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omments1.xml" ContentType="application/vnd.openxmlformats-officedocument.spreadsheetml.comments+xml"/>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719"/>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https://idpyba-my.sharepoint.com/personal/d_pascagaza_animalesbog_gov_co/Documents/TRABAJO EN CASA/IDPYBA 2023/PLAN DE ACCION/7550/JUNIO/"/>
    </mc:Choice>
  </mc:AlternateContent>
  <xr:revisionPtr revIDLastSave="26" documentId="13_ncr:1_{E90B8272-13AB-4ADF-80E2-B5981205EA22}" xr6:coauthVersionLast="47" xr6:coauthVersionMax="47" xr10:uidLastSave="{A67930DD-8AC3-774F-A904-ED901DE383D3}"/>
  <bookViews>
    <workbookView xWindow="12260" yWindow="500" windowWidth="16540" windowHeight="16560" tabRatio="889" activeTab="8" xr2:uid="{00000000-000D-0000-FFFF-FFFF00000000}"/>
  </bookViews>
  <sheets>
    <sheet name="Sección 3. Metas Producto" sheetId="5" state="hidden" r:id="rId1"/>
    <sheet name="MP - SIT" sheetId="62" state="hidden" r:id="rId2"/>
    <sheet name="Act.Meta_SIT" sheetId="63" state="hidden" r:id="rId3"/>
    <sheet name="META 2" sheetId="87" r:id="rId4"/>
    <sheet name="META 3" sheetId="93" r:id="rId5"/>
    <sheet name="META 4" sheetId="95" r:id="rId6"/>
    <sheet name="META 5" sheetId="90" r:id="rId7"/>
    <sheet name="META 6" sheetId="91" r:id="rId8"/>
    <sheet name="META 7" sheetId="92" r:id="rId9"/>
    <sheet name="HV 14" sheetId="47" state="hidden" r:id="rId10"/>
    <sheet name="Act. 14" sheetId="48" state="hidden" r:id="rId11"/>
    <sheet name="Hoja3" sheetId="66" state="hidden" r:id="rId12"/>
    <sheet name="Hoja1" sheetId="57" state="hidden" r:id="rId13"/>
  </sheets>
  <definedNames>
    <definedName name="_xlnm.Print_Area" localSheetId="3">'META 2'!$A$1:$I$61</definedName>
    <definedName name="_xlnm.Print_Area" localSheetId="4">'META 3'!$A$1:$I$54</definedName>
    <definedName name="_xlnm.Print_Area" localSheetId="5">'META 4'!$A$1:$I$57</definedName>
    <definedName name="_xlnm.Print_Area" localSheetId="6">'META 5'!$A$1:$I$67</definedName>
    <definedName name="_xlnm.Print_Area" localSheetId="7">'META 6'!$A$1:$I$74</definedName>
    <definedName name="_xlnm.Print_Area" localSheetId="8">'META 7'!$A$1:$I$58</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#REF!</definedName>
    <definedName name="GRUPO_ETAREOS" localSheetId="9">#REF!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#REF!</definedName>
    <definedName name="GRUPO_ETARIO" localSheetId="9">#REF!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#REF!</definedName>
    <definedName name="GRUPO_ETNICO" localSheetId="9">#REF!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#REF!</definedName>
    <definedName name="GRUPOETNICO" localSheetId="9">#REF!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#REF!</definedName>
    <definedName name="GRUPOS_ETNICOS" localSheetId="4">#REF!</definedName>
    <definedName name="GRUPOS_ETNICOS" localSheetId="5">#REF!</definedName>
    <definedName name="GRUPOS_ETNICOS">#REF!</definedName>
    <definedName name="LOCALIDAD" localSheetId="9">#REF!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#REF!</definedName>
    <definedName name="LOCALIZACION" localSheetId="9">#REF!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7" i="95" l="1"/>
  <c r="F27" i="93" l="1"/>
  <c r="G27" i="93"/>
  <c r="D32" i="92" l="1"/>
  <c r="D32" i="91"/>
  <c r="D32" i="90"/>
  <c r="D32" i="95"/>
  <c r="K47" i="90" l="1"/>
  <c r="L48" i="91"/>
  <c r="D32" i="93"/>
  <c r="D32" i="87"/>
  <c r="K46" i="87"/>
  <c r="J47" i="87"/>
  <c r="J48" i="87"/>
  <c r="J49" i="87"/>
  <c r="J50" i="87"/>
  <c r="J51" i="87"/>
  <c r="J52" i="87"/>
  <c r="J46" i="87"/>
  <c r="G27" i="87"/>
  <c r="G27" i="92" l="1"/>
  <c r="F27" i="92"/>
  <c r="J65" i="91"/>
  <c r="J57" i="91"/>
  <c r="J55" i="91"/>
  <c r="J53" i="91"/>
  <c r="J51" i="91"/>
  <c r="J50" i="91"/>
  <c r="J49" i="91"/>
  <c r="J48" i="91"/>
  <c r="J46" i="91"/>
  <c r="D29" i="92"/>
  <c r="D30" i="92"/>
  <c r="D31" i="92"/>
  <c r="D30" i="91"/>
  <c r="D31" i="91"/>
  <c r="D31" i="90"/>
  <c r="D30" i="90"/>
  <c r="D29" i="90"/>
  <c r="D31" i="95" l="1"/>
  <c r="D30" i="95"/>
  <c r="D31" i="93"/>
  <c r="D30" i="93"/>
  <c r="D31" i="87" l="1"/>
  <c r="D30" i="87" l="1"/>
  <c r="D29" i="91"/>
  <c r="D29" i="93" l="1"/>
  <c r="D29" i="87" l="1"/>
  <c r="D28" i="91" l="1"/>
  <c r="F27" i="95" l="1"/>
  <c r="E38" i="95"/>
  <c r="E37" i="95"/>
  <c r="E36" i="95"/>
  <c r="E35" i="95"/>
  <c r="E34" i="95"/>
  <c r="E33" i="95"/>
  <c r="E32" i="95"/>
  <c r="E31" i="95"/>
  <c r="C38" i="95"/>
  <c r="C37" i="95"/>
  <c r="C36" i="95"/>
  <c r="C35" i="95"/>
  <c r="C34" i="95"/>
  <c r="C33" i="95"/>
  <c r="C32" i="95"/>
  <c r="C31" i="95"/>
  <c r="C30" i="95"/>
  <c r="C29" i="95"/>
  <c r="C28" i="95"/>
  <c r="C27" i="95"/>
  <c r="C28" i="92" l="1"/>
  <c r="D28" i="92" s="1"/>
  <c r="C29" i="92"/>
  <c r="C30" i="92"/>
  <c r="C31" i="92"/>
  <c r="C32" i="92"/>
  <c r="C33" i="92"/>
  <c r="C34" i="92"/>
  <c r="C35" i="92"/>
  <c r="C36" i="92"/>
  <c r="C37" i="92"/>
  <c r="C38" i="92"/>
  <c r="C27" i="92"/>
  <c r="D27" i="92" s="1"/>
  <c r="C28" i="91"/>
  <c r="C29" i="91"/>
  <c r="C30" i="91"/>
  <c r="C31" i="91"/>
  <c r="C32" i="91"/>
  <c r="C33" i="91"/>
  <c r="C34" i="91"/>
  <c r="C35" i="91"/>
  <c r="C36" i="91"/>
  <c r="C37" i="91"/>
  <c r="C38" i="91"/>
  <c r="C27" i="91"/>
  <c r="C28" i="90"/>
  <c r="D28" i="90" s="1"/>
  <c r="C29" i="90"/>
  <c r="C30" i="90"/>
  <c r="C31" i="90"/>
  <c r="C32" i="90"/>
  <c r="C33" i="90"/>
  <c r="C34" i="90"/>
  <c r="C35" i="90"/>
  <c r="C36" i="90"/>
  <c r="C37" i="90"/>
  <c r="C38" i="90"/>
  <c r="C27" i="90"/>
  <c r="D27" i="90" s="1"/>
  <c r="C38" i="93"/>
  <c r="C37" i="93"/>
  <c r="C36" i="93"/>
  <c r="C35" i="93"/>
  <c r="C34" i="93"/>
  <c r="C33" i="93"/>
  <c r="C32" i="93"/>
  <c r="C31" i="93"/>
  <c r="C30" i="93"/>
  <c r="C29" i="93"/>
  <c r="C28" i="93"/>
  <c r="C27" i="93"/>
  <c r="C28" i="87"/>
  <c r="C29" i="87"/>
  <c r="C30" i="87"/>
  <c r="C31" i="87"/>
  <c r="C32" i="87"/>
  <c r="C33" i="87"/>
  <c r="C34" i="87"/>
  <c r="C35" i="87"/>
  <c r="C36" i="87"/>
  <c r="C37" i="87"/>
  <c r="C38" i="87"/>
  <c r="C27" i="87"/>
  <c r="D27" i="87" s="1"/>
  <c r="E35" i="92" l="1"/>
  <c r="E38" i="92" l="1"/>
  <c r="E37" i="92"/>
  <c r="E36" i="92"/>
  <c r="E34" i="92"/>
  <c r="E33" i="92"/>
  <c r="E32" i="92"/>
  <c r="E31" i="92"/>
  <c r="E30" i="92"/>
  <c r="E29" i="92"/>
  <c r="E28" i="92"/>
  <c r="E27" i="92"/>
  <c r="E38" i="93" l="1"/>
  <c r="E37" i="93"/>
  <c r="E36" i="93"/>
  <c r="E35" i="93"/>
  <c r="E34" i="93"/>
  <c r="E33" i="93"/>
  <c r="E32" i="93"/>
  <c r="E31" i="93"/>
  <c r="E30" i="93"/>
  <c r="E29" i="93"/>
  <c r="E28" i="93"/>
  <c r="E27" i="93"/>
  <c r="E38" i="87" l="1"/>
  <c r="E37" i="87"/>
  <c r="E36" i="87"/>
  <c r="E35" i="87"/>
  <c r="E34" i="87"/>
  <c r="E33" i="87"/>
  <c r="E32" i="87"/>
  <c r="E31" i="87"/>
  <c r="E30" i="87"/>
  <c r="E29" i="87"/>
  <c r="E28" i="87"/>
  <c r="E27" i="87"/>
  <c r="E38" i="90"/>
  <c r="E37" i="90"/>
  <c r="E36" i="90"/>
  <c r="E35" i="90"/>
  <c r="E34" i="90"/>
  <c r="E33" i="90"/>
  <c r="E32" i="90"/>
  <c r="E31" i="90"/>
  <c r="E30" i="90"/>
  <c r="E29" i="90"/>
  <c r="E28" i="90"/>
  <c r="E27" i="90"/>
  <c r="E38" i="91"/>
  <c r="E36" i="91"/>
  <c r="E35" i="91"/>
  <c r="E34" i="91"/>
  <c r="E33" i="91"/>
  <c r="E32" i="91"/>
  <c r="E31" i="91"/>
  <c r="E30" i="91"/>
  <c r="E29" i="91"/>
  <c r="E28" i="91"/>
  <c r="E27" i="91"/>
  <c r="E27" i="95"/>
  <c r="H27" i="91" l="1"/>
  <c r="H27" i="95"/>
  <c r="H28" i="95" s="1"/>
  <c r="H29" i="95" s="1"/>
  <c r="H30" i="95" s="1"/>
  <c r="H31" i="95" s="1"/>
  <c r="H32" i="95" s="1"/>
  <c r="H33" i="95" s="1"/>
  <c r="H34" i="95" s="1"/>
  <c r="H35" i="95" s="1"/>
  <c r="H36" i="95" s="1"/>
  <c r="H37" i="95" s="1"/>
  <c r="H38" i="95" s="1"/>
  <c r="H27" i="92"/>
  <c r="H28" i="92" s="1"/>
  <c r="H27" i="90"/>
  <c r="H28" i="90" s="1"/>
  <c r="H29" i="90" s="1"/>
  <c r="H30" i="90" s="1"/>
  <c r="H31" i="90" s="1"/>
  <c r="H32" i="90" s="1"/>
  <c r="H33" i="90" s="1"/>
  <c r="H34" i="90" s="1"/>
  <c r="H35" i="90" s="1"/>
  <c r="H36" i="90" s="1"/>
  <c r="H37" i="90" s="1"/>
  <c r="H38" i="90" s="1"/>
  <c r="G27" i="90"/>
  <c r="I27" i="90" s="1"/>
  <c r="F27" i="90"/>
  <c r="H27" i="87"/>
  <c r="H28" i="87" s="1"/>
  <c r="F20" i="92"/>
  <c r="F19" i="92"/>
  <c r="F20" i="91"/>
  <c r="F19" i="91"/>
  <c r="I18" i="63"/>
  <c r="G18" i="63"/>
  <c r="D18" i="63"/>
  <c r="D30" i="62"/>
  <c r="I30" i="62" s="1"/>
  <c r="D31" i="62"/>
  <c r="D32" i="62" s="1"/>
  <c r="I32" i="62" s="1"/>
  <c r="O13" i="5"/>
  <c r="AA13" i="5"/>
  <c r="K27" i="66"/>
  <c r="L25" i="66"/>
  <c r="L21"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s="1"/>
  <c r="I19" i="5"/>
  <c r="I17" i="5"/>
  <c r="AC17" i="5" s="1"/>
  <c r="F30" i="47"/>
  <c r="F31" i="47" s="1"/>
  <c r="F32" i="47" s="1"/>
  <c r="F33" i="47" s="1"/>
  <c r="F34" i="47" s="1"/>
  <c r="F35" i="47" s="1"/>
  <c r="F36" i="47" s="1"/>
  <c r="F37" i="47" s="1"/>
  <c r="F38" i="47" s="1"/>
  <c r="F39" i="47" s="1"/>
  <c r="F40" i="47" s="1"/>
  <c r="F41" i="47" s="1"/>
  <c r="D30" i="47"/>
  <c r="I30" i="47" s="1"/>
  <c r="S15" i="5"/>
  <c r="AA15" i="5" s="1"/>
  <c r="T15" i="5"/>
  <c r="X15" i="5"/>
  <c r="Z15" i="5"/>
  <c r="L15" i="5"/>
  <c r="M15" i="5"/>
  <c r="L13" i="5"/>
  <c r="M13" i="5"/>
  <c r="N13" i="5"/>
  <c r="N15" i="5"/>
  <c r="G30" i="47"/>
  <c r="C9" i="5"/>
  <c r="C8" i="5"/>
  <c r="C7" i="5"/>
  <c r="Y15" i="5"/>
  <c r="X13" i="5"/>
  <c r="Z13" i="5"/>
  <c r="Y13" i="5"/>
  <c r="S13" i="5"/>
  <c r="T13" i="5"/>
  <c r="K15" i="5"/>
  <c r="V15" i="5"/>
  <c r="J13" i="5"/>
  <c r="I13" i="5" s="1"/>
  <c r="J15" i="5"/>
  <c r="I15" i="5" s="1"/>
  <c r="AC19" i="5"/>
  <c r="F31" i="62"/>
  <c r="F32" i="62" s="1"/>
  <c r="I27" i="92" l="1"/>
  <c r="I27" i="95"/>
  <c r="L27" i="66"/>
  <c r="M27" i="66" s="1"/>
  <c r="AC15" i="5"/>
  <c r="AB15" i="5"/>
  <c r="I31" i="62"/>
  <c r="AC13" i="5"/>
  <c r="AB13" i="5"/>
  <c r="H30" i="62"/>
  <c r="H31" i="62"/>
  <c r="H32" i="62"/>
  <c r="F33" i="62"/>
  <c r="F34" i="62" s="1"/>
  <c r="F35" i="62" s="1"/>
  <c r="F36" i="62" s="1"/>
  <c r="F37" i="62" s="1"/>
  <c r="F38" i="62" s="1"/>
  <c r="F39" i="62" s="1"/>
  <c r="F40" i="62" s="1"/>
  <c r="F41" i="62" s="1"/>
  <c r="D31" i="47"/>
  <c r="H30" i="47"/>
  <c r="D33" i="62"/>
  <c r="H29" i="92"/>
  <c r="H30" i="92" s="1"/>
  <c r="H31" i="92" s="1"/>
  <c r="H32" i="92" s="1"/>
  <c r="H33" i="92" s="1"/>
  <c r="H34" i="92" s="1"/>
  <c r="H35" i="92" s="1"/>
  <c r="H36" i="92" s="1"/>
  <c r="H37" i="92" s="1"/>
  <c r="H38" i="92" s="1"/>
  <c r="F27" i="87"/>
  <c r="H28" i="91"/>
  <c r="H29" i="91" s="1"/>
  <c r="H30" i="91" s="1"/>
  <c r="H31" i="91" s="1"/>
  <c r="H32" i="91" s="1"/>
  <c r="H33" i="91" s="1"/>
  <c r="H34" i="91" s="1"/>
  <c r="H35" i="91" s="1"/>
  <c r="H36" i="91" s="1"/>
  <c r="F27" i="91"/>
  <c r="H29" i="87"/>
  <c r="H30" i="87" s="1"/>
  <c r="H31" i="87" s="1"/>
  <c r="H32" i="87" s="1"/>
  <c r="H33" i="87" s="1"/>
  <c r="H34" i="87" s="1"/>
  <c r="H35" i="87" s="1"/>
  <c r="H36" i="87" s="1"/>
  <c r="H37" i="87" s="1"/>
  <c r="H38" i="87" s="1"/>
  <c r="I27" i="87"/>
  <c r="H27" i="93"/>
  <c r="H28" i="93" s="1"/>
  <c r="H33" i="62" l="1"/>
  <c r="I33" i="62"/>
  <c r="D34" i="62"/>
  <c r="D32" i="47"/>
  <c r="H31" i="47"/>
  <c r="I31" i="47"/>
  <c r="H29" i="93"/>
  <c r="H30" i="93" s="1"/>
  <c r="H31" i="93" s="1"/>
  <c r="H32" i="93" s="1"/>
  <c r="H33" i="93" s="1"/>
  <c r="H34" i="93" s="1"/>
  <c r="H35" i="93" s="1"/>
  <c r="H36" i="93" s="1"/>
  <c r="H37" i="93" s="1"/>
  <c r="I27" i="93"/>
  <c r="H32" i="47" l="1"/>
  <c r="D33" i="47"/>
  <c r="I32" i="47"/>
  <c r="D35" i="62"/>
  <c r="I34" i="62"/>
  <c r="H34" i="62"/>
  <c r="D34" i="47" l="1"/>
  <c r="H33" i="47"/>
  <c r="I33" i="47"/>
  <c r="D36" i="62"/>
  <c r="H35" i="62"/>
  <c r="I35" i="62"/>
  <c r="I36" i="62" l="1"/>
  <c r="H36" i="62"/>
  <c r="D37" i="62"/>
  <c r="H34" i="47"/>
  <c r="D35" i="47"/>
  <c r="I34" i="47"/>
  <c r="D36" i="47" l="1"/>
  <c r="H35" i="47"/>
  <c r="I35" i="47"/>
  <c r="H37" i="62"/>
  <c r="I37" i="62"/>
  <c r="D38" i="62"/>
  <c r="I36" i="47" l="1"/>
  <c r="D37" i="47"/>
  <c r="H36" i="47"/>
  <c r="H38" i="62"/>
  <c r="D39" i="62"/>
  <c r="I38" i="62"/>
  <c r="I37" i="47" l="1"/>
  <c r="D38" i="47"/>
  <c r="H37" i="47"/>
  <c r="D40" i="62"/>
  <c r="I39" i="62"/>
  <c r="H39" i="62"/>
  <c r="H38" i="47" l="1"/>
  <c r="I38" i="47"/>
  <c r="D39" i="47"/>
  <c r="H40" i="62"/>
  <c r="I40" i="62"/>
  <c r="D41" i="62"/>
  <c r="I39" i="47" l="1"/>
  <c r="D40" i="47"/>
  <c r="H39" i="47"/>
  <c r="I41" i="62"/>
  <c r="H41" i="62"/>
  <c r="I40" i="47" l="1"/>
  <c r="D41" i="47"/>
  <c r="H40" i="47"/>
  <c r="H41" i="47" l="1"/>
  <c r="I41" i="47"/>
  <c r="E37" i="91"/>
  <c r="H37" i="91" l="1"/>
  <c r="H38" i="91" s="1"/>
  <c r="G27" i="91"/>
  <c r="I27" i="9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rgb="FF000000"/>
            <rFont val="Tahoma"/>
            <family val="2"/>
          </rPr>
          <t xml:space="preserve">Justificación:
</t>
        </r>
        <r>
          <rPr>
            <sz val="9"/>
            <color rgb="FF000000"/>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<sst xmlns="http://schemas.openxmlformats.org/spreadsheetml/2006/main" count="1209" uniqueCount="501">
  <si>
    <t>SISTEMA INTEGRADO DE GESTIÓN</t>
  </si>
  <si>
    <t>PROCESO DIRECCIONAMIENTO ESTRATÉGICO</t>
  </si>
  <si>
    <t>Formato de programación y seguimiento al Plan Operativo Anual de gestión con inversión</t>
  </si>
  <si>
    <t>Código: PE01-PR01-F01</t>
  </si>
  <si>
    <t>Versión: 6.0</t>
  </si>
  <si>
    <t>Eje / Pilar Plan de Desarrollo</t>
  </si>
  <si>
    <t>Programa Plan de Desarrollo</t>
  </si>
  <si>
    <t>Proyecto Estratégico</t>
  </si>
  <si>
    <t>PLAN DE DESARROLLO - BOGOTÁ MEJOR PARA TODOS 2016-2020</t>
  </si>
  <si>
    <t>PROGRAMACIÓN CUATRIENIO</t>
  </si>
  <si>
    <t>SEGUIMIENTO VIGENCIA</t>
  </si>
  <si>
    <t>AVANCE</t>
  </si>
  <si>
    <t xml:space="preserve">CÓDIGO Y NOMBRE DEL PROYECTO DE INVERSIÓN </t>
  </si>
  <si>
    <t>CÓDIGO Y META PROYECTO DE INVERSIÓN ASOCIADA</t>
  </si>
  <si>
    <t>CÓDIGO META PRODUCTO</t>
  </si>
  <si>
    <t xml:space="preserve"> META PRODUCTO</t>
  </si>
  <si>
    <t>CÓDIGO INDICADOR</t>
  </si>
  <si>
    <t>INDICADOR</t>
  </si>
  <si>
    <t>UNIDAD DE MEDIDA</t>
  </si>
  <si>
    <t>TIPOLOGÍA</t>
  </si>
  <si>
    <t>CUATRIENIO</t>
  </si>
  <si>
    <t>ENE</t>
  </si>
  <si>
    <t>FEB</t>
  </si>
  <si>
    <t>MAR</t>
  </si>
  <si>
    <t>ABR</t>
  </si>
  <si>
    <t>MAY</t>
  </si>
  <si>
    <t>JUN</t>
  </si>
  <si>
    <t>JUL</t>
  </si>
  <si>
    <t>AGO</t>
  </si>
  <si>
    <t>SEP</t>
  </si>
  <si>
    <t>OCT</t>
  </si>
  <si>
    <t>NOV</t>
  </si>
  <si>
    <t>DIC</t>
  </si>
  <si>
    <t>Total Ejecutado</t>
  </si>
  <si>
    <t>% VIGENCIA</t>
  </si>
  <si>
    <t>% PDD</t>
  </si>
  <si>
    <t>AVANCES Y LOGROS</t>
  </si>
  <si>
    <t>RETRASOS Y SOLUCIONES</t>
  </si>
  <si>
    <t>BENEFICIOS</t>
  </si>
  <si>
    <t>1032 - Gestión y control de tránsito y transporte</t>
  </si>
  <si>
    <t>Demarcar 2.600 kilómetro carril de vías</t>
  </si>
  <si>
    <t>Demarcar el total de malla vial construida y conservada</t>
  </si>
  <si>
    <t xml:space="preserve"> Número de km demarcados</t>
  </si>
  <si>
    <t>Cantidad</t>
  </si>
  <si>
    <t>Suma</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</si>
  <si>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</si>
  <si>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N/A</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</si>
  <si>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</si>
  <si>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Instalar 35.000 señales verticales de pedestal</t>
  </si>
  <si>
    <t>Señalizar verticalmente del total de malla vial construida y conservada</t>
  </si>
  <si>
    <t>Número de señales verticales instaladas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</si>
  <si>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</si>
  <si>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</si>
  <si>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Realizar el 100% de las actividades para la segunda fase del Sistema Inteligente de Tranporte - SIT</t>
  </si>
  <si>
    <t xml:space="preserve">Implementación 100% segunda fase - Sistema Inteligente de Transporte
</t>
  </si>
  <si>
    <t>Porcentaje de implementación de la segunda fase del Sistema Inteligente de Transporte</t>
  </si>
  <si>
    <t>Porcentaje</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</si>
  <si>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</si>
  <si>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</si>
  <si>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Realizar el 100% de las actividades para la segunda fase de Semáforos Inteligentes.</t>
  </si>
  <si>
    <t xml:space="preserve">Diseño e implementación 100% de la segunda fase de semáforos inteligentes
</t>
  </si>
  <si>
    <t xml:space="preserve"> Porcentaje de implementación de la segunda fase de semáforos inteligentes</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</si>
  <si>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</si>
  <si>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Realizar el 100% de las actividades para la primera fase de Detección Electrónica DEI</t>
  </si>
  <si>
    <t xml:space="preserve">Diseño e implementación 100% de la primera fase de Detección Electrónica de Infracciones (DEI)
</t>
  </si>
  <si>
    <t>Porcentaje de diseño e implementación de la primera fase de Detección Electrónica de Infracciones (DEI)</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</si>
  <si>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</si>
  <si>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</si>
  <si>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</si>
  <si>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</si>
  <si>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</si>
  <si>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</si>
  <si>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</si>
  <si>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</si>
  <si>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</si>
  <si>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</si>
  <si>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</si>
  <si>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</si>
  <si>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</si>
  <si>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</si>
  <si>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Implementación 100% segunda fase - Sistema Inteligente de Transporte</t>
  </si>
  <si>
    <t>Apoyo</t>
  </si>
  <si>
    <t>Creciente</t>
  </si>
  <si>
    <t>3. Fuente PMR</t>
  </si>
  <si>
    <t>NO</t>
  </si>
  <si>
    <t>4. Dependencia responsable</t>
  </si>
  <si>
    <t>Dirección de Control y Vigilancia</t>
  </si>
  <si>
    <t>5. Meta con territorialización</t>
  </si>
  <si>
    <t>Misional</t>
  </si>
  <si>
    <t>Decreciente</t>
  </si>
  <si>
    <t>6. Proyecto</t>
  </si>
  <si>
    <t>Gestión y control de tránsito y transporte</t>
  </si>
  <si>
    <t>7. Código del Proyecto</t>
  </si>
  <si>
    <t>Estratégico</t>
  </si>
  <si>
    <t>8. Proceso</t>
  </si>
  <si>
    <t>9. Código del proceso</t>
  </si>
  <si>
    <t>PM04</t>
  </si>
  <si>
    <t>Evaluación</t>
  </si>
  <si>
    <t>10. Objetivo estratégico</t>
  </si>
  <si>
    <t xml:space="preserve">7. Prestar servicios eficientes, oportunos y de calidad a la ciudadanía, tanto en gestión como en trámites de la movilidad </t>
  </si>
  <si>
    <t>11. Meta Producto</t>
  </si>
  <si>
    <t>231 - Implementación 100% segunda fase - Sistema Inteligente de Transporte</t>
  </si>
  <si>
    <t>SI</t>
  </si>
  <si>
    <t>12. Nombre del indicador</t>
  </si>
  <si>
    <t>Actividades para la segunda fase del Sistema Inteligente de Transporte</t>
  </si>
  <si>
    <t>13. Tipología</t>
  </si>
  <si>
    <t>Eficacia</t>
  </si>
  <si>
    <t>Anual</t>
  </si>
  <si>
    <t>14. Fecha de programación</t>
  </si>
  <si>
    <t>Enero de 2018</t>
  </si>
  <si>
    <t>15. Tipo anualización</t>
  </si>
  <si>
    <t>Semestral</t>
  </si>
  <si>
    <t>16. Objetivo y descripción del Indicador</t>
  </si>
  <si>
    <t>El objetivo del indicador es medir el porcentaje de avance de las actividades a desarrollar  tendientes a la implementación de la segunda fase del Sistema Inteligente de Transporte</t>
  </si>
  <si>
    <t>Trimestral</t>
  </si>
  <si>
    <t>1. Orientar las acciones de la Secretaría Distrital de Movilidad hacia la visión cero, es decir, la reducción sustancial de víctimas fatales y lesionadas en siniestros de tránsito</t>
  </si>
  <si>
    <t>17. Fuente u origen de Datos</t>
  </si>
  <si>
    <t>Control y vigilancia - Sistema Inteligente de Transporte</t>
  </si>
  <si>
    <t>Mensual</t>
  </si>
  <si>
    <t xml:space="preserve">2. Fomentar la cultura ciudadana y el respeto entre todos los usuarios de todas las formas de transporte, protegiendo en especial los actores vulnerables y los modos activos </t>
  </si>
  <si>
    <t>18. Fórmula de Cálculo</t>
  </si>
  <si>
    <t>Porcentaje de avance en actividades ejecutadas / Porcentaje total de avance de actividades programado en la vigencia</t>
  </si>
  <si>
    <t>3. Propender por la sostenibilidad ambiental, económica y social de la movilidad en una visión integral de planeción de ciudad y movilidad</t>
  </si>
  <si>
    <t>19. Unidad de medida del indicador</t>
  </si>
  <si>
    <t>4. Ser ejemplo en la rendición de cuentas a la ciudadanía</t>
  </si>
  <si>
    <t xml:space="preserve">20.  Nombre de las Variables </t>
  </si>
  <si>
    <t>VARIABLE 1 - Numerador</t>
  </si>
  <si>
    <t>VARIABLE 2 - Denominador</t>
  </si>
  <si>
    <t>Eficiencia</t>
  </si>
  <si>
    <t>5. Ser transparente, incluyente, equitativa en género y garantista de la participación e involucramiento ciudadanos y del sectro privado</t>
  </si>
  <si>
    <t>Porcentaje de avance en actividades ejecutadas</t>
  </si>
  <si>
    <t>Porcentaje total de avance de actividades programado en la vigencia</t>
  </si>
  <si>
    <t>Efectividad</t>
  </si>
  <si>
    <t xml:space="preserve">6. Proveer un ecosistema adecuado para la innovación y adopción  de nuevas y mejores tecnologías de movilidad y de información y comunicación </t>
  </si>
  <si>
    <t>21. Unidad de medida (de la variable)</t>
  </si>
  <si>
    <t>22. Descripción de la variable</t>
  </si>
  <si>
    <t>Se registra el porcentaje de actividades desarrolladas sobre las programadas para la segunda fase del Sistema Inteligente de Transporte</t>
  </si>
  <si>
    <t>Se registra el porcentaje  de actividades programadas para la segunda fase del Sistema Inteligente de Transporte</t>
  </si>
  <si>
    <t>8. Contar con un excelente equipo humano y condiciones laborales que hagan de la Secretaría Distrital de Movilidad un lugar atractivo para trabajar y desarrollarse profesionalmente</t>
  </si>
  <si>
    <t>23. Inicio de la Serie</t>
  </si>
  <si>
    <t>25. Línea base</t>
  </si>
  <si>
    <t>24. Fin de la Serie</t>
  </si>
  <si>
    <t>Diciembre de 2018</t>
  </si>
  <si>
    <t>26. Valor de la Meta</t>
  </si>
  <si>
    <t>27. Frecuencia del reporte</t>
  </si>
  <si>
    <t xml:space="preserve">28. Observación a la magnitud propuesta para la Meta </t>
  </si>
  <si>
    <t>N.A</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</si>
  <si>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</si>
  <si>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</si>
  <si>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</si>
  <si>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</si>
  <si>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</si>
  <si>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</si>
  <si>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</si>
  <si>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</si>
  <si>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</si>
  <si>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Meta mensual</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</si>
  <si>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</si>
  <si>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</si>
  <si>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</si>
  <si>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</si>
  <si>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</si>
  <si>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</si>
  <si>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</si>
  <si>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</si>
  <si>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</si>
  <si>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</si>
  <si>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</si>
  <si>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</si>
  <si>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</si>
  <si>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</si>
  <si>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</si>
  <si>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</si>
  <si>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</si>
  <si>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</si>
  <si>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</si>
  <si>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</si>
  <si>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</si>
  <si>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</si>
  <si>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</si>
  <si>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ALEJANDRO FORERO GUZMAN</t>
  </si>
  <si>
    <t>40. Responsable del reporte</t>
  </si>
  <si>
    <t>ALMA ISABEL RONCALLO DÍAZ</t>
  </si>
  <si>
    <t>41. Director / Jefe de Oficina / Subdirector</t>
  </si>
  <si>
    <t>NICOLAS ADOLFO CORREAL HUERTAS</t>
  </si>
  <si>
    <t>44. Subsecretario (a) / Ordenador (a) de gasto</t>
  </si>
  <si>
    <t>DIANA VIDAL</t>
  </si>
  <si>
    <t>42. Firma Director / Jefe Oficina</t>
  </si>
  <si>
    <t>45. Firma Subsecretario  (a) / Ordenador (a) de gasto</t>
  </si>
  <si>
    <t>43. Firma Subdirector</t>
  </si>
  <si>
    <t>Formato de Anexo de Acitividades</t>
  </si>
  <si>
    <t>CÓDIGO: PE01-PR01-F11</t>
  </si>
  <si>
    <t>VERSIÓN 3.0</t>
  </si>
  <si>
    <t>CODIGO Y NOMBRE DEL PROYECTO DE INVERSIÓN O PROCESO</t>
  </si>
  <si>
    <t>DEPENDENCIA:</t>
  </si>
  <si>
    <t>SUBSECRETARÍA RESPONSABLE:</t>
  </si>
  <si>
    <t>Subsecretaría de Servicios de la Movilidad</t>
  </si>
  <si>
    <t>ORDENADOR DEL GASTO:</t>
  </si>
  <si>
    <t>META POA ASOCIADA</t>
  </si>
  <si>
    <t>Sección No. 1: PROGRAMACION  VIGENCIA 2018</t>
  </si>
  <si>
    <t>Sección No. 2: EJECUCIÓN</t>
  </si>
  <si>
    <t>1. NÚMERO</t>
  </si>
  <si>
    <t>2. ACTIVIDADES PRIMARIAS</t>
  </si>
  <si>
    <t>3. PONDERACIÓN
ACTIVIDAD PRIMARIA</t>
  </si>
  <si>
    <t>4. No.</t>
  </si>
  <si>
    <t>5. ACTIVIDADES SECUNDARIAS</t>
  </si>
  <si>
    <t>6. PONDERACIÓN
ACTIVIDAD SECUNDARIA</t>
  </si>
  <si>
    <t>7. FECHA ESTIMADA DE  EJECUCIÓN</t>
  </si>
  <si>
    <t>8. AVANCE PONDERADO</t>
  </si>
  <si>
    <t>9. FECHA EJECUCIÓN</t>
  </si>
  <si>
    <t>10. OBSERVACIONES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</si>
  <si>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</si>
  <si>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</si>
  <si>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</si>
  <si>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</si>
  <si>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Servicios de Información en Nube electrónica</t>
  </si>
  <si>
    <t>Estudios previos  y estructuración técnica, financiera  y legal para llevar a cabo la contratación del servicio de informacion en nube electrónica.</t>
  </si>
  <si>
    <t>TOTAL</t>
  </si>
  <si>
    <t>HOJA DE VIDA DEL INDICADOR</t>
  </si>
  <si>
    <t>Código: PE01-PR06-F03</t>
  </si>
  <si>
    <t>Versión: 3.0</t>
  </si>
  <si>
    <t xml:space="preserve">FORMATO DE REPORTE DEL MES DE ABRIL </t>
  </si>
  <si>
    <t>PARTE 1. Identificación del Indicador</t>
  </si>
  <si>
    <t>Código SEGPLAN Meta/Actividad Proyecto</t>
  </si>
  <si>
    <t>Descripción Meta/Actividad Proyecto de Inversión o de Gestión</t>
  </si>
  <si>
    <t>Fortalecer los canales de comunicación</t>
  </si>
  <si>
    <t>Meta/Actividad con territorialización</t>
  </si>
  <si>
    <t>Dependencia responsable</t>
  </si>
  <si>
    <t>Grupo Comunicaciones</t>
  </si>
  <si>
    <t>Indicador PMR</t>
  </si>
  <si>
    <t>Nombre Proyecto</t>
  </si>
  <si>
    <t>Fortalecimiento institucional de la estructura organizacional del IDPYBA Bogotá</t>
  </si>
  <si>
    <t>Código del Proyecto</t>
  </si>
  <si>
    <t>Código del proceso</t>
  </si>
  <si>
    <t>PE03</t>
  </si>
  <si>
    <t>Objetivo estratégico</t>
  </si>
  <si>
    <t>Garantizar accesibilidad a la información institucional a los grupos de valor, a través de los mecanismos y canales que disponga el Instituto</t>
  </si>
  <si>
    <t>Meta Sectorial</t>
  </si>
  <si>
    <t>Realizar el fortalecimiento institucional de la estructura orgánica y funcional de la estructura orgánica y funcional de la SDA, IDGER, JBB, E  IDPYBA</t>
  </si>
  <si>
    <t>Nombre del indicador</t>
  </si>
  <si>
    <t>Planes Estratégicos Formulados</t>
  </si>
  <si>
    <t>Tipología</t>
  </si>
  <si>
    <t>Fecha de programación</t>
  </si>
  <si>
    <t>1 de enero de 2023</t>
  </si>
  <si>
    <t>Tipo anualización</t>
  </si>
  <si>
    <t>Objetivo y descripción del Indicador</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</si>
  <si>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</si>
  <si>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Fuente u origen de Datos</t>
  </si>
  <si>
    <t>Plan de Acción</t>
  </si>
  <si>
    <t>Fórmula de Cálculo</t>
  </si>
  <si>
    <t>Actividades ejecutadas para el fortalecimiento de los canales de comunicación / Actividades programadas para el fortalecimiento de los canales de comunicación</t>
  </si>
  <si>
    <t>Unidad de medida del indicador</t>
  </si>
  <si>
    <t xml:space="preserve">Nombre de las Variables </t>
  </si>
  <si>
    <t>Magnitud Ejecutada</t>
  </si>
  <si>
    <t xml:space="preserve">Magnitud programada </t>
  </si>
  <si>
    <t>Actividades ejecutadas para el fortalecimiento de los canales de comunicación</t>
  </si>
  <si>
    <t>Actividades programadas para el fortalecimiento de los canales de comunicación</t>
  </si>
  <si>
    <t>Unidad de medida (de la variable)</t>
  </si>
  <si>
    <t>Descripción de la variable</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</si>
  <si>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</si>
  <si>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</si>
  <si>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Inicio de la Serie</t>
  </si>
  <si>
    <t>Línea base</t>
  </si>
  <si>
    <t>Acumulado cuatrienio</t>
  </si>
  <si>
    <t>Fin de la Serie</t>
  </si>
  <si>
    <t>Valor de la Meta</t>
  </si>
  <si>
    <t>Frecuencia del reporte</t>
  </si>
  <si>
    <t>MENSUAL</t>
  </si>
  <si>
    <t xml:space="preserve">Justificación meta inferior a línea base </t>
  </si>
  <si>
    <t>Se realiza programación, teniendo en cuenta programación cuatrienio plan de desarrollo</t>
  </si>
  <si>
    <t>PARTE 2. Seguimiento al Indicador</t>
  </si>
  <si>
    <t>Magnitud programada mensual</t>
  </si>
  <si>
    <t>Magnitud ejecutada mensual</t>
  </si>
  <si>
    <t>% Avance frente a la meta mensual</t>
  </si>
  <si>
    <t xml:space="preserve"> Magnitud programada acumulada</t>
  </si>
  <si>
    <t>Magnitud ejecutada Acumulada</t>
  </si>
  <si>
    <t>% Avance acumulado</t>
  </si>
  <si>
    <t>% Avance Acumulado frente al PDD</t>
  </si>
  <si>
    <t>Enero</t>
  </si>
  <si>
    <t>Descripción del avance de meta en el periodo</t>
  </si>
  <si>
    <t xml:space="preserve">Gracias a la gestión realizada en el fortalecimiento de los canales decomunicacion la ciudadanía se ha apropiado de la misionalidad del Instituto, a través de contenidos digitales e información divulgada a través de los medios de comunicación.  Se acerca a la ciudadanía al conocimiento de los planes, proyectos y programas del Instituto de Protección Animal y se facilita su acceso a la oferta institucional. Adicionalmente, con ello logra concientización en la mejora del buen trato y respeto a los animales de Bogotá, se visibiliza la gestión del Instituto y finalmente se alcanza a cumplir el objetivo de educar a la ciudadanía en aspectos de maltrato animal, tenencia responsable, sensibilización respecto al cuidado de la Fauna, rutas de denuncia, etc. La meta ha logrado un fortalecimiento de los canales de comunicación con la ciudadanía, aumentando el alcance en redes a 27,714,222 y 69 notas de prensa y comunicados noticiosos. </t>
  </si>
  <si>
    <t>Descripción avances y logros</t>
  </si>
  <si>
    <t xml:space="preserve">Ampliación de la base de seguidores, fortalecimiento de la red de periodistas aliados y medios de comunicación masivos y comunitarios. Amplificación masiva de los productos audiovisuales. Fortalecimiento de la divulgación de jornadas de esterilización y apertura de las jornadas de adopción. </t>
  </si>
  <si>
    <t>Acumulado Año</t>
  </si>
  <si>
    <t>Piezas Gráficas</t>
  </si>
  <si>
    <t>Videos</t>
  </si>
  <si>
    <t>Notas y Comunicados</t>
  </si>
  <si>
    <t>Publicaciones Facebook</t>
  </si>
  <si>
    <t>Publicaciones Twitter</t>
  </si>
  <si>
    <t>Publicaciones Instagram</t>
  </si>
  <si>
    <t>Impresiones en redes</t>
  </si>
  <si>
    <t>4.592.274</t>
  </si>
  <si>
    <t>32.306.496</t>
  </si>
  <si>
    <t>Descripción retrasos y soluciones</t>
  </si>
  <si>
    <t>Beneficios para la Comunidad/Entidad</t>
  </si>
  <si>
    <t xml:space="preserve">Es necesario fortalecer la divulgación de la misionalidad de la entidad, ya que cada vez hay más servicios y beneficios para la comunidad. Es importante resaltar que el Instituto se está posicionando como un referente técnico-científico, y que los comentarios y noticias suelen ser positivos frente a la gestión del IDPYBA. </t>
  </si>
  <si>
    <t>PARTE 3. Actualización y Responsables del reporte</t>
  </si>
  <si>
    <t>Control de actualizaciones</t>
  </si>
  <si>
    <t xml:space="preserve">Fecha </t>
  </si>
  <si>
    <t>Campo modificado</t>
  </si>
  <si>
    <t>Modificación realizada.</t>
  </si>
  <si>
    <t>Responsable del Análisis</t>
  </si>
  <si>
    <t>MARTHA CATALINA GÓMEZ GONZÁLEZ</t>
  </si>
  <si>
    <t>Responsable del reporte</t>
  </si>
  <si>
    <t>Jefe de Oficina y/o Subdirector(a)</t>
  </si>
  <si>
    <t>MARTHA CATALINA GÓMEZ GONZÁLEZ - CLARA INES PARRA ROJAS</t>
  </si>
  <si>
    <t>Firma Jefe Oficina y/o Subdirector(a)</t>
  </si>
  <si>
    <t>Articular una (1)  batería de herramientas de planeación para el instituto distrital de protección y bienestar animal</t>
  </si>
  <si>
    <t>Oficina Asesora de Planeación</t>
  </si>
  <si>
    <t>PE01</t>
  </si>
  <si>
    <t>Desarrollar herramientas técnicas, dinámicas y confiables, a través del manejo y gestión de conocimiento. 
Garantizar accesibilidad a la información institucional a los grupos de valor, a través de los mecanismos y canales que disponga el Instituto</t>
  </si>
  <si>
    <t>Instrumentos De Gestión Y Control Optimizados</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</si>
  <si>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</si>
  <si>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</si>
  <si>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</si>
  <si>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</si>
  <si>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</si>
  <si>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</si>
  <si>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</si>
  <si>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</si>
  <si>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 Avance Acumulado frente al PHD</t>
  </si>
  <si>
    <t>La meta presenta un nivel de cumplimiento del 42% con corte al mes de junio, la cual corresponde al desarrollo de las siguientes actividades:
La Oficina Asesora de Planeación cumplió con los reportes a realizar en el mes de junio de 2023 de los Proyectos de Inversión de la entidad:
1. Indicadores PMR.
2. Reporte en el Sistema de Seguimiento de Proyectos de Inversión SPI.
3. Consolidación y publicación del  Plan Operativo Anual POA.
4. Informe de seguimiento a los indicadores  del  Plan Operativo Anual POA.
5. Elaboración de informe de Alertas y recomendaciones para los Gerentes de Proyecto.
6. Revisión y publicación de las Hojas de vida de los indicadores.
Adicionalmente se realizó:
* Reporte a la Secretaría Distrital de Hacienda de los Trazadores presupuestales.
Se realizó la revisión y comentarios a la matriz de Plan de Acción de la Política Pública del Peatón para la sesión PRECOMPES de aprobación de esta política, se consolidó y ajustó de acuerdo con las obervaciones de la Secretaría Distrital de Planeación el reporte de primer trimestre de 2023 de la Política Pública de Protección y Bienestar Animal. Se consolidó información del número de atención de animales en la localidad de Suba, en respuesta a la solicitud de la Alcaldía Local de Suba.</t>
  </si>
  <si>
    <t>La entidad presenta información a las partes interesadas que permite realizar seguimiento a las diferentes actividades misionales y de apoyo que se ejecutan en la vigencia. La entidad da cumplimiento a la consolidación y reporte de información que permite en oportunidad cumplir con los reportes que permitan realizar monitoreo y control sobre su gestión.</t>
  </si>
  <si>
    <t>Con la actualización, modificación y eliminación de documentos permite que los colaboradores apliquen los procesos como están definidos en los documentos brindando un mejor servicio para las partes interesadas. Adicionalmente se envían recordatorios a las áreas para el reporte de las actividades programadas en el Mapa de riesgos de Corrupción , Mapas de riesgos de gestión por procesos y Plan Anticorrupción y de atención al Ciudadano.</t>
  </si>
  <si>
    <t>DEISI PASCAGAZA - PAOLA TORRES - WILLIAM GUERRERO - MARCELA PLAZAS</t>
  </si>
  <si>
    <t xml:space="preserve">BLANCA EDILSA VARGAS CAVIELES						
</t>
  </si>
  <si>
    <t xml:space="preserve">JEFE OFICINA ASESORA DE PLANEACIÓN </t>
  </si>
  <si>
    <t>Implementar el Modelo Integrado de Planeación y Gestión- MIPG</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</si>
  <si>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</si>
  <si>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Avance en la implementación del sistema de gestión</t>
  </si>
  <si>
    <t>Enero de 2023</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</si>
  <si>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</si>
  <si>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PLAN DE ACCIÓN</t>
  </si>
  <si>
    <t>Actividades ejecutadas para la implementación MIPG/Actividades programadas para para la implementación MIPG</t>
  </si>
  <si>
    <t>Actividades ejecutadas para la implementación MIPG</t>
  </si>
  <si>
    <t>Actividades programadas para para la implementación MIPG</t>
  </si>
  <si>
    <t xml:space="preserve">Actividades ejecutadas descritas en el Plan de Acción desarrolladas en un periodo de tiempo determinado </t>
  </si>
  <si>
    <t>Actividades Programadas para dar cumplimiento al  Plan de Acción para el cumplimiento de la Implementación del Sistema de Gestión de Calidad</t>
  </si>
  <si>
    <t>Documentos revisados, actualizados,adoptados, eliminados : Revisados 44
Actualizados 13
Adoptados 23
Eliminados 23
Reuniones y comunicaciones para la implementación del MIPG Reuniones 42
Comunicaciones 95
Desde la Oficia Asesora de Planeación se inició el proceso de preparación del Formulario Único de Reporte y Avance de Gestión (FURAG) con la distribución de las preguntas del formulario para la validación de competencia de cada área y que a su vez las dependencias iniciaran las actividades conexas para dar respuesta al formulario y recolectar evidencias en cumplimiento de la Circular Externa No. 100-003-2023. Así mismo, se realizó seguimiento a la estrategia de racionalización de trámites en el Sistema Único de Informacion y Tramites.
La Oficina Asesora de Planeación, acompañó y coordinó el desarrollo Comité Institucional de Gestión y Desempeño para la articulación y ejecución, a nivel institucional, de las acciones y estrategias para la correcta implementación, operación, desarrollo, evaluación y seguimiento del Modelo Integrado de Planeación y Gestión – MIPG en el cual se aprobo el plan de trabajo del comité, se expuso el cronograma FURAG 2022 y se aprobó la actualización del PAAC a V2 .</t>
  </si>
  <si>
    <t xml:space="preserve">Para el mes de junio se realizó la revisión técnica de 9 documentos institucionales entre (Procedimientos, formatos, planes,guias,instructivos, programas) asociados a los procesos Talento Humano, Gestión Administrativa y Documental, Gestión Jurídica, Gestión del conocimiento asociado a la PYBA, se mantiene la actualización del Listado Maestro con los documentos vigentes. 
Desde la Oficia Asesora de Planeación -  se avanzó el proceso del Formulario Único de Reporte y Avance de Gestión (FURAG) se habilitó el sharepoint para el cargue de evidencias por parte de los lideres de los procesos, así mismo se asiganan las preguntas dentro del formulario FURAG a los servidores y colaboradores desigandos, tambien se realiza el cronograma de las mesas de trabajo con cada una de las dependencias para realizar la validación de las evidencias y de las preguntas resueltas, tambien se asisten a 4 sesiones de trabajo con la secretaria general de la Alcaldia mayor.
La Oficina Asesora de Planeación, acompañó y coordinó el desarrollo Comité Institucional de Gestión y Desempeño para la articulación y ejecución, a nivel institucional, de las acciones y estrategias para la correcta implementación, operación, desarrollo, evaluación y seguimiento del Modelo Integrado de Planeación y Gestión – MIPG en el cual se revisaron los compromisos adquiridos en sesiones anteriores.
</t>
  </si>
  <si>
    <t>Documentos revisados, actualizados,adoptados, eliminados</t>
  </si>
  <si>
    <t>Revisados 9
Actualizados 13
Adoptados 3
Eliminados 1</t>
  </si>
  <si>
    <t>Revisados 53
Actualizados 23
Adoptados 23
Eliminados 16</t>
  </si>
  <si>
    <t>Reuniones y comunicaciones para la implementación del MIPG</t>
  </si>
  <si>
    <t>Reuniones 12
Comunicaciones 22</t>
  </si>
  <si>
    <t>Reuniones 54
Comunicaciones 117</t>
  </si>
  <si>
    <t>Actividades del PAAC desarrolladas OAP</t>
  </si>
  <si>
    <t>NA</t>
  </si>
  <si>
    <t>La implementación del MIPG  es un proceso muy importante porque nos permite articular de mejor manera la planeación, gestión presupuestal, talento humano, seguimiento y la evaluación como pilares para evaluar nuestra gestión,  y realizar las correcciones o mejoras necesarias para fomentar la cultura de servicio a la ciudadanía, garantizar la participación ciudadana en la gestión y generar resultados con valores.</t>
  </si>
  <si>
    <t>LOREN GUISELL DIAZ JIMENEZ</t>
  </si>
  <si>
    <t>BLANCA EDILSA VARGAS CAVIELES</t>
  </si>
  <si>
    <t xml:space="preserve">JEFE DE LA OFICINA ASESORA DE PLANEACIÓN 
</t>
  </si>
  <si>
    <t xml:space="preserve">Articular un plan de seguimiento a la gestión y respuesta oportuna a los requerimientos técnicos, jurídicos, contractuales y disciplinarios </t>
  </si>
  <si>
    <t>Oficina Asesora Jurídica  y SGC - Gestión Contractual</t>
  </si>
  <si>
    <t>PA02</t>
  </si>
  <si>
    <t xml:space="preserve">
Afianzar la estructura organizacional productiva e integra, a través del desarrollo de capacidades del talento humano y un ambiente cordial</t>
  </si>
  <si>
    <t>Realizar el fortalecimiento institucional de la estructura orgánica y funcional de la SDA, IDIGER, JBB, E IDPYBA</t>
  </si>
  <si>
    <t>Planes De Acción O Gestión Con Seguimiento</t>
  </si>
  <si>
    <t>Medir el desarrollo operativo de la Oficina Asesora  Jurídica  y  el área  contractual  conforme a los requerimientos internos  y externos allegados a cada área para la atención  oportuna de los mismos.</t>
  </si>
  <si>
    <t>Actividades ejecutadas del Plan de seguimiento/Actividades programadas en el plan de seguimiento</t>
  </si>
  <si>
    <t>Actividades ejecutadas del Plan del trabajo</t>
  </si>
  <si>
    <t>Actividades programadas en el plan de trabajo</t>
  </si>
  <si>
    <t>CANTIDAD</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</si>
  <si>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</si>
  <si>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</si>
  <si>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 xml:space="preserve">La ciudadanía cuenta con una entidad que es garante en materia de bienestar y protección animal aun en los frentes juridicos, mediante la gestión de denuncias por maltrato animal en donde la entidad se constituye abogado de victimas; garantiza el debido proceso mediante la doble conformidad con los procesos de contravencion impulados por los inspectores de policia. De igual manera, se resguarda el patrimonio público y el interes general medinte las acciones de defensa judicial, que garantiza la atención integral a la fauna, así como la gestión del conocimiento y la cultura ciudadana mediante la provisión de los bienes y servicios que son requeridos por el Instituto para el cumplimiento de su misionalidad. La meta ha alcanzado un efectivo fortalecimiento de las necesidades transversales en materia juridica, contractual y disciplinaria; alcanzando 127 actos administrativos o conceptos efectuados, 534 diligencias judiciales, 328 orientaciones juridicas a la ciudadanía, 9 tutelas y demandas; 319 contratos de todas las tipologíass, 319 contatos, 25 liquidaciones, 23 autos interlocutorios, 23 autos de sustanciación. </t>
  </si>
  <si>
    <r>
      <rPr>
        <b/>
        <sz val="10"/>
        <color rgb="FF000000"/>
        <rFont val="Arial"/>
        <family val="2"/>
      </rPr>
      <t>OFICINA ASESORA JURIDICA</t>
    </r>
    <r>
      <rPr>
        <sz val="10"/>
        <color rgb="FF000000"/>
        <rFont val="Arial"/>
        <family val="2"/>
      </rPr>
      <t>: Se elaboró un (1) informe de procesos judiciales, tutelas y conciliaciones extrajudiciales actualizado al mes de junio de 2023. Se contestaron (4) Acciones de Tutela, No 2023-00130.No 2023-009451. No 2023-00112.  No 2023-00159  , Se profirió (3) fallo de tutela favorable para la entidad tutela2023-00768. 2023-00130. 2023-09451. Se efectuaron seguimientos semanales a los procesos judiciales vigentes en la página de la rama y se realizó la correspondiente actualización de las actuaciones judiciales en el SIPROJ. Se socializo PPDA a todo el listado general de funcionarios y colaboradores del Instituto. Se presentó memorial de pronunciamiento sobre el recurso de apelación presentado ante el Tribunal Administrativo de Cundinamarca dentro del proceso de reparación directa No 2021-00165. Se radicó memorial de desistimiento de demanda dentro del proceso laboral ordinario No 2023-00056. se asistió a 141 diligencias judiciales y se elaboraron diecisiete (17) oficios de excusa dirigidos a los Juzgados y/o autoridades competentes.Se emite dos (1) concepto jurídico, Concepto 20230011 de disposición definitiva de animales son solicitud de devolución, Revisión y control de legalidad de 26 actos administrativos, de los asuntos a saber: Cuatro (5) vacaciones Una (1) de teletrabajo.  Dos (2) convenios cuatro (4) de procesos de contratación.  Cuatro (4) de modificación de presupuesto. uno (1) de reconocimiento de prima técnica cuatro (4) de cumplimiento de acuerdo sindical. Una (1) de baja de bienes Un (1)acuerdo que modifica el salario de técnico. Tres (3) circulares, Se realiza la revisión a dos (4) procedimientos: Procedimiento de adopción de caninos y felinos. Protocolo de acompañamiento al adoptante. Procedimiento de uso de parqueaderos  Procedimiento huellitas de la calle. Se realiza el análisis técnico jurídico de cuatro (2) proyectos normativos: P.A 326,893, Normograma con corte a Junio 2023. Se realizan tres (3) gestiones para dar respuesta a tres (3) de memorandos, memorando de respuesta de solicitud de viabilidad jurídica para informe técnico de eutanasia humanitaria canino, memorando de insumos solicitados por la Subdirección de Cultura Ciudadana para dar respuesta a un ciudadano respecto al marco normativo de los vehículos de tracción animal ,respuesta al memorando 2023IE0001629 -Diligenciamiento de cuestionario agenda regulatoria.III Congreso de derecho animal, fue un evento destacado que reunió a expertos y profesionales del ámbito de los derechos de los animales y temas ambientales. Durante cuatro días, se contó con la participación de distinguidos invitados provenientes de diferentes países, quienes aportaron su conocimiento y experiencia en el tema. El congreso logró una gran repercusión a nivel internacional, con una cifra promedio de 290 personas conectadas en cada jornada. Se recibieron 77 solicitudes de orientación al Centro de Atención Jurídica (51 virtuales y 26 presenciales), de las cuales 45 fueron atendidas exitosamente y las 32 restantes los usuarios no asistieron al espacio agendado. De las 77 solicitudes las principales localidades fueron un 19% la localidad de Suba, 13% Engativá,  13% Kennedy y 9% Usaquén.</t>
    </r>
  </si>
  <si>
    <t>Actos administrativos, conceptos juridicos y respuestas a derechos de petición:</t>
  </si>
  <si>
    <t xml:space="preserve"> Actos, conceptos y respuestas a DP: 34</t>
  </si>
  <si>
    <t>Tutelas y demandas respondidas:</t>
  </si>
  <si>
    <t xml:space="preserve"> Tutelas y demandas: 4</t>
  </si>
  <si>
    <t>Diligencias judiciales atendidas:</t>
  </si>
  <si>
    <t xml:space="preserve"> Diligencias judiciales: 141</t>
  </si>
  <si>
    <t>socialización y capacitación juridica a la ciudadanía</t>
  </si>
  <si>
    <t xml:space="preserve">  capacitación juridica: 1</t>
  </si>
  <si>
    <t>Orientaciones juridicas a la ciudadanía</t>
  </si>
  <si>
    <r>
      <rPr>
        <b/>
        <sz val="11"/>
        <color rgb="FF000000"/>
        <rFont val="Arial"/>
        <family val="2"/>
      </rPr>
      <t xml:space="preserve">SUBDIRECCIÓN DE GESTIÓN CORPORATIVA: GRUPO CONTRACTUAL: 
</t>
    </r>
    <r>
      <rPr>
        <sz val="11"/>
        <color rgb="FF000000"/>
        <rFont val="Arial"/>
        <family val="2"/>
      </rPr>
      <t xml:space="preserve">No. DE CONTRATOS: Durante el mes de JUNIO  de 2023, se suscribieron 11 contratos de bienes y servicios y de prestación de servicios porfesionales y /o apoyo a la gestión. los cuales fueron tramitados  a tráves de la plataforma SECOPII 
MODIFICACIONES TRAMITADAS: Durante el mes de JUNIO de 2023, se realizaron 18  modificaciones y/o novedades contractuales. 
RESPUESTA A REQUERIMIENTOS: Se dá respuesta a 87 requerimientos internos y externos así: 
-  Requerimientos Internos y Externos - Derechos de Petición: 6
-solicitudes de Certificaciones de Contratos: 48
-tramite de Paz y Salvos:  14                                                                                                           --        reportes correspondiente a Sivicof, Veeduria: 2                                                                                liquidaciones: 17
</t>
    </r>
  </si>
  <si>
    <t>Contratos elaborados:</t>
  </si>
  <si>
    <t>11</t>
  </si>
  <si>
    <t>330</t>
  </si>
  <si>
    <t xml:space="preserve"> Contratos: 11</t>
  </si>
  <si>
    <t>Novedades contractuales:</t>
  </si>
  <si>
    <t>18</t>
  </si>
  <si>
    <t>68</t>
  </si>
  <si>
    <t xml:space="preserve"> Novedades contractuales: 18</t>
  </si>
  <si>
    <t>Derechos de petición respondidos, PQR, Requerimientos:</t>
  </si>
  <si>
    <t>6</t>
  </si>
  <si>
    <t>562</t>
  </si>
  <si>
    <t>Requerimientos admin: 6</t>
  </si>
  <si>
    <t>Liquidaciones efectuadas</t>
  </si>
  <si>
    <t>17</t>
  </si>
  <si>
    <t>42</t>
  </si>
  <si>
    <t xml:space="preserve"> Liquidaciones: 17</t>
  </si>
  <si>
    <r>
      <rPr>
        <b/>
        <sz val="10"/>
        <color rgb="FF000000"/>
        <rFont val="Arial"/>
        <family val="2"/>
      </rPr>
      <t>OFICINA DE CONTROL INTERNO DISCIPLINARIO:</t>
    </r>
    <r>
      <rPr>
        <sz val="10"/>
        <color rgb="FF000000"/>
        <rFont val="Arial"/>
        <family val="2"/>
      </rPr>
      <t xml:space="preserve"> 
Actualmente la Oficina de Control Disciplinario Interno  del IDPYBA,  tiene VEINTIUNO  (21) expedientes activos  de los cuales CUATRO  (4) son Investigaciones formales y el restante corresponden a  Indagaciones Previas
Para el mes de  JUNIO de 2023, la OCDI, gestionó y generó :
1. DOCE  (12) providencias, así:
          - TRES  (3) Autos de Archivo 
- UN (1) Auto de  Impedimento
- UN (1) Auto de Pliego de Cargos 
- UN (1) Auto que Decreta Pruebas 
- UN (1) Auto que ordena la Apertura de Indagacion Previa 
- UN (1) Auto que corrige Error Formal 
UN (1) Auto de Incorporacion 
- .DOS (2) Autos Inhibitorios 
- Un (1) Auto que reprograma fecha para practica de pruebas 
2. Las Notificaciones (personal y por edicto)
3. practica de pruebas Testimoniales y documentales
4. Las comunicaciones y notificaciones  necesarias para la continuidad de las actuaciones</t>
    </r>
  </si>
  <si>
    <t>Autos interlocutorios:</t>
  </si>
  <si>
    <t xml:space="preserve"> Autos interlocutorios: 8</t>
  </si>
  <si>
    <t>Derechos de petición respondidos:</t>
  </si>
  <si>
    <t xml:space="preserve">Autos de sustanciación </t>
  </si>
  <si>
    <t xml:space="preserve"> Autos de sustanciación  4</t>
  </si>
  <si>
    <t>Para esta meta no se presentan situaciones significativas que afecten el cumplimiento de la meta.</t>
  </si>
  <si>
    <t xml:space="preserve">La ciudadanía cuenta con una entidad efectiva desde su gestión institucional interna, se ha logrado el fortalecimiento de los procesos transversales administrativos que dan soporte a la gestión misional, ello con especial enfoque en los procesos de gestión de talento humano, el servicio al ciudadano, la gestión ambiental, documental y presupuestal, la administración de los recursos fisicos, inventarios y logistica, entre otros procesos generales que permiten el funcionamiento de la Entidad y la operación de la misionalidad. Se logró la presencia del IDPYBA en la RedCade del Distrito, la reducción del impacto ambiental, el cumplimiento de la normatividad archivistica entre otros elementos trasnversales de la gestión. </t>
  </si>
  <si>
    <t>Diana Cortés  - Ingrid Yohanna Rodriguez- María Isabel Villegas</t>
  </si>
  <si>
    <t>Yuly Patricia Castro Beltrán  - Clara Ines Parra Rojas - María Isabel Villegas</t>
  </si>
  <si>
    <t>Jefe de la Oficina Juridica - Subdirectora de Gestión Corporativa - Jefe de la Oficina de Control Disciplinario Interno</t>
  </si>
  <si>
    <t>Realizar un diagnostico de fortalecimiento institucional que cumpla con las necesidades de los procesos transversales del IDPYBA</t>
  </si>
  <si>
    <t>Subdirección de Gestión Corporativa</t>
  </si>
  <si>
    <t>PA01; PA02; PA03; PA04; PA05</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</si>
  <si>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</si>
  <si>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Acciones de fortalecimiento realizadas</t>
  </si>
  <si>
    <t>1 de enero de 2022</t>
  </si>
  <si>
    <t>Medir el porcentaje del implementación de los procesos transversales del Instituto, tales como financieros, administrativos, entre otros.</t>
  </si>
  <si>
    <t>Actividades ejecutadas del Plan del trabajo/Actividades programadas en el plan de trabajo</t>
  </si>
  <si>
    <t>Actividades que se ejecutaron para la implementación de los procesos transversales</t>
  </si>
  <si>
    <t>Cantidad de actividades que se ejecutaron para la implementación de los procesos transversales</t>
  </si>
  <si>
    <t xml:space="preserve">PQRS recibidas: </t>
  </si>
  <si>
    <t>Satisfacción ciudadana:</t>
  </si>
  <si>
    <t>Promedio: 70%</t>
  </si>
  <si>
    <t>Asesorías dadas:</t>
  </si>
  <si>
    <t>GESTION DE TALENTO HUMANO: Para el mes de junio de 2023 se tenían programadas 12 capacitaciones de las cuales se realizaron 12, dos de ellas se encuentra en el PIC durante la vigencia por depender de un tercero y la cual se realizar en el mes de junio de 2023:
1.	Capacitación ética animal cuyo objetivo consiste en exponer a las y los participantes los elementos conceptuales más relevantes que permiten hablar de una ética animal, a través del relacionamiento y extrapolación de elementos contextuales, antecedentes, principios, valores y derechos antropocéntricos, reformulados a través del enfoque antiespecista e interespecie. modalidad: virtual plataforma teams
2.	Capacitación protección y bienestar animal casuística - experiencias de grupos en el idpyba, cuyo objetivo consiste en indicar los preceptos básicos de bienestar animal y como desde el área de inspección y vigilancia se realiza esta labor. modalidad: presencial sede administrativa salón 314
3.	Capacitación contabilidad pública y presupuesto cuyo objetivo coniste en abordar temas de contabilidad pública y presupuesto con las y los funcionarios del idpyba, dando a conocer situación es financieras. modalidad: presencial sede administrativa salón 314
4.	Capacitación sistema de información sisepp, bogota te escucha y az digital cuyo objetivo coniste en conocer la importancia y el manejo de los sistemas de información sisepp, az digital y bogotá te escucha. modalidad: virtual plataforma teams
5.	Taller sobre utilidades y beneficios de herramientas tecnológicas, g suite, herramientas de autogestión y herramientas ofimáticas de nivel intermedio cuyo objetivo consiste en conocer los beneficios de las herramientas tecnológicas: ofimática office365 -sharepoint, (crear sitios, grupos de trabajo y validación de permisos). 2. introducción y sensibilización planner, visión, excel (fórmulas intermedias, macros, tablas dinámicas). modalidad: virtual plataforma teams
6.	Capacitación plan de emergencias – primeros auxilios, cuyo objetivo consiste en capacitar a los miembros de la brigada del idpyba, y en tanto actores(as) del sistema de emergencias médicas, contemos con la capacitación necesaria en los temas de emergencias, desastres, urgencias y emergencias en salud, con la finalidad de apoyar a la comunidad del idpyba en las posibles situaciones de urgencias, emergencias o desastres. modalidad: presencial
7.	Capacitación seguridad vial – sentidos en todo sentido, cuyo objetivo consiste en sensibilizar a las y los participantes frente a las normas viales, con el fin de crear conciencia en la importancia de poner todos nuestros sentidos al momento de manejar, con el fin de prevenir posibles accidentes. modalidad: presencial unidad de cuidado animal 
8.	Capacitación pve biomecánico – molestias y dolores por movimientos repetitivos en el trabajo cuyo objetivo consiste en prevenir lesiones corporales ocasionadas por la mala manipulación, carga, transporte y disposición de herramientas y materiales. modalidad: virtual plataforma teams 
9.	Capacitación comité de convivencia laboral – manejo de conflictos cuyo objetivo consiste en capacitar al comité de convivencia laboral en la resolución de conflictos y manejo de quejas. modalidad: virtual plataforma teams  
10.	Capacitación crecimiento personal - ponte metas para cada área de tu vida cuyo objetivo consiste en brindar herramientas para establecer e identificar metas potencializando el proyecto de vida de cada persona. modalidad: presencial sala de juntas 2 y sede uca
11.	Capacitación manejo de residuos peligrosos cuyo objetivo consiste en identificar los tipos de residuos peligrosos generados y el tipo de disposición. modalidad: presencial sede administrativa 
12.	Capacitación manejo de residuos cuyo objetivo consiste en identificar el correcto manejo y segregación de material aprovechable. modalidad: presencial sede uca
Respecto al Plan de Bienestar, se realizaron 15 actividades las cuales se ejecutaron 15. Por otra parte, en el Plan de SST se tenían programadas 11 actividades de las cuales se ejecutaron 11:
1.	Actualización de la matriz de riesgo ajustando matrices las áreas misionales del Instituto y ajustan los controles y las medidas de intervención
2.	diligenciamiento de los indicadores, según el tiempo de periodicidad de los mismos en la plataforma SIDEAP
3.	Verificación de la documentación con el equipo SST y el COPASST
4.	Acompañamiento a reunión mensual COPASST donde se da los avances de las actividades de JUNIO 2023, se analiza la accidentalidad y se proyecta el plan de acción del COPASST para el mes de Julio
5.	Seguimiento a las diecisiete (17) capacitaciones proyectadas a corte junio evidenciando la ejecución de la totalidad de las capacitaciones programadas
6.	Diseño del programa de vigilancia epidemiológico cardiovascular y se envía correo a la oficina de planeación para su revisión
7.	Diseño del programa de orden y aseo y se envía correo a la oficina de planeación para su revisión.
8.	Reporte de cuatro (4) accidentes y se realiza una investigación conforme a los tiempos establecidos
9.	seguimiento de las acciones preventivas y correctivas donde se evidencia en el año diecisiete investigaciones realizadas de las cuales se han realizado nueve (9) acciones preventivas, se tiene proyectadas seis (6) y tres (3) están en ejecución.  
10.	Revisión del sistema de seguridad y salud en el trabajo teniendo en cuenta 24 preguntas realizadas al equipo de SST del Instituto
11.	seguimiento de las veinticuatro (24) recomendaciones realizadas en la auditoría realizada en el año 2022, se hace el cierre de veintitrés (23) y por ejecutar al finalizar la vigencia una (1)</t>
  </si>
  <si>
    <t>Capacitaciones:</t>
  </si>
  <si>
    <t>Actividades de bienestar:</t>
  </si>
  <si>
    <t>Actividades del PASST:</t>
  </si>
  <si>
    <t>Ingresos, salidas y traslados:</t>
  </si>
  <si>
    <t xml:space="preserve">
6 ingresos, 66 salidas, 3 reintegros 8 traslados,  0 compras, </t>
  </si>
  <si>
    <t xml:space="preserve">
35 ingresos, 399 salidas, 14 reintegros 104 traslados,  4 compras, </t>
  </si>
  <si>
    <t>Vehículos asignados:</t>
  </si>
  <si>
    <t>Proveedores gestionados:</t>
  </si>
  <si>
    <t>Mantenimientos realizados</t>
  </si>
  <si>
    <r>
      <rPr>
        <b/>
        <sz val="10"/>
        <color rgb="FF000000"/>
        <rFont val="Arial"/>
        <family val="2"/>
      </rPr>
      <t xml:space="preserve">EQUIPO DE GESTIÓN AMBIENTAL: </t>
    </r>
    <r>
      <rPr>
        <sz val="10"/>
        <color rgb="FF000000"/>
        <rFont val="Arial"/>
        <family val="2"/>
      </rPr>
      <t>Durante el mes de junio de 2023, se hizo la limpieza preventiva y/o correctiva al sistema de aguas lluvias a las canaletas por parte de la Empresa de Aseo. Se convocaron a dos charlas sobre temas ambientales sobre separación en la fuente en la Unidad de Cuidado Animal y en la sede administrativa sobre separación en la fuente y residuos peligrosos  para todo el personal. 
Se hicieron 9 entregas de residuos peligrosos (Cortopunzantes, biosanitarios, animales, residuos químicos y lodos), la cantidad de residuos entregados fueron 1198.1 Kilos a la empresa ECOENTORNO. Se realizó una entrega de material reciclado a la asociación de reciclaje ARCRECIFRONT de 58 Kg de la Unidad de Cuidado Animal y la sede Administrativa. Se hizo la actualización de las bitácoras de residuos ordinarios, peligrosos infecciosos, peligrosos y reciclados. 
Se realizaron las inspecciones mensuales, verificando las condiciones sanitarias y locativas de almacenamiento de los residuos. Se realizó proceso de estudios previos – criterios ambientales  de Estudio previo selección abreviada subasta inversa. Se realizó la prórroga del Acuerdo de Corresponsabilidad con la Asociación de Recicladores Crecer sin Fronteras – ARCRECIFRONT. 
Por parte del área de comunicaciones se publicaron cinco piezas comunicativas sobre movilidad sostenible el uso de la bici, el uso de menos plásticos, usar pocillos y que hacemos con los residuos peligrosos, estas fueron realizadas por el área ambiental. 
Se actualiza las bitácoras de bici usuarios y número de viajes. Se realizaron actividades de saneamiento básico en la Unidad de Cuidado Animal como poda, fumigaciones en zonas y áreas externas y administrativas, control de roedores y mantenimiento de las lámparas de vectores de forma quincenal. Se realizó el lavado del tanque de almacenamiento subterráneo de agua potable, se realizó acta referente al mantenimiento de la planta eléctrica, soporte de trabajos sobre las fugas presentadas y validación de las condiciones de almacenamiento del cuarto de residuos peligrosos de la Unidad de Cuidado Animal.
Por último se hizo el primer seguimiento anual 2023 de las obligaciones del acuerdo de corresponsabilidad con Organización de Recicladores ARCRECIFRONT.
Dentro de la semana ambiental comprendida entre el  1 y el 8 de junio de 2023 en el que se realizaron 10 actividades entre capacitaciones, actividades lúdicas, reverdecimiento en la Unidad de Cuidado animal entre otros con el propósito de crear una conciencia ambiental dentro del Instituto.</t>
    </r>
  </si>
  <si>
    <t>Actividades de saneamiento (Poda y fumigación):</t>
  </si>
  <si>
    <t>Gestión de residuos peligrosos</t>
  </si>
  <si>
    <t>Gestión de residuos reciclables</t>
  </si>
  <si>
    <t>Actividades de movilidad sostenible:</t>
  </si>
  <si>
    <r>
      <t xml:space="preserve">EQUIPO DE GESTIÓN FINANCIERA:   </t>
    </r>
    <r>
      <rPr>
        <sz val="10"/>
        <color rgb="FF000000"/>
        <rFont val="Arial"/>
        <family val="2"/>
      </rPr>
      <t xml:space="preserve"> Durante el mes, se realizaron las gestiones necesarias para la expedición de los Certificados de Disponibilidad Presupuestal que fueron requeridos por los Gerentes de Proyecto. De igual manera, en cuanto a la gestión contractual, principalmente, y con los equipos de trabajo se expidieron la totalidad de los Certificados de Registro Presupuestal. Se efectuaron la totalidad de los giros solicitados y las operaciones contables requeridas.
</t>
    </r>
    <r>
      <rPr>
        <b/>
        <sz val="10"/>
        <color rgb="FF000000"/>
        <rFont val="Arial"/>
        <family val="2"/>
      </rPr>
      <t>NOTA</t>
    </r>
    <r>
      <rPr>
        <sz val="10"/>
        <color rgb="FF000000"/>
        <rFont val="Arial"/>
        <family val="2"/>
      </rPr>
      <t>: En cuanto a algunos CDP y CRP, cada documento debe expedirse tres veces, esto debido a que se expide en un rubro por cada elemento PEP, que si bien sigue siendo el mismo documento y el mismo consecutivo, el tramite se realiza una vez por cada elemento.</t>
    </r>
  </si>
  <si>
    <t>CDP Y CRP expedidos:</t>
  </si>
  <si>
    <t>CRP: 3
CDP: 0</t>
  </si>
  <si>
    <t>CRP: 626
CDP: 991</t>
  </si>
  <si>
    <t>Giros por pospre realizados:</t>
  </si>
  <si>
    <t>533 giros</t>
  </si>
  <si>
    <t>2831 Giros efectuados</t>
  </si>
  <si>
    <t>Operaciones contables:</t>
  </si>
  <si>
    <t>532 operaciones contables</t>
  </si>
  <si>
    <t>2731 operaciones contables</t>
  </si>
  <si>
    <r>
      <rPr>
        <b/>
        <sz val="10"/>
        <color rgb="FF000000"/>
        <rFont val="Arial"/>
        <family val="2"/>
      </rPr>
      <t xml:space="preserve">EQUIPO DE GESTIÓN DOCUMENTAL: </t>
    </r>
    <r>
      <rPr>
        <sz val="10"/>
        <color rgb="FF000000"/>
        <rFont val="Arial"/>
        <family val="2"/>
      </rPr>
      <t xml:space="preserve"> Se da cumplimiento con la recepción de las transferencias primarias documentales correspondientes a 7 series y/o subseries, de las 17 programadas en junio según el cronograma establecido. Sin embargo, aún se encuentra pendiente la entrega de los expedientes por parte del Cultura Ciudadana e Informes de hospitalizacion por parte de la subdirección de atención a la fauna.
Adicional se llevaron a cabo 5 mesas de trabajo, las cuales fueron diseñadas y desarrolladas en función de las necesidades específicas de las diferentes áreas involucradas. Estas mesas de trabajo permitieron abordar de manera efectiva los desafíos y problemas identificados, fomentando la colaboración y la generación de soluciones conjuntas. Además, se realizaron 3 capacitaciones, las cuales brindaron herramientas y conocimientos clave para mejorar el desempeño y la eficiencia en las tareas diarias en referencia a los procesos archivisticos.
Durante el proceso de recolección de inventarios de archivos de gestión del instituto, se logró obtener un avance del 42.6%. Es importante destacar que este porcentaje se basa únicamente en la actualización de 30 series y subseries documentales, de un total de 82 que existen en la entidad. A pesar de este alcance parcial, se llevó a cabo la entrega de las oficinas que no se encontraban registradas en la Tabla de Retención Documental (TRD). 
Conforme a las actividades descritas se realizaron 10.186 imágenes digitalizadas de la recepción de transferencia primarias documentales correspondientes a la serie documental "REGISTROS DE IDENTIFICACIÓN DE CANINOS Y FELINOS" vigencia 2018. Además de un total de 2.313 imágenes digitalizadas de la recepción de Actas Consejo Distrital de PYBA, Actas Consejos Locales PYBA vigencia 2019 y los expedientes de Contabilidad vigencia 2019. Adicional durante el mes de junio se realizó la revisión de Mil veintitrés (1.023) expedientes del la serie documental Historias Clínicas Veterinarias 2021; Tambien con la intervención de dieciséis (16) expedientes de la serie documental REGISTRO DE CUSTODIA DE CANINOS Y FELINOS EN LA UNIDAD DE CUIDADO ANIMAL 2021 y por ultimo nuevamente se volvio ajustar cuarenta y un (41) expedientes del Programa de atención de los casos de maltrato 2021 y tres (3) expedientes del Programa de Animales de Granja.</t>
    </r>
  </si>
  <si>
    <t>Transferencias documentales realizadas</t>
  </si>
  <si>
    <t>Capacitaciones realizadas:</t>
  </si>
  <si>
    <t>Revisiones de expedientes o intervenciones</t>
  </si>
  <si>
    <t>Con esta meta, se genera un fortalecimiento y una garantía para la gestión eficiente y eficaz del Instituto Distrital de Protección y Bienestar Animal. Se garantiza para el  Instituto Distrital de Protección y Bienestar Animal la prestación de los bienes y servicios que requiere para su operación, la conservación de la memoria histórica, la atención y servicio a la ciudadanía en el marco de la gestión ambiental.</t>
  </si>
  <si>
    <t>Natalia Roncancio - Diana Gomez - Fredy Ariza - Claudia Amaya - David Jaimes - Heidi Sierra y Laura Cabrera</t>
  </si>
  <si>
    <t>CLARA INES PARRA ROJAS</t>
  </si>
  <si>
    <t>SUBDIRECTORA DE GESTIÓN CORPORATIVA</t>
  </si>
  <si>
    <t>Implementar un plan de acción para el cumplimiento de la estrategia de los procesos TIC del Instituto acorde con los lineamientos establecidos en el Decreto 415 de 2016</t>
  </si>
  <si>
    <t>Subdirección de Gestión Corporativa - TIC</t>
  </si>
  <si>
    <t>PA04</t>
  </si>
  <si>
    <t xml:space="preserve">Desarrollar herramientas técnicas, dinámicas y confiables, a través del manejo y gestión de conocimiento. </t>
  </si>
  <si>
    <t>Planes De Acción O Gestión Formulados.</t>
  </si>
  <si>
    <t>Medir la implementación un plan de acción de la estrategia de los procesos TIC del Instituto acorde con los lineamientos</t>
  </si>
  <si>
    <t>PLAN DE ACCION</t>
  </si>
  <si>
    <t>Actividades que se ejecutaron para la implementación de plan de trabajo TIC/Actividades que se programaron para la implementación implementación de plan de trabajo TIC</t>
  </si>
  <si>
    <t xml:space="preserve">Mediante el fortalecimieto de los canales tecnologicos, infraestructura y arquitectura de TI, conectividad el Instituto a logrado aumentar la eficiciencia interna mediante la opimizacion de procesos y procedimientos, haciendo accesible la información incluso en tiempo real, aumentando la capacidad de ofrecer datos abiertos a la ciudadanía y brindando herramientas de gestión, seguimiento y control misional y administrativo. Gracias a ello, la ciudadanía tiene información veráz, efectiva y oprotuna por meido de la sede electronica y los micrositios dispuestos para la gestión misional. Dentro de las acciones mas relevantes se encuentran las actualizaciones a los sistemas de información SIPYBA, Esterilizar Salva; la reestructuración de la sede electronica en concordancia con los lineamientos ITA, entre otros.  Así mismo, se logró un fortalecimiento de las acciones relacionadas con la seguridad y privacidad de la información. </t>
  </si>
  <si>
    <t xml:space="preserve">Se actualizan y/o elaboran  41 documentos, se envían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se actualiza listado maestro de documentos para que todos los funcionarios tengan las ultimas versiones de los documentos </t>
  </si>
  <si>
    <t>* Se genera programación en plataforma de Esterilizar Salva para los respectivos turnos de esterilización.                               
* Se brinda taller sobre utilidades y beneficios de herramientas tecnológicas, G Suite, Herramientas Autogestión y Herramientas Ofimaticas de nivel intermedio.                                                                                                                                       * Socialización sobre el Gestor de Contenido A-Z Digital, SISEPP y Bogotá te Escucha.                                                                                                                        * Actualización y compra de la Licencia de la Suite de Adobe para las actividades de comunicaciones para las áreas misionales del IDPYBA.          * Se elaboró la primera versión del procedimiento de Clasificación y Etiquetado de Activos de Información, insumo para la identificación y tratamiento de los Riesgos de Seguridad de la Información.
* Se elaboró la primera versión de la Guía Riesgos de Seguridad de la Información y Matriz de Riesgos Seguridad de la información.                               * Se realiza micrositio del Tercer Congreso de Protección Animal.</t>
  </si>
  <si>
    <t>AVANCE MES</t>
  </si>
  <si>
    <t>ACUMULADO AÑO</t>
  </si>
  <si>
    <t>Solicitudes gestionadas por la mesa de servicios:</t>
  </si>
  <si>
    <t>Actividades de Seguridad de la información:</t>
  </si>
  <si>
    <t>Publicaciones realizadas en sitios web:</t>
  </si>
  <si>
    <t>Se siguen presentando inconvenientes con el Gestor de Contenido del A-Z Digital en cuanto a la integración con la plataforma de Bogota te Escucha y proceso de finalización de los PQRSD, se viene realizando escalamiento a través de la Mesa de Servicios para brindar solución oportuna y a su vez pruebas con las respectivas áreas.</t>
  </si>
  <si>
    <t>Mediante el fortalecimieto de los canales tecnologicos, infraestructura y arquitectura de TI, conectividad el Instituto a logrado aumentar la eficiciencia interna mediante la opimizacion de procesos y procedimientos, haciendo accesible la información incluso en tiempo real, aumentando la capacidad de ofrecer datos abiertos a la ciudadanía y brindando herramientas de gestión, seguimiento y control misional y administrativo. Gracias a ello, la ciudadanía tiene información veráz, efectiva y oprotuna por meido de la sede electronica y los micrositios dispuestos para la gestión misional.</t>
  </si>
  <si>
    <t>Monica Lizeth Garzón y Jose Alfonso Perez</t>
  </si>
  <si>
    <t>SUBDIRECTORA DE GESTION CORPORATIVA</t>
  </si>
  <si>
    <t>14. Realizar 133 visitas administrativas y de seguimiento a empresas prestadoras del servicio público de transporte.</t>
  </si>
  <si>
    <t>PM03</t>
  </si>
  <si>
    <t>240 - 52 estrategias integrales de seguridad vial que incluyan cultura ciudadana implementadas en un punto, tramo o zona.</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</si>
  <si>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</si>
  <si>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</si>
  <si>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</si>
  <si>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 / No. De Visitas administrativas programadas)*100</t>
  </si>
  <si>
    <t>No. De visitas administrativas realizadas</t>
  </si>
  <si>
    <t xml:space="preserve"> No. De Visitas administrativas programadas</t>
  </si>
  <si>
    <t>Es la cantidad de visitas administrativas ya sea de auditoria o de seguimiento que se realiza a las empresas prestadoras del servicio de transporte público; ya sea colectivo, individual o masivo.</t>
  </si>
  <si>
    <t>Es el número de visitas administrativas que se tiene programado realizar en el período de tiempo del reporte.</t>
  </si>
  <si>
    <t>ANGELICA PICO-ANALISIS/LUIS HUMBERTO GONZALEZ-INFORMACION</t>
  </si>
  <si>
    <t>ANGELICA PICO</t>
  </si>
  <si>
    <t>Formato de Anexo de Actividades</t>
  </si>
  <si>
    <t>CODIGO Y NOMBRE DEL PROYECTO DE INVERSIÓN O DEL POA SIN INVERSIÓN</t>
  </si>
  <si>
    <t>14. Realizar 241 visitas administrativas y de seguimiento a empresas prestadoras del servicio público de transporte.</t>
  </si>
  <si>
    <t>Sección No. 1: PROGRAMACION  VIGENCIA _2018</t>
  </si>
  <si>
    <t>Prog</t>
  </si>
  <si>
    <t>Ejec</t>
  </si>
  <si>
    <t>Trim  1</t>
  </si>
  <si>
    <t>Total</t>
  </si>
  <si>
    <t>Trim  2</t>
  </si>
  <si>
    <t>Trim  3</t>
  </si>
  <si>
    <t>Trim  4</t>
  </si>
  <si>
    <t>TOTAL AÑO</t>
  </si>
  <si>
    <t>La meta presenta un nivel de avance acumulado del 042 %, el cual corresponde al cumplimiento en los reportes de indicadores PMR, SEGPLAN, SPI, seguimiento mensual de Indicadores POA, alertas y recomendaciones y hojas de vida de los Indicadores de los Proyectos de Inversión.
Así mismo, se participa activamente en la formulación y cumplimiento de las Políticas Públicas del Distrito, cumpliendo con el  reporte y seguimiento de los Planes de Acción para los productos en corresponsabilidad del IDPYBA</t>
  </si>
  <si>
    <t>Solicitudes gestionadas por la mesa de servicios:140 Actividades de Seguridad de la información:2 Publicaciones realizadas en sitios web: 48</t>
  </si>
  <si>
    <r>
      <t xml:space="preserve">EQUIPO DE ATENCIÓN AL CIUDADANO: </t>
    </r>
    <r>
      <rPr>
        <sz val="10"/>
        <color rgb="FF000000"/>
        <rFont val="Arial"/>
        <family val="2"/>
      </rPr>
      <t xml:space="preserve"> Durante el periodo comprendido entre el 1 y el 30 de junio de 2023, se recibieron y asignaron 1.011 PQRSD a través de los canales habilitados.
Se cerraron de manera extempóranea 21, las cuales pertenecen a la los programas de la Subdirección de Atención a la Fauna y Gestión del Conocimiento y Cultura Ciudadana. 
El tiempo promedio de gestión de las peticiones para el mes de junio fue de 13 días hábiles.
Se realizaron 99 encuestas de satisfacción, en donde el 76% de los ciudadanos se encuentran satisfachos con el servicio.
El principal motivo de insatisfacción de los ciudadanos es la falta de atención, teniendo en cuenta que en las respuestas se mencionan fechas para su atención y no se cumplen. Durante el mes de junio los ciudadanos manisfestaron su insatisfacción con las lineas telefónicas para atención (tanto PBX como Linea de Maltrato), puesto que no se responden a pesar de diferentes intentos.
Através de  los canales de atención se realizaron 2.367 asesorías a ciudadanos que requerían acceder a los servicios del IDPYBA, principalmente asignando turnos para esterilización.</t>
    </r>
  </si>
  <si>
    <r>
      <t xml:space="preserve">
EQUIPO DE RECURSOS FÍSICOS:
</t>
    </r>
    <r>
      <rPr>
        <sz val="10"/>
        <color rgb="FF000000"/>
        <rFont val="Arial"/>
        <family val="2"/>
      </rPr>
      <t xml:space="preserve">
Mediante la gestión de los recursos fisicos se garantiza el cumplimiento de las actividadades misionales mediante la provisión de bienes y servicios transversales y básicos de la operación misional tales como vigilancia, transporte, arrendamiento, combustible, mantenimientos preventivos y correctivos, compra de elementos de inventario, aseo y cafeteria, entre otros. 
Todos los provedores cumplieron con  la presentacion del informe y soportes para generar las acciones tendientes para el pago de las obligaciones financieras del Instituto, asi mismo se gestionaron y fueron pagados al respectivo proveedor
Se realiza la programación de los servicios que prestan los vehiculos en calidad de alquiler y programacion que se realiza de manera semanal de acuerdo con la solicitud de cada uno de los equipos que requieren el servicio, asi mismo se da respuesta efectiva a las solicitudes extemporaneas recibidas.
Se cumplio con los mantenimientos programados, a los vehiculos de propiedad del Instituto y al inmueble que se encuentra en calidad de arrendamiento.
Se realizo la entrega de bienes de consumo o activos a los contratistas o funcionarios que fueron autorizados por su jefe directo para la recepcion de los insumos</t>
    </r>
  </si>
  <si>
    <t xml:space="preserve"> Orientaciones juridicas a la ciudadanía 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</si>
</sst>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quot;$&quot;\ * #,##0_-;\-&quot;$&quot;\ * #,##0_-;_-&quot;$&quot;\ * &quot;-&quot;_-;_-@_-"/>
    <numFmt numFmtId="165" formatCode="_(* #,##0_);_(* \(#,##0\);_(* &quot;-&quot;_);_(@_)"/>
    <numFmt numFmtId="166" formatCode="_(* #,##0.00_);_(* \(#,##0.00\);_(* &quot;-&quot;??_);_(@_)"/>
    <numFmt numFmtId="167" formatCode="_-* #,##0.00\ &quot;€&quot;_-;\-* #,##0.00\ &quot;€&quot;_-;_-* &quot;-&quot;??\ &quot;€&quot;_-;_-@_-"/>
    <numFmt numFmtId="168" formatCode="&quot;$&quot;\ #,##0_);[Red]\(&quot;$&quot;\ #,##0\)"/>
    <numFmt numFmtId="169" formatCode="_(&quot;$&quot;\ * #,##0.00_);_(&quot;$&quot;\ * \(#,##0.00\);_(&quot;$&quot;\ * &quot;-&quot;??_);_(@_)"/>
    <numFmt numFmtId="170" formatCode="_ * #,##0.00_ ;_ * \-#,##0.00_ ;_ * &quot;-&quot;??_ ;_ @_ "/>
    <numFmt numFmtId="171" formatCode="0.0%"/>
    <numFmt numFmtId="172" formatCode="_(* #,##0_);_(* \(#,##0\);_(* &quot;-&quot;??_);_(@_)"/>
    <numFmt numFmtId="173" formatCode="_(* #,##0.00_);_(* \(#,##0.00\);_(* &quot;-&quot;_);_(@_)"/>
    <numFmt numFmtId="174" formatCode="_-* #,##0.00\ &quot;$&quot;_-;\-* #,##0.00\ &quot;$&quot;_-;_-* &quot;-&quot;??\ &quot;$&quot;_-;_-@_-"/>
    <numFmt numFmtId="175" formatCode="_-* #,##0.00\ _$_-;\-* #,##0.00\ _$_-;_-* &quot;-&quot;??\ _$_-;_-@_-"/>
    <numFmt numFmtId="176" formatCode="_(* #,##0.0_);_(* \(#,##0.0\);_(* &quot;-&quot;??_);_(@_)"/>
    <numFmt numFmtId="177" formatCode="0.0"/>
    <numFmt numFmtId="178" formatCode="0.000"/>
    <numFmt numFmtId="179" formatCode="_(* #,##0.000_);_(* \(#,##0.000\);_(* &quot;-&quot;_);_(@_)"/>
    <numFmt numFmtId="180" formatCode="_(* #,##0.000_);_(* \(#,##0.000\);_(* &quot;-&quot;??_);_(@_)"/>
  </numFmts>
  <fonts count="91"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b/>
      <sz val="14"/>
      <color theme="1"/>
      <name val="Arial"/>
      <family val="2"/>
    </font>
    <font>
      <u/>
      <sz val="12"/>
      <name val="Arial"/>
      <family val="2"/>
    </font>
    <font>
      <b/>
      <sz val="12"/>
      <color theme="3"/>
      <name val="Arial"/>
      <family val="2"/>
    </font>
    <font>
      <sz val="9"/>
      <color indexed="81"/>
      <name val="Tahoma"/>
      <family val="2"/>
    </font>
    <font>
      <b/>
      <sz val="9"/>
      <color indexed="81"/>
      <name val="Tahoma"/>
      <family val="2"/>
    </font>
    <font>
      <b/>
      <sz val="10"/>
      <color theme="0"/>
      <name val="Arial"/>
      <family val="2"/>
    </font>
    <font>
      <sz val="10"/>
      <color rgb="FF000000"/>
      <name val="Arial"/>
      <family val="2"/>
    </font>
    <font>
      <sz val="12"/>
      <color rgb="FF000000"/>
      <name val="Arial"/>
      <family val="2"/>
    </font>
    <font>
      <sz val="11"/>
      <color rgb="FF000000"/>
      <name val="Arial"/>
      <family val="2"/>
    </font>
    <font>
      <b/>
      <sz val="12"/>
      <color rgb="FF000000"/>
      <name val="Arial"/>
      <family val="2"/>
    </font>
    <font>
      <b/>
      <sz val="9"/>
      <color rgb="FF000000"/>
      <name val="Tahoma"/>
      <family val="2"/>
    </font>
    <font>
      <sz val="9"/>
      <color rgb="FF000000"/>
      <name val="Tahoma"/>
      <family val="2"/>
    </font>
    <font>
      <b/>
      <sz val="10"/>
      <color rgb="FF000000"/>
      <name val="Arial"/>
      <family val="2"/>
    </font>
    <font>
      <sz val="14"/>
      <name val="Arial"/>
      <family val="2"/>
    </font>
    <font>
      <b/>
      <sz val="10"/>
      <color rgb="FF000000"/>
      <name val="Arial"/>
      <family val="2"/>
    </font>
    <font>
      <sz val="10"/>
      <color rgb="FF000000"/>
      <name val="Arial"/>
      <family val="2"/>
    </font>
    <font>
      <b/>
      <sz val="11"/>
      <color rgb="FF000000"/>
      <name val="Arial"/>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
      <patternFill patternType="solid">
        <fgColor theme="6"/>
        <bgColor indexed="64"/>
      </patternFill>
    </fill>
    <fill>
      <patternFill patternType="solid">
        <fgColor rgb="FFFFFFFF"/>
        <bgColor indexed="64"/>
      </patternFill>
    </fill>
  </fills>
  <borders count="1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auto="1"/>
      </left>
      <right/>
      <top style="thin">
        <color auto="1"/>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top style="thin">
        <color rgb="FF000000"/>
      </top>
      <bottom/>
      <diagonal/>
    </border>
    <border>
      <left/>
      <right style="thin">
        <color rgb="FF000000"/>
      </right>
      <top style="thin">
        <color rgb="FF000000"/>
      </top>
      <bottom/>
      <diagonal/>
    </border>
    <border>
      <left/>
      <right style="thin">
        <color auto="1"/>
      </right>
      <top style="thin">
        <color rgb="FF000000"/>
      </top>
      <bottom style="thin">
        <color auto="1"/>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right style="thin">
        <color rgb="FF000000"/>
      </right>
      <top/>
      <bottom/>
      <diagonal/>
    </border>
    <border>
      <left style="thin">
        <color indexed="64"/>
      </left>
      <right/>
      <top style="thin">
        <color rgb="FF000000"/>
      </top>
      <bottom/>
      <diagonal/>
    </border>
    <border>
      <left/>
      <right style="thin">
        <color rgb="FF000000"/>
      </right>
      <top/>
      <bottom style="thin">
        <color indexed="64"/>
      </bottom>
      <diagonal/>
    </border>
    <border>
      <left style="thin">
        <color rgb="FF000000"/>
      </left>
      <right style="thin">
        <color rgb="FF000000"/>
      </right>
      <top style="thin">
        <color rgb="FF000000"/>
      </top>
      <bottom style="thin">
        <color rgb="FF000000"/>
      </bottom>
      <diagonal/>
    </border>
  </borders>
  <cellStyleXfs count="3212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38"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7" fillId="39" borderId="39"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8" fillId="0" borderId="4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170" fontId="7" fillId="0" borderId="0" applyFont="0" applyFill="0" applyBorder="0" applyAlignment="0" applyProtection="0"/>
    <xf numFmtId="170"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38"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6" fontId="33" fillId="0" borderId="0" applyFont="0" applyFill="0" applyBorder="0" applyAlignment="0" applyProtection="0"/>
    <xf numFmtId="165" fontId="33" fillId="0" borderId="0" applyFont="0" applyFill="0" applyBorder="0" applyAlignment="0" applyProtection="0"/>
    <xf numFmtId="41" fontId="33" fillId="0" borderId="0" applyFont="0" applyFill="0" applyBorder="0" applyAlignment="0" applyProtection="0"/>
    <xf numFmtId="166" fontId="3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3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3" fontId="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6"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43"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44"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45"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46"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43" fontId="33" fillId="0" borderId="0" applyFont="0" applyFill="0" applyBorder="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0" fontId="18" fillId="16" borderId="81"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43" fontId="33" fillId="0" borderId="0" applyFont="0" applyFill="0" applyBorder="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43" fontId="33" fillId="0" borderId="0" applyFont="0" applyFill="0" applyBorder="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23" fillId="7" borderId="136"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43"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43" fontId="33" fillId="0" borderId="0" applyFont="0" applyFill="0" applyBorder="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43" fontId="33" fillId="0" borderId="0" applyFont="0" applyFill="0" applyBorder="0" applyAlignment="0" applyProtection="0"/>
    <xf numFmtId="0" fontId="26" fillId="16" borderId="138" applyNumberFormat="0" applyAlignment="0" applyProtection="0"/>
    <xf numFmtId="41"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2"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3" fillId="7" borderId="136"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33"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2" applyNumberFormat="0" applyAlignment="0" applyProtection="0"/>
    <xf numFmtId="0" fontId="31" fillId="0" borderId="135" applyNumberFormat="0" applyFill="0" applyAlignment="0" applyProtection="0"/>
    <xf numFmtId="43" fontId="33" fillId="0" borderId="0" applyFont="0" applyFill="0" applyBorder="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43" fontId="33" fillId="0" borderId="0" applyFont="0" applyFill="0" applyBorder="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43" fontId="33" fillId="0" borderId="0" applyFont="0" applyFill="0" applyBorder="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18" fillId="16"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43"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43" fontId="33" fillId="0" borderId="0" applyFont="0" applyFill="0" applyBorder="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41"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164"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164" fontId="3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68" fillId="0" borderId="0"/>
    <xf numFmtId="9" fontId="68" fillId="0" borderId="0" applyFont="0" applyFill="0" applyBorder="0" applyAlignment="0" applyProtection="0"/>
  </cellStyleXfs>
  <cellXfs count="901">
    <xf numFmtId="0" fontId="0" fillId="0" borderId="0" xfId="0"/>
    <xf numFmtId="0" fontId="50" fillId="0" borderId="10" xfId="0" applyFont="1" applyBorder="1" applyAlignment="1">
      <alignment vertical="center" wrapText="1"/>
    </xf>
    <xf numFmtId="0" fontId="50" fillId="0" borderId="11" xfId="0" applyFont="1" applyBorder="1" applyAlignment="1">
      <alignment vertical="center" wrapText="1"/>
    </xf>
    <xf numFmtId="0" fontId="51" fillId="0" borderId="0" xfId="0" applyFont="1"/>
    <xf numFmtId="0" fontId="50" fillId="0" borderId="0" xfId="0" applyFont="1" applyAlignment="1">
      <alignment horizontal="center" vertical="center" wrapText="1"/>
    </xf>
    <xf numFmtId="0" fontId="52" fillId="0" borderId="0" xfId="0" applyFont="1"/>
    <xf numFmtId="0" fontId="53" fillId="0" borderId="0" xfId="0" applyFont="1"/>
    <xf numFmtId="0" fontId="54" fillId="0" borderId="0" xfId="0" applyFont="1"/>
    <xf numFmtId="0" fontId="55" fillId="0" borderId="0" xfId="0" applyFont="1" applyAlignment="1">
      <alignment horizontal="center"/>
    </xf>
    <xf numFmtId="0" fontId="55" fillId="0" borderId="0" xfId="0" applyFont="1"/>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5" fillId="0" borderId="0" xfId="1371" applyFont="1" applyAlignment="1">
      <alignment horizontal="center" vertical="center"/>
    </xf>
    <xf numFmtId="0" fontId="12" fillId="0" borderId="0" xfId="1371" applyFont="1" applyAlignment="1">
      <alignment horizontal="center" vertical="top" wrapText="1"/>
    </xf>
    <xf numFmtId="0" fontId="12" fillId="0" borderId="0" xfId="1371" applyFont="1" applyAlignment="1">
      <alignment horizontal="center" vertical="center"/>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9" fontId="11" fillId="0" borderId="0" xfId="1496" applyFont="1" applyFill="1" applyBorder="1" applyAlignment="1">
      <alignment horizontal="center" vertical="center"/>
    </xf>
    <xf numFmtId="0" fontId="58" fillId="0" borderId="0" xfId="1327" applyFont="1" applyAlignment="1">
      <alignment vertical="center"/>
    </xf>
    <xf numFmtId="171"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9" fontId="59" fillId="0" borderId="0" xfId="1495"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horizontal="center" vertical="center"/>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54" fillId="0" borderId="0" xfId="0" applyFont="1" applyAlignment="1" applyProtection="1">
      <alignment horizontal="center"/>
      <protection locked="0"/>
    </xf>
    <xf numFmtId="0" fontId="49" fillId="0" borderId="0" xfId="0" applyFont="1" applyAlignment="1">
      <alignment horizontal="center"/>
    </xf>
    <xf numFmtId="0" fontId="50" fillId="0" borderId="0" xfId="0" applyFont="1" applyAlignment="1">
      <alignment vertical="center" wrapText="1"/>
    </xf>
    <xf numFmtId="0" fontId="0" fillId="0" borderId="0" xfId="0" applyAlignment="1">
      <alignment horizontal="center"/>
    </xf>
    <xf numFmtId="0" fontId="49" fillId="0" borderId="0" xfId="0" applyFont="1" applyAlignment="1">
      <alignment horizontal="center" vertical="center" wrapText="1"/>
    </xf>
    <xf numFmtId="0" fontId="57" fillId="0" borderId="0" xfId="1371" applyFont="1" applyAlignment="1">
      <alignment horizontal="center" vertical="center"/>
    </xf>
    <xf numFmtId="0" fontId="9" fillId="24" borderId="15" xfId="1371" applyFont="1" applyFill="1" applyBorder="1" applyAlignment="1">
      <alignment horizontal="center" vertical="center"/>
    </xf>
    <xf numFmtId="0" fontId="51" fillId="0" borderId="0" xfId="0" applyFont="1" applyAlignment="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Alignment="1">
      <alignment horizontal="center" vertical="center" wrapText="1"/>
    </xf>
    <xf numFmtId="0" fontId="0" fillId="0" borderId="0" xfId="0" applyProtection="1">
      <protection locked="0"/>
    </xf>
    <xf numFmtId="0" fontId="4" fillId="0" borderId="0" xfId="0" applyFont="1" applyProtection="1">
      <protection locked="0"/>
    </xf>
    <xf numFmtId="0" fontId="9" fillId="0" borderId="0" xfId="0" applyFont="1" applyAlignment="1" applyProtection="1">
      <alignment vertical="top" wrapText="1"/>
      <protection locked="0"/>
    </xf>
    <xf numFmtId="0" fontId="9" fillId="0" borderId="0" xfId="0" applyFont="1" applyAlignment="1" applyProtection="1">
      <alignment horizontal="center" vertical="center" wrapText="1"/>
      <protection locked="0"/>
    </xf>
    <xf numFmtId="0" fontId="52" fillId="0" borderId="0" xfId="0" applyFont="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0" fillId="50" borderId="0" xfId="0" applyFill="1" applyProtection="1">
      <protection locked="0"/>
    </xf>
    <xf numFmtId="0" fontId="49" fillId="50" borderId="23" xfId="0" applyFont="1" applyFill="1" applyBorder="1" applyAlignment="1">
      <alignment horizontal="center" vertical="center" wrapText="1"/>
    </xf>
    <xf numFmtId="0" fontId="8" fillId="52" borderId="22" xfId="1371" applyFont="1" applyFill="1" applyBorder="1" applyAlignment="1">
      <alignment horizontal="left" vertical="center" wrapText="1"/>
    </xf>
    <xf numFmtId="0" fontId="9" fillId="50" borderId="0" xfId="0" applyFont="1" applyFill="1" applyAlignment="1" applyProtection="1">
      <alignment horizontal="center" vertical="center" wrapText="1"/>
      <protection locked="0"/>
    </xf>
    <xf numFmtId="0" fontId="50" fillId="50" borderId="11" xfId="0" applyFont="1" applyFill="1" applyBorder="1" applyAlignment="1">
      <alignment vertical="center" wrapText="1"/>
    </xf>
    <xf numFmtId="9" fontId="49" fillId="0" borderId="0" xfId="0" applyNumberFormat="1" applyFont="1" applyAlignment="1">
      <alignment horizontal="center" vertical="center" wrapText="1"/>
    </xf>
    <xf numFmtId="9" fontId="0" fillId="0" borderId="0" xfId="0" applyNumberFormat="1"/>
    <xf numFmtId="0" fontId="49" fillId="0" borderId="0" xfId="0" applyFont="1" applyProtection="1">
      <protection locked="0"/>
    </xf>
    <xf numFmtId="0" fontId="8" fillId="0" borderId="0" xfId="0" applyFont="1" applyAlignment="1" applyProtection="1">
      <alignment horizontal="center" vertical="center" wrapText="1"/>
      <protection locked="0"/>
    </xf>
    <xf numFmtId="0" fontId="68" fillId="50" borderId="0" xfId="0" applyFont="1" applyFill="1" applyProtection="1">
      <protection locked="0"/>
    </xf>
    <xf numFmtId="0" fontId="68" fillId="0" borderId="0" xfId="0" applyFont="1" applyProtection="1">
      <protection locked="0"/>
    </xf>
    <xf numFmtId="0" fontId="5" fillId="0" borderId="0" xfId="0" applyFont="1" applyProtection="1">
      <protection locked="0"/>
    </xf>
    <xf numFmtId="0" fontId="69" fillId="0" borderId="0" xfId="0" applyFont="1" applyProtection="1">
      <protection locked="0"/>
    </xf>
    <xf numFmtId="43" fontId="68" fillId="0" borderId="0" xfId="0" applyNumberFormat="1" applyFont="1" applyProtection="1">
      <protection locked="0"/>
    </xf>
    <xf numFmtId="9" fontId="68" fillId="0" borderId="0" xfId="1495" applyFont="1" applyFill="1" applyProtection="1">
      <protection locked="0"/>
    </xf>
    <xf numFmtId="9" fontId="33" fillId="0" borderId="0" xfId="1495" applyFont="1"/>
    <xf numFmtId="0" fontId="45" fillId="0" borderId="0" xfId="0" applyFont="1"/>
    <xf numFmtId="9" fontId="45" fillId="0" borderId="0" xfId="1495" applyFont="1"/>
    <xf numFmtId="165" fontId="33" fillId="0" borderId="0" xfId="1251" applyFont="1"/>
    <xf numFmtId="165" fontId="0" fillId="0" borderId="0" xfId="0" applyNumberFormat="1"/>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71"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52" xfId="1371" applyFont="1" applyFill="1" applyBorder="1" applyAlignment="1" applyProtection="1">
      <alignment horizontal="center" vertical="center" wrapText="1"/>
      <protection hidden="1"/>
    </xf>
    <xf numFmtId="0" fontId="8" fillId="61" borderId="52"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0" fontId="8" fillId="61" borderId="49"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52" xfId="1371" applyFont="1" applyFill="1" applyBorder="1" applyAlignment="1" applyProtection="1">
      <alignment horizontal="justify" vertical="center" wrapText="1"/>
      <protection locked="0" hidden="1"/>
    </xf>
    <xf numFmtId="0" fontId="8" fillId="61" borderId="52" xfId="1371" applyFont="1" applyFill="1" applyBorder="1" applyAlignment="1" applyProtection="1">
      <alignment horizontal="justify" vertical="center" wrapText="1"/>
      <protection hidden="1"/>
    </xf>
    <xf numFmtId="0" fontId="8" fillId="61" borderId="52" xfId="1371" applyFont="1" applyFill="1" applyBorder="1" applyAlignment="1" applyProtection="1">
      <alignment horizontal="justify" vertical="center"/>
      <protection hidden="1"/>
    </xf>
    <xf numFmtId="0" fontId="8" fillId="61" borderId="52" xfId="1371" applyFont="1" applyFill="1" applyBorder="1" applyAlignment="1" applyProtection="1">
      <alignment vertical="center" wrapText="1"/>
      <protection hidden="1"/>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9" fontId="54" fillId="0" borderId="152" xfId="0" applyNumberFormat="1" applyFont="1" applyBorder="1"/>
    <xf numFmtId="43" fontId="11" fillId="0" borderId="0" xfId="1371" applyNumberFormat="1" applyFont="1" applyAlignment="1" applyProtection="1">
      <alignment horizontal="center" vertical="center" wrapText="1"/>
      <protection hidden="1"/>
    </xf>
    <xf numFmtId="0" fontId="5" fillId="0" borderId="152" xfId="1371" applyFont="1" applyBorder="1" applyAlignment="1" applyProtection="1">
      <alignment horizontal="center" vertical="center"/>
      <protection hidden="1"/>
    </xf>
    <xf numFmtId="0" fontId="8" fillId="61" borderId="152" xfId="1371" applyFont="1" applyFill="1" applyBorder="1" applyAlignment="1" applyProtection="1">
      <alignment vertical="center" wrapText="1"/>
      <protection hidden="1"/>
    </xf>
    <xf numFmtId="0" fontId="5" fillId="0" borderId="153" xfId="1371" applyFont="1" applyBorder="1" applyAlignment="1" applyProtection="1">
      <alignment horizontal="center" vertical="center"/>
      <protection hidden="1"/>
    </xf>
    <xf numFmtId="178" fontId="5" fillId="0" borderId="153" xfId="1496" applyNumberFormat="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hidden="1"/>
    </xf>
    <xf numFmtId="0" fontId="8" fillId="61" borderId="152" xfId="0" applyFont="1" applyFill="1" applyBorder="1" applyAlignment="1" applyProtection="1">
      <alignment horizontal="center" vertical="center" wrapText="1"/>
      <protection hidden="1"/>
    </xf>
    <xf numFmtId="0" fontId="8" fillId="61" borderId="153" xfId="137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locked="0" hidden="1"/>
    </xf>
    <xf numFmtId="14" fontId="9" fillId="0" borderId="152" xfId="1371" applyNumberFormat="1" applyFont="1" applyBorder="1" applyAlignment="1" applyProtection="1">
      <alignment horizontal="center" vertical="center" wrapText="1"/>
      <protection locked="0" hidden="1"/>
    </xf>
    <xf numFmtId="0" fontId="70" fillId="50" borderId="152" xfId="1371" applyFont="1" applyFill="1" applyBorder="1" applyAlignment="1" applyProtection="1">
      <alignment vertical="center" wrapText="1"/>
      <protection locked="0" hidden="1"/>
    </xf>
    <xf numFmtId="0" fontId="71" fillId="50" borderId="152" xfId="1371" applyFont="1" applyFill="1" applyBorder="1" applyAlignment="1" applyProtection="1">
      <alignment horizontal="center" vertical="center" wrapText="1"/>
      <protection locked="0" hidden="1"/>
    </xf>
    <xf numFmtId="0" fontId="71" fillId="50" borderId="153" xfId="1371" applyFont="1" applyFill="1" applyBorder="1" applyAlignment="1" applyProtection="1">
      <alignment horizontal="center" vertical="center" wrapText="1"/>
      <protection locked="0" hidden="1"/>
    </xf>
    <xf numFmtId="0" fontId="8" fillId="61" borderId="152" xfId="1371" applyFont="1" applyFill="1" applyBorder="1" applyAlignment="1" applyProtection="1">
      <alignment horizontal="left" vertical="center" wrapText="1"/>
      <protection hidden="1"/>
    </xf>
    <xf numFmtId="0" fontId="50" fillId="0" borderId="0" xfId="1371" applyFont="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9" fillId="50" borderId="152" xfId="1371" applyFont="1" applyFill="1" applyBorder="1" applyAlignment="1" applyProtection="1">
      <alignment vertical="top" wrapText="1"/>
      <protection locked="0" hidden="1"/>
    </xf>
    <xf numFmtId="0" fontId="71" fillId="0" borderId="152" xfId="1371" applyFont="1" applyBorder="1" applyAlignment="1" applyProtection="1">
      <alignment horizontal="center" vertical="center"/>
      <protection hidden="1"/>
    </xf>
    <xf numFmtId="0" fontId="71" fillId="0" borderId="33" xfId="1371" applyFont="1" applyBorder="1" applyAlignment="1" applyProtection="1">
      <alignment horizontal="center" vertical="center"/>
      <protection hidden="1"/>
    </xf>
    <xf numFmtId="1" fontId="59" fillId="0" borderId="152" xfId="1250" applyNumberFormat="1" applyFont="1" applyFill="1" applyBorder="1" applyAlignment="1" applyProtection="1">
      <alignment horizontal="center" vertical="center" wrapText="1"/>
      <protection locked="0" hidden="1"/>
    </xf>
    <xf numFmtId="0" fontId="59" fillId="0" borderId="152" xfId="1371" applyFont="1" applyBorder="1" applyAlignment="1" applyProtection="1">
      <alignment horizontal="center" vertical="center" wrapText="1"/>
      <protection locked="0" hidden="1"/>
    </xf>
    <xf numFmtId="0" fontId="50" fillId="0" borderId="13" xfId="1371" applyFont="1" applyBorder="1" applyAlignment="1" applyProtection="1">
      <alignment horizontal="center" vertical="center"/>
      <protection hidden="1"/>
    </xf>
    <xf numFmtId="0" fontId="50" fillId="0" borderId="0" xfId="1371" applyFont="1" applyAlignment="1" applyProtection="1">
      <alignment horizontal="center" vertical="center" wrapText="1"/>
      <protection hidden="1"/>
    </xf>
    <xf numFmtId="0" fontId="50" fillId="0" borderId="18" xfId="1371" applyFont="1" applyBorder="1" applyAlignment="1" applyProtection="1">
      <alignment horizontal="center" vertical="center" wrapText="1"/>
      <protection hidden="1"/>
    </xf>
    <xf numFmtId="2" fontId="12" fillId="24" borderId="152" xfId="1250" applyNumberFormat="1" applyFont="1" applyFill="1" applyBorder="1" applyAlignment="1" applyProtection="1">
      <alignment horizontal="center" vertical="center"/>
      <protection hidden="1"/>
    </xf>
    <xf numFmtId="10" fontId="9" fillId="0" borderId="126" xfId="0" applyNumberFormat="1" applyFont="1" applyBorder="1" applyAlignment="1">
      <alignment horizontal="center" vertical="center"/>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8" fillId="61" borderId="157" xfId="1371" applyFont="1" applyFill="1" applyBorder="1" applyAlignment="1" applyProtection="1">
      <alignment horizontal="center" vertical="center" wrapText="1"/>
      <protection hidden="1"/>
    </xf>
    <xf numFmtId="0" fontId="15" fillId="0" borderId="152" xfId="0" applyFont="1" applyBorder="1" applyAlignment="1" applyProtection="1">
      <alignment horizontal="left" vertical="center" wrapText="1"/>
      <protection locked="0"/>
    </xf>
    <xf numFmtId="0" fontId="15" fillId="0" borderId="152" xfId="0" applyFont="1" applyBorder="1" applyAlignment="1" applyProtection="1">
      <alignment vertical="center" wrapText="1"/>
      <protection locked="0"/>
    </xf>
    <xf numFmtId="0" fontId="8" fillId="54" borderId="156" xfId="0" applyFont="1" applyFill="1" applyBorder="1" applyAlignment="1" applyProtection="1">
      <alignment horizontal="center" vertical="center" wrapText="1"/>
      <protection hidden="1"/>
    </xf>
    <xf numFmtId="0" fontId="3" fillId="54" borderId="152" xfId="0" applyFont="1" applyFill="1" applyBorder="1" applyAlignment="1" applyProtection="1">
      <alignment horizontal="center" vertical="center" wrapText="1"/>
      <protection hidden="1"/>
    </xf>
    <xf numFmtId="0" fontId="11" fillId="54" borderId="152" xfId="0" applyFont="1" applyFill="1" applyBorder="1" applyAlignment="1" applyProtection="1">
      <alignment horizontal="center" vertical="center" wrapText="1"/>
      <protection hidden="1"/>
    </xf>
    <xf numFmtId="0" fontId="11" fillId="54" borderId="161" xfId="0" applyFont="1" applyFill="1" applyBorder="1" applyAlignment="1" applyProtection="1">
      <alignment horizontal="center" vertical="center" wrapText="1"/>
      <protection hidden="1"/>
    </xf>
    <xf numFmtId="0" fontId="11" fillId="54" borderId="156" xfId="0" applyFont="1" applyFill="1" applyBorder="1" applyAlignment="1" applyProtection="1">
      <alignment horizontal="center" vertical="center" wrapText="1"/>
      <protection locked="0"/>
    </xf>
    <xf numFmtId="0" fontId="8" fillId="52" borderId="52" xfId="1371" applyFont="1" applyFill="1" applyBorder="1" applyAlignment="1">
      <alignment horizontal="left" vertical="center" wrapText="1"/>
    </xf>
    <xf numFmtId="0" fontId="9" fillId="24" borderId="152" xfId="1371" applyFont="1" applyFill="1" applyBorder="1" applyAlignment="1">
      <alignment vertical="center"/>
    </xf>
    <xf numFmtId="0" fontId="8" fillId="52" borderId="152" xfId="1371" applyFont="1" applyFill="1" applyBorder="1" applyAlignment="1">
      <alignment vertical="center" wrapText="1"/>
    </xf>
    <xf numFmtId="0" fontId="9" fillId="50" borderId="153"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156" xfId="1371" applyFont="1" applyFill="1" applyBorder="1" applyAlignment="1">
      <alignment vertical="top" wrapText="1"/>
    </xf>
    <xf numFmtId="0" fontId="8" fillId="52" borderId="52" xfId="1371" applyFont="1" applyFill="1" applyBorder="1" applyAlignment="1">
      <alignment horizontal="center" vertical="center" wrapText="1"/>
    </xf>
    <xf numFmtId="0" fontId="8" fillId="52" borderId="152" xfId="1371" applyFont="1" applyFill="1" applyBorder="1" applyAlignment="1">
      <alignment horizontal="center" vertical="center" wrapText="1"/>
    </xf>
    <xf numFmtId="0" fontId="8" fillId="52" borderId="152" xfId="0" applyFont="1" applyFill="1" applyBorder="1" applyAlignment="1">
      <alignment horizontal="center" vertical="center" wrapText="1"/>
    </xf>
    <xf numFmtId="0" fontId="8" fillId="52" borderId="153" xfId="1371" applyFont="1" applyFill="1" applyBorder="1" applyAlignment="1">
      <alignment horizontal="center" vertical="center" wrapText="1"/>
    </xf>
    <xf numFmtId="0" fontId="8" fillId="52" borderId="52" xfId="1371" applyFont="1" applyFill="1" applyBorder="1" applyAlignment="1">
      <alignment horizontal="center" vertical="center"/>
    </xf>
    <xf numFmtId="10" fontId="63" fillId="24" borderId="152" xfId="1495" applyNumberFormat="1" applyFont="1" applyFill="1" applyBorder="1" applyAlignment="1">
      <alignment horizontal="center" vertical="center"/>
    </xf>
    <xf numFmtId="10" fontId="9" fillId="24" borderId="152" xfId="1495" applyNumberFormat="1" applyFont="1" applyFill="1" applyBorder="1" applyAlignment="1">
      <alignment horizontal="center" vertical="center"/>
    </xf>
    <xf numFmtId="10" fontId="63" fillId="50" borderId="152" xfId="1495" applyNumberFormat="1" applyFont="1" applyFill="1" applyBorder="1" applyAlignment="1">
      <alignment horizontal="center" vertical="center"/>
    </xf>
    <xf numFmtId="10" fontId="9" fillId="50" borderId="152" xfId="1495" applyNumberFormat="1" applyFont="1" applyFill="1" applyBorder="1" applyAlignment="1" applyProtection="1">
      <alignment horizontal="center" vertical="center" wrapText="1"/>
      <protection locked="0"/>
    </xf>
    <xf numFmtId="10" fontId="62" fillId="0" borderId="152" xfId="1495" applyNumberFormat="1" applyFont="1" applyBorder="1" applyAlignment="1">
      <alignment horizontal="center" vertical="center" wrapText="1"/>
    </xf>
    <xf numFmtId="10" fontId="63" fillId="0" borderId="152" xfId="1495" applyNumberFormat="1" applyFont="1" applyBorder="1" applyAlignment="1">
      <alignment horizontal="center" vertical="center" wrapText="1"/>
    </xf>
    <xf numFmtId="10" fontId="51" fillId="0" borderId="153" xfId="1495" applyNumberFormat="1" applyFont="1" applyBorder="1" applyAlignment="1">
      <alignment horizontal="center" vertical="center" wrapText="1"/>
    </xf>
    <xf numFmtId="0" fontId="8" fillId="52" borderId="52" xfId="1371" applyFont="1" applyFill="1" applyBorder="1" applyAlignment="1" applyProtection="1">
      <alignment horizontal="justify" vertical="center" wrapText="1"/>
      <protection locked="0"/>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9" fillId="24" borderId="152" xfId="1371" applyFont="1" applyFill="1" applyBorder="1" applyAlignment="1" applyProtection="1">
      <alignment vertical="center" wrapText="1"/>
      <protection locked="0"/>
    </xf>
    <xf numFmtId="0" fontId="8" fillId="52" borderId="49" xfId="1371" applyFont="1" applyFill="1" applyBorder="1" applyAlignment="1">
      <alignment horizontal="justify" vertical="center" wrapText="1"/>
    </xf>
    <xf numFmtId="0" fontId="0" fillId="0" borderId="156" xfId="0" applyBorder="1" applyAlignment="1">
      <alignment vertical="center" wrapText="1"/>
    </xf>
    <xf numFmtId="9" fontId="33" fillId="0" borderId="156" xfId="1495" applyFont="1" applyBorder="1" applyAlignment="1">
      <alignment horizontal="center" vertical="center"/>
    </xf>
    <xf numFmtId="0" fontId="0" fillId="0" borderId="152" xfId="0" applyBorder="1" applyAlignment="1">
      <alignment horizontal="center" vertical="center" wrapText="1"/>
    </xf>
    <xf numFmtId="0" fontId="0" fillId="50" borderId="152" xfId="0" applyFill="1" applyBorder="1" applyAlignment="1">
      <alignment vertical="center" wrapText="1"/>
    </xf>
    <xf numFmtId="9" fontId="33" fillId="50" borderId="156" xfId="1495" applyFont="1" applyFill="1" applyBorder="1" applyAlignment="1">
      <alignment horizontal="center" vertical="center"/>
    </xf>
    <xf numFmtId="17" fontId="0" fillId="0" borderId="152" xfId="0" applyNumberFormat="1" applyBorder="1" applyAlignment="1">
      <alignment vertical="center"/>
    </xf>
    <xf numFmtId="9" fontId="33" fillId="0" borderId="152" xfId="1495" applyFont="1" applyBorder="1" applyAlignment="1">
      <alignment vertical="center"/>
    </xf>
    <xf numFmtId="17" fontId="0" fillId="0" borderId="126" xfId="0" applyNumberFormat="1" applyBorder="1" applyAlignment="1">
      <alignment vertical="center" wrapText="1"/>
    </xf>
    <xf numFmtId="0" fontId="49" fillId="0" borderId="152" xfId="0" applyFont="1" applyBorder="1" applyAlignment="1">
      <alignment horizontal="center" vertical="center" wrapText="1"/>
    </xf>
    <xf numFmtId="0" fontId="0" fillId="0" borderId="155" xfId="0" applyBorder="1" applyAlignment="1">
      <alignment horizontal="center" vertical="center"/>
    </xf>
    <xf numFmtId="0" fontId="0" fillId="0" borderId="152" xfId="0" applyBorder="1"/>
    <xf numFmtId="0" fontId="0" fillId="0" borderId="156" xfId="0" applyBorder="1" applyAlignment="1">
      <alignment horizontal="center" vertical="center"/>
    </xf>
    <xf numFmtId="0" fontId="0" fillId="0" borderId="152" xfId="0" applyBorder="1" applyAlignment="1">
      <alignment vertical="center" wrapText="1"/>
    </xf>
    <xf numFmtId="9" fontId="64" fillId="53" borderId="152" xfId="1495"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49" fillId="52" borderId="152" xfId="0" applyNumberFormat="1" applyFont="1" applyFill="1" applyBorder="1" applyAlignment="1">
      <alignment vertical="center" wrapText="1"/>
    </xf>
    <xf numFmtId="0" fontId="49" fillId="52" borderId="152" xfId="0" applyFont="1" applyFill="1" applyBorder="1" applyAlignment="1">
      <alignment vertical="center" wrapText="1"/>
    </xf>
    <xf numFmtId="2" fontId="5" fillId="0" borderId="126" xfId="1496" applyNumberFormat="1" applyFont="1" applyFill="1" applyBorder="1" applyAlignment="1" applyProtection="1">
      <alignment horizontal="center" vertical="center" wrapText="1"/>
      <protection hidden="1"/>
    </xf>
    <xf numFmtId="0" fontId="8" fillId="61" borderId="157" xfId="1371" applyFont="1" applyFill="1" applyBorder="1" applyAlignment="1" applyProtection="1">
      <alignment horizontal="left" vertical="center" wrapText="1"/>
      <protection hidden="1"/>
    </xf>
    <xf numFmtId="0" fontId="8" fillId="61" borderId="156" xfId="1371" applyFont="1" applyFill="1" applyBorder="1" applyAlignment="1" applyProtection="1">
      <alignment vertical="top" wrapText="1"/>
      <protection hidden="1"/>
    </xf>
    <xf numFmtId="178" fontId="5" fillId="0" borderId="126" xfId="1496" applyNumberFormat="1" applyFont="1" applyFill="1" applyBorder="1" applyAlignment="1" applyProtection="1">
      <alignment horizontal="center" vertical="center" wrapText="1"/>
      <protection hidden="1"/>
    </xf>
    <xf numFmtId="178" fontId="9" fillId="0" borderId="126" xfId="1495" applyNumberFormat="1" applyFont="1" applyFill="1" applyBorder="1" applyAlignment="1">
      <alignment horizontal="center" vertical="center"/>
    </xf>
    <xf numFmtId="177" fontId="5" fillId="24" borderId="126" xfId="1496" applyNumberFormat="1" applyFont="1" applyFill="1" applyBorder="1" applyAlignment="1" applyProtection="1">
      <alignment horizontal="center" vertical="center" wrapText="1"/>
      <protection hidden="1"/>
    </xf>
    <xf numFmtId="177" fontId="5" fillId="24" borderId="162" xfId="1496" applyNumberFormat="1" applyFont="1" applyFill="1" applyBorder="1" applyAlignment="1" applyProtection="1">
      <alignment horizontal="center" vertical="center" wrapText="1"/>
      <protection hidden="1"/>
    </xf>
    <xf numFmtId="14" fontId="9" fillId="0" borderId="152" xfId="1371" applyNumberFormat="1" applyFont="1" applyBorder="1" applyAlignment="1" applyProtection="1">
      <alignment vertical="center" wrapText="1"/>
      <protection locked="0" hidden="1"/>
    </xf>
    <xf numFmtId="0" fontId="9" fillId="0" borderId="152" xfId="1371" applyFont="1" applyBorder="1" applyAlignment="1" applyProtection="1">
      <alignment horizontal="center" vertical="center"/>
      <protection hidden="1"/>
    </xf>
    <xf numFmtId="0" fontId="9" fillId="0" borderId="153" xfId="1371" applyFont="1" applyBorder="1" applyAlignment="1" applyProtection="1">
      <alignment horizontal="center" vertical="center"/>
      <protection hidden="1"/>
    </xf>
    <xf numFmtId="10" fontId="9" fillId="0" borderId="126" xfId="1495" applyNumberFormat="1" applyFont="1" applyFill="1" applyBorder="1" applyAlignment="1">
      <alignment horizontal="center" vertical="center"/>
    </xf>
    <xf numFmtId="9" fontId="4" fillId="50" borderId="156" xfId="1495" applyFont="1" applyFill="1" applyBorder="1" applyAlignment="1" applyProtection="1">
      <alignment vertical="center" wrapText="1"/>
      <protection locked="0" hidden="1"/>
    </xf>
    <xf numFmtId="9" fontId="5" fillId="50" borderId="156" xfId="1495" applyFont="1" applyFill="1" applyBorder="1" applyAlignment="1" applyProtection="1">
      <alignment vertical="center" wrapText="1"/>
      <protection locked="0" hidden="1"/>
    </xf>
    <xf numFmtId="9" fontId="12" fillId="50" borderId="156" xfId="1495" applyFont="1" applyFill="1" applyBorder="1" applyAlignment="1" applyProtection="1">
      <alignment vertical="center" wrapText="1"/>
      <protection locked="0" hidden="1"/>
    </xf>
    <xf numFmtId="14" fontId="5" fillId="0" borderId="152" xfId="1371" applyNumberFormat="1" applyFont="1" applyBorder="1" applyAlignment="1" applyProtection="1">
      <alignment horizontal="center" vertical="center" wrapText="1"/>
      <protection locked="0" hidden="1"/>
    </xf>
    <xf numFmtId="0" fontId="9" fillId="24" borderId="153" xfId="1371" applyFont="1" applyFill="1" applyBorder="1" applyAlignment="1">
      <alignment vertical="center"/>
    </xf>
    <xf numFmtId="172" fontId="63" fillId="26" borderId="152" xfId="1250" applyNumberFormat="1" applyFont="1" applyFill="1" applyBorder="1" applyAlignment="1">
      <alignment horizontal="center" vertical="center"/>
    </xf>
    <xf numFmtId="166" fontId="9" fillId="26" borderId="152" xfId="1250" applyFont="1" applyFill="1" applyBorder="1" applyAlignment="1">
      <alignment horizontal="center" vertical="center"/>
    </xf>
    <xf numFmtId="172" fontId="63" fillId="60" borderId="152" xfId="1250" applyNumberFormat="1" applyFont="1" applyFill="1" applyBorder="1" applyAlignment="1">
      <alignment horizontal="center" vertical="center"/>
    </xf>
    <xf numFmtId="166" fontId="9" fillId="60" borderId="152" xfId="1250" applyFont="1" applyFill="1" applyBorder="1" applyAlignment="1" applyProtection="1">
      <alignment horizontal="center" vertical="center" wrapText="1"/>
      <protection locked="0"/>
    </xf>
    <xf numFmtId="10" fontId="62" fillId="25" borderId="152" xfId="1495" applyNumberFormat="1" applyFont="1" applyFill="1" applyBorder="1" applyAlignment="1">
      <alignment horizontal="center" vertical="center" wrapText="1"/>
    </xf>
    <xf numFmtId="10" fontId="63" fillId="25" borderId="152" xfId="1495" applyNumberFormat="1" applyFont="1" applyFill="1" applyBorder="1" applyAlignment="1">
      <alignment horizontal="center" vertical="center" wrapText="1"/>
    </xf>
    <xf numFmtId="10" fontId="51" fillId="25" borderId="153" xfId="1495" applyNumberFormat="1" applyFont="1" applyFill="1" applyBorder="1" applyAlignment="1">
      <alignment horizontal="center" vertical="center" wrapText="1"/>
    </xf>
    <xf numFmtId="14" fontId="9" fillId="24" borderId="152" xfId="1371" applyNumberFormat="1" applyFont="1" applyFill="1" applyBorder="1" applyAlignment="1" applyProtection="1">
      <alignment vertical="center" wrapText="1"/>
      <protection locked="0"/>
    </xf>
    <xf numFmtId="0" fontId="49" fillId="53" borderId="156" xfId="0" applyFont="1" applyFill="1" applyBorder="1" applyAlignment="1">
      <alignment horizontal="center" vertical="center" wrapText="1"/>
    </xf>
    <xf numFmtId="0" fontId="49" fillId="52" borderId="152" xfId="0" applyFont="1" applyFill="1" applyBorder="1" applyAlignment="1">
      <alignment horizontal="center" vertical="center" wrapText="1"/>
    </xf>
    <xf numFmtId="0" fontId="0" fillId="56" borderId="156" xfId="0" applyFill="1" applyBorder="1" applyAlignment="1">
      <alignment horizontal="center" vertical="center"/>
    </xf>
    <xf numFmtId="0" fontId="0" fillId="56" borderId="152" xfId="0" applyFill="1" applyBorder="1" applyAlignment="1">
      <alignment vertical="center" wrapText="1"/>
    </xf>
    <xf numFmtId="9" fontId="33" fillId="56" borderId="156" xfId="1495" applyFont="1" applyFill="1" applyBorder="1" applyAlignment="1">
      <alignment horizontal="center" vertical="center"/>
    </xf>
    <xf numFmtId="0" fontId="0" fillId="56" borderId="152" xfId="0" applyFill="1" applyBorder="1" applyAlignment="1">
      <alignment horizontal="center" vertical="center" wrapText="1"/>
    </xf>
    <xf numFmtId="17" fontId="0" fillId="56" borderId="152" xfId="0" applyNumberFormat="1" applyFill="1" applyBorder="1" applyAlignment="1">
      <alignment vertical="center"/>
    </xf>
    <xf numFmtId="9" fontId="33" fillId="56" borderId="152" xfId="1495" applyFont="1" applyFill="1" applyBorder="1" applyAlignment="1">
      <alignment horizontal="center" vertical="center"/>
    </xf>
    <xf numFmtId="17" fontId="0" fillId="56" borderId="152" xfId="0" applyNumberFormat="1" applyFill="1" applyBorder="1" applyAlignment="1">
      <alignment horizontal="center" vertical="center"/>
    </xf>
    <xf numFmtId="0" fontId="0" fillId="56" borderId="156" xfId="0" applyFill="1" applyBorder="1" applyAlignment="1">
      <alignment horizontal="justify" vertical="center" wrapText="1"/>
    </xf>
    <xf numFmtId="0" fontId="0" fillId="56" borderId="152" xfId="0" applyFill="1" applyBorder="1" applyAlignment="1">
      <alignment horizontal="center" wrapText="1"/>
    </xf>
    <xf numFmtId="0" fontId="0" fillId="56" borderId="152" xfId="0" applyFill="1" applyBorder="1" applyAlignment="1">
      <alignment wrapText="1"/>
    </xf>
    <xf numFmtId="0" fontId="0" fillId="56" borderId="161" xfId="0" applyFill="1" applyBorder="1" applyAlignment="1">
      <alignment vertical="center" wrapText="1"/>
    </xf>
    <xf numFmtId="17" fontId="0" fillId="56" borderId="126" xfId="0" applyNumberFormat="1" applyFill="1" applyBorder="1" applyAlignment="1">
      <alignment vertical="center"/>
    </xf>
    <xf numFmtId="9" fontId="33" fillId="56" borderId="152" xfId="1495" applyFont="1" applyFill="1" applyBorder="1" applyAlignment="1">
      <alignment vertical="center" wrapText="1"/>
    </xf>
    <xf numFmtId="0" fontId="0" fillId="56" borderId="152" xfId="0" applyFill="1" applyBorder="1"/>
    <xf numFmtId="9" fontId="64" fillId="56" borderId="152" xfId="1495"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49" fillId="56" borderId="152" xfId="0" applyNumberFormat="1" applyFont="1" applyFill="1" applyBorder="1" applyAlignment="1">
      <alignment vertical="center" wrapText="1"/>
    </xf>
    <xf numFmtId="0" fontId="49" fillId="56" borderId="152" xfId="0" applyFont="1" applyFill="1" applyBorder="1" applyAlignment="1">
      <alignment vertical="center" wrapText="1"/>
    </xf>
    <xf numFmtId="0" fontId="0" fillId="59" borderId="152" xfId="0" applyFill="1" applyBorder="1"/>
    <xf numFmtId="0" fontId="0" fillId="58" borderId="152" xfId="0" applyFill="1" applyBorder="1"/>
    <xf numFmtId="0" fontId="0" fillId="57" borderId="152" xfId="0" applyFill="1" applyBorder="1"/>
    <xf numFmtId="0" fontId="82" fillId="0" borderId="159" xfId="0" applyFont="1" applyBorder="1" applyAlignment="1">
      <alignment horizontal="justify" vertical="center" wrapText="1"/>
    </xf>
    <xf numFmtId="0" fontId="0" fillId="0" borderId="0" xfId="0" applyAlignment="1">
      <alignment horizontal="justify" vertical="center" wrapText="1"/>
    </xf>
    <xf numFmtId="0" fontId="82" fillId="0" borderId="0" xfId="0" applyFont="1" applyAlignment="1">
      <alignment horizontal="justify" vertical="center" wrapText="1"/>
    </xf>
    <xf numFmtId="0" fontId="82" fillId="0" borderId="18" xfId="0" applyFont="1" applyBorder="1" applyAlignment="1">
      <alignment horizontal="justify" vertical="center" wrapText="1"/>
    </xf>
    <xf numFmtId="0" fontId="82" fillId="0" borderId="152" xfId="0" applyFont="1" applyBorder="1" applyAlignment="1">
      <alignment horizontal="center" vertical="center" wrapText="1"/>
    </xf>
    <xf numFmtId="43" fontId="51" fillId="0" borderId="0" xfId="0" applyNumberFormat="1" applyFont="1" applyProtection="1">
      <protection hidden="1"/>
    </xf>
    <xf numFmtId="0" fontId="82" fillId="65" borderId="152" xfId="0" applyFont="1" applyFill="1" applyBorder="1" applyAlignment="1">
      <alignment horizontal="center" vertical="center" wrapText="1"/>
    </xf>
    <xf numFmtId="2" fontId="5" fillId="0" borderId="153" xfId="1496" applyNumberFormat="1" applyFont="1" applyFill="1" applyBorder="1" applyAlignment="1" applyProtection="1">
      <alignment horizontal="center" vertical="center" wrapText="1"/>
      <protection hidden="1"/>
    </xf>
    <xf numFmtId="0" fontId="54" fillId="0" borderId="152" xfId="1371" applyFont="1" applyBorder="1" applyAlignment="1" applyProtection="1">
      <alignment vertical="center" wrapText="1"/>
      <protection locked="0" hidden="1"/>
    </xf>
    <xf numFmtId="0" fontId="12" fillId="0" borderId="152" xfId="0" applyFont="1" applyBorder="1" applyAlignment="1">
      <alignment horizontal="center" vertical="center" wrapText="1"/>
    </xf>
    <xf numFmtId="0" fontId="12" fillId="0" borderId="153" xfId="0" applyFont="1" applyBorder="1" applyAlignment="1">
      <alignment horizontal="center" vertical="center"/>
    </xf>
    <xf numFmtId="166" fontId="9" fillId="0" borderId="126" xfId="1250" applyFont="1" applyFill="1" applyBorder="1" applyAlignment="1" applyProtection="1">
      <alignment vertical="center" wrapText="1"/>
      <protection hidden="1"/>
    </xf>
    <xf numFmtId="1" fontId="9" fillId="0" borderId="162" xfId="1496" applyNumberFormat="1" applyFont="1" applyFill="1" applyBorder="1" applyAlignment="1" applyProtection="1">
      <alignment vertical="center" wrapText="1"/>
      <protection hidden="1"/>
    </xf>
    <xf numFmtId="177" fontId="5" fillId="0" borderId="126" xfId="1496" applyNumberFormat="1" applyFont="1" applyFill="1" applyBorder="1" applyAlignment="1" applyProtection="1">
      <alignment horizontal="center" vertical="center" wrapText="1"/>
      <protection hidden="1"/>
    </xf>
    <xf numFmtId="177" fontId="5" fillId="0" borderId="162" xfId="1496" applyNumberFormat="1" applyFont="1" applyFill="1" applyBorder="1" applyAlignment="1" applyProtection="1">
      <alignment vertical="center" wrapText="1"/>
      <protection hidden="1"/>
    </xf>
    <xf numFmtId="177" fontId="5" fillId="0" borderId="162" xfId="1496" applyNumberFormat="1" applyFont="1" applyFill="1" applyBorder="1" applyAlignment="1" applyProtection="1">
      <alignment horizontal="center" vertical="center" wrapText="1"/>
      <protection hidden="1"/>
    </xf>
    <xf numFmtId="0" fontId="8" fillId="66" borderId="152" xfId="1371" applyFont="1" applyFill="1" applyBorder="1" applyAlignment="1" applyProtection="1">
      <alignment vertical="center" wrapText="1"/>
      <protection hidden="1"/>
    </xf>
    <xf numFmtId="9" fontId="59" fillId="0" borderId="152" xfId="1371" applyNumberFormat="1" applyFont="1" applyBorder="1" applyAlignment="1" applyProtection="1">
      <alignment horizontal="center" vertical="center" wrapText="1"/>
      <protection locked="0" hidden="1"/>
    </xf>
    <xf numFmtId="164" fontId="51" fillId="0" borderId="0" xfId="32118" applyFont="1" applyProtection="1">
      <protection hidden="1"/>
    </xf>
    <xf numFmtId="0" fontId="59" fillId="50" borderId="152" xfId="1371" applyFont="1" applyFill="1" applyBorder="1" applyAlignment="1" applyProtection="1">
      <alignment horizontal="center" vertical="center" wrapText="1"/>
      <protection locked="0" hidden="1"/>
    </xf>
    <xf numFmtId="1" fontId="59" fillId="50" borderId="152" xfId="1371" applyNumberFormat="1" applyFont="1" applyFill="1" applyBorder="1" applyAlignment="1" applyProtection="1">
      <alignment horizontal="center" vertical="center" wrapText="1"/>
      <protection locked="0" hidden="1"/>
    </xf>
    <xf numFmtId="1" fontId="59" fillId="0" borderId="152" xfId="1371" applyNumberFormat="1" applyFont="1" applyBorder="1" applyAlignment="1" applyProtection="1">
      <alignment horizontal="center" vertical="center" wrapText="1"/>
      <protection locked="0" hidden="1"/>
    </xf>
    <xf numFmtId="0" fontId="80" fillId="0" borderId="13" xfId="0" applyFont="1" applyBorder="1" applyAlignment="1">
      <alignment horizontal="left" vertical="top" wrapText="1"/>
    </xf>
    <xf numFmtId="0" fontId="80" fillId="0" borderId="0" xfId="0" applyFont="1" applyAlignment="1">
      <alignment horizontal="left" vertical="top" wrapText="1"/>
    </xf>
    <xf numFmtId="0" fontId="86" fillId="0" borderId="13" xfId="0" applyFont="1" applyBorder="1" applyAlignment="1">
      <alignment horizontal="left" vertical="top" wrapText="1"/>
    </xf>
    <xf numFmtId="0" fontId="86" fillId="0" borderId="0" xfId="0" applyFont="1" applyAlignment="1">
      <alignment horizontal="left" vertical="top" wrapText="1"/>
    </xf>
    <xf numFmtId="0" fontId="8" fillId="0" borderId="52" xfId="1371" applyFont="1" applyBorder="1" applyAlignment="1" applyProtection="1">
      <alignment horizontal="justify" vertical="center" wrapText="1"/>
      <protection hidden="1"/>
    </xf>
    <xf numFmtId="0" fontId="8" fillId="0" borderId="49" xfId="1371" applyFont="1" applyBorder="1" applyAlignment="1" applyProtection="1">
      <alignment horizontal="justify" vertical="center" wrapText="1"/>
      <protection hidden="1"/>
    </xf>
    <xf numFmtId="0" fontId="4" fillId="0" borderId="0" xfId="1371" applyAlignment="1" applyProtection="1">
      <alignment vertical="top" wrapText="1"/>
      <protection hidden="1"/>
    </xf>
    <xf numFmtId="9" fontId="3" fillId="0" borderId="0" xfId="1496" applyFont="1" applyFill="1" applyAlignment="1" applyProtection="1">
      <alignment horizontal="center" vertical="center"/>
      <protection hidden="1"/>
    </xf>
    <xf numFmtId="9" fontId="4" fillId="0" borderId="0" xfId="1496" applyFont="1" applyFill="1" applyAlignment="1" applyProtection="1">
      <alignment vertical="center"/>
      <protection hidden="1"/>
    </xf>
    <xf numFmtId="178" fontId="5" fillId="0" borderId="126" xfId="1495" applyNumberFormat="1" applyFont="1" applyFill="1" applyBorder="1" applyAlignment="1">
      <alignment horizontal="center" vertical="center"/>
    </xf>
    <xf numFmtId="9" fontId="70" fillId="0" borderId="152" xfId="0" applyNumberFormat="1" applyFont="1" applyBorder="1"/>
    <xf numFmtId="173" fontId="5" fillId="0" borderId="126" xfId="1251" applyNumberFormat="1" applyFont="1" applyFill="1" applyBorder="1" applyAlignment="1">
      <alignment horizontal="center" vertical="center"/>
    </xf>
    <xf numFmtId="9" fontId="70" fillId="0" borderId="152" xfId="1495" applyFont="1" applyBorder="1"/>
    <xf numFmtId="179" fontId="5" fillId="0" borderId="126" xfId="1251" applyNumberFormat="1" applyFont="1" applyFill="1" applyBorder="1" applyAlignment="1">
      <alignment horizontal="center" vertical="center"/>
    </xf>
    <xf numFmtId="0" fontId="12" fillId="0" borderId="127" xfId="1371" applyFont="1" applyBorder="1" applyAlignment="1" applyProtection="1">
      <alignment vertical="center" wrapText="1"/>
      <protection locked="0"/>
    </xf>
    <xf numFmtId="164" fontId="54" fillId="0" borderId="0" xfId="32118" applyFont="1" applyAlignment="1" applyProtection="1">
      <alignment horizontal="center" vertical="center"/>
      <protection hidden="1"/>
    </xf>
    <xf numFmtId="0" fontId="70" fillId="50" borderId="166" xfId="1371" applyFont="1" applyFill="1" applyBorder="1" applyAlignment="1" applyProtection="1">
      <alignment horizontal="left" vertical="center" wrapText="1"/>
      <protection locked="0"/>
    </xf>
    <xf numFmtId="0" fontId="83" fillId="65" borderId="167" xfId="0" applyFont="1" applyFill="1" applyBorder="1" applyAlignment="1">
      <alignment horizontal="center" vertical="center" wrapText="1"/>
    </xf>
    <xf numFmtId="0" fontId="83" fillId="65" borderId="168" xfId="0" applyFont="1" applyFill="1" applyBorder="1" applyAlignment="1">
      <alignment horizontal="center" vertical="center" wrapText="1"/>
    </xf>
    <xf numFmtId="0" fontId="59" fillId="50" borderId="161" xfId="1371" applyFont="1" applyFill="1" applyBorder="1" applyAlignment="1" applyProtection="1">
      <alignment horizontal="left" vertical="center" wrapText="1"/>
      <protection locked="0"/>
    </xf>
    <xf numFmtId="0" fontId="59" fillId="50" borderId="160" xfId="1371" applyFont="1" applyFill="1" applyBorder="1" applyAlignment="1" applyProtection="1">
      <alignment horizontal="left" vertical="center" wrapText="1"/>
      <protection locked="0"/>
    </xf>
    <xf numFmtId="0" fontId="82" fillId="65" borderId="156" xfId="0" applyFont="1" applyFill="1" applyBorder="1" applyAlignment="1">
      <alignment horizontal="center" vertical="center" wrapText="1"/>
    </xf>
    <xf numFmtId="0" fontId="59" fillId="0" borderId="152" xfId="1371" applyFont="1" applyBorder="1" applyAlignment="1" applyProtection="1">
      <alignment horizontal="justify" vertical="center" wrapText="1"/>
      <protection locked="0" hidden="1"/>
    </xf>
    <xf numFmtId="0" fontId="59" fillId="0" borderId="152" xfId="1371" applyFont="1" applyBorder="1" applyAlignment="1" applyProtection="1">
      <alignment vertical="center" wrapText="1"/>
      <protection locked="0" hidden="1"/>
    </xf>
    <xf numFmtId="49" fontId="59" fillId="0" borderId="152" xfId="1371" applyNumberFormat="1" applyFont="1" applyBorder="1" applyAlignment="1" applyProtection="1">
      <alignment horizontal="center" vertical="center" wrapText="1"/>
      <protection locked="0" hidden="1"/>
    </xf>
    <xf numFmtId="0" fontId="82" fillId="0" borderId="152" xfId="0" applyFont="1" applyBorder="1" applyAlignment="1">
      <alignment horizontal="center" vertical="center"/>
    </xf>
    <xf numFmtId="3" fontId="82" fillId="0" borderId="152" xfId="0" applyNumberFormat="1" applyFont="1" applyBorder="1" applyAlignment="1">
      <alignment horizontal="center" vertical="center"/>
    </xf>
    <xf numFmtId="0" fontId="54" fillId="0" borderId="0" xfId="0" applyFont="1" applyAlignment="1" applyProtection="1">
      <alignment horizontal="center" vertical="center" wrapText="1"/>
      <protection hidden="1"/>
    </xf>
    <xf numFmtId="0" fontId="12" fillId="67" borderId="152" xfId="0" applyFont="1" applyFill="1" applyBorder="1" applyAlignment="1">
      <alignment horizontal="center" vertical="center" wrapText="1"/>
    </xf>
    <xf numFmtId="0" fontId="12" fillId="67" borderId="153" xfId="0" applyFont="1" applyFill="1" applyBorder="1" applyAlignment="1">
      <alignment horizontal="center" vertical="center"/>
    </xf>
    <xf numFmtId="0" fontId="82" fillId="67" borderId="152" xfId="0" applyFont="1" applyFill="1" applyBorder="1" applyAlignment="1">
      <alignment horizontal="center" vertical="center" wrapText="1"/>
    </xf>
    <xf numFmtId="173" fontId="5" fillId="50" borderId="126" xfId="1251" applyNumberFormat="1" applyFont="1" applyFill="1" applyBorder="1" applyAlignment="1">
      <alignment horizontal="center" vertical="center"/>
    </xf>
    <xf numFmtId="179" fontId="5" fillId="50" borderId="126" xfId="1251" applyNumberFormat="1" applyFont="1" applyFill="1" applyBorder="1" applyAlignment="1">
      <alignment horizontal="center" vertical="center"/>
    </xf>
    <xf numFmtId="178" fontId="12" fillId="0" borderId="126" xfId="1495" applyNumberFormat="1" applyFont="1" applyFill="1" applyBorder="1" applyAlignment="1">
      <alignment horizontal="center" vertical="center"/>
    </xf>
    <xf numFmtId="9" fontId="59" fillId="0" borderId="152" xfId="0" applyNumberFormat="1" applyFont="1" applyBorder="1"/>
    <xf numFmtId="0" fontId="54" fillId="50" borderId="0" xfId="0" applyFont="1" applyFill="1" applyAlignment="1" applyProtection="1">
      <alignment horizontal="center" vertical="center" wrapText="1"/>
      <protection hidden="1"/>
    </xf>
    <xf numFmtId="0" fontId="54" fillId="50" borderId="0" xfId="0" applyFont="1" applyFill="1" applyAlignment="1" applyProtection="1">
      <alignment horizontal="center" vertical="center"/>
      <protection hidden="1"/>
    </xf>
    <xf numFmtId="0" fontId="54" fillId="0" borderId="161" xfId="1371" applyFont="1" applyBorder="1" applyAlignment="1" applyProtection="1">
      <alignment vertical="center" wrapText="1"/>
      <protection locked="0" hidden="1"/>
    </xf>
    <xf numFmtId="0" fontId="82" fillId="50" borderId="152" xfId="0" applyFont="1" applyFill="1" applyBorder="1" applyAlignment="1">
      <alignment horizontal="center" vertical="center" wrapText="1"/>
    </xf>
    <xf numFmtId="0" fontId="71" fillId="0" borderId="152" xfId="0" applyFont="1" applyBorder="1" applyAlignment="1" applyProtection="1">
      <alignment horizontal="center" vertical="center" wrapText="1"/>
      <protection locked="0"/>
    </xf>
    <xf numFmtId="0" fontId="5" fillId="0" borderId="152" xfId="0" applyFont="1" applyBorder="1" applyAlignment="1" applyProtection="1">
      <alignment horizontal="center" vertical="center" wrapText="1"/>
      <protection hidden="1"/>
    </xf>
    <xf numFmtId="0" fontId="15" fillId="0" borderId="152" xfId="0" applyFont="1" applyBorder="1" applyAlignment="1" applyProtection="1">
      <alignment horizontal="center" vertical="center" wrapText="1"/>
      <protection locked="0"/>
    </xf>
    <xf numFmtId="0" fontId="68" fillId="0" borderId="152" xfId="0" applyFont="1" applyBorder="1" applyAlignment="1" applyProtection="1">
      <alignment horizontal="center"/>
      <protection locked="0"/>
    </xf>
    <xf numFmtId="0" fontId="5" fillId="0" borderId="156"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166" fontId="15" fillId="51" borderId="156" xfId="1250" applyFont="1" applyFill="1" applyBorder="1" applyAlignment="1" applyProtection="1">
      <alignment vertical="center" wrapText="1"/>
      <protection hidden="1"/>
    </xf>
    <xf numFmtId="166" fontId="15" fillId="51" borderId="15" xfId="1250" applyFont="1" applyFill="1" applyBorder="1" applyAlignment="1" applyProtection="1">
      <alignment vertical="center" wrapText="1"/>
      <protection hidden="1"/>
    </xf>
    <xf numFmtId="166" fontId="15" fillId="0" borderId="156" xfId="1250" applyFont="1" applyFill="1" applyBorder="1" applyAlignment="1" applyProtection="1">
      <alignment vertical="center" wrapText="1"/>
      <protection hidden="1"/>
    </xf>
    <xf numFmtId="166" fontId="15" fillId="0" borderId="15" xfId="1250" applyFont="1" applyFill="1" applyBorder="1" applyAlignment="1" applyProtection="1">
      <alignment vertical="center" wrapText="1"/>
      <protection hidden="1"/>
    </xf>
    <xf numFmtId="0" fontId="71" fillId="0" borderId="152" xfId="0" applyFont="1" applyBorder="1" applyAlignment="1" applyProtection="1">
      <alignment horizontal="center" vertical="center"/>
      <protection locked="0"/>
    </xf>
    <xf numFmtId="172" fontId="15" fillId="0" borderId="152" xfId="1250" applyNumberFormat="1" applyFont="1" applyFill="1" applyBorder="1" applyAlignment="1" applyProtection="1">
      <alignment vertical="center" wrapText="1"/>
      <protection hidden="1"/>
    </xf>
    <xf numFmtId="166" fontId="5" fillId="0" borderId="156" xfId="1250" applyFont="1" applyFill="1" applyBorder="1" applyAlignment="1" applyProtection="1">
      <alignment horizontal="center" vertical="center" wrapText="1"/>
      <protection hidden="1"/>
    </xf>
    <xf numFmtId="166" fontId="5" fillId="0" borderId="15" xfId="1250" applyFont="1" applyFill="1" applyBorder="1" applyAlignment="1" applyProtection="1">
      <alignment horizontal="center" vertical="center" wrapText="1"/>
      <protection hidden="1"/>
    </xf>
    <xf numFmtId="171" fontId="5" fillId="0" borderId="152" xfId="0" applyNumberFormat="1" applyFont="1" applyBorder="1" applyAlignment="1" applyProtection="1">
      <alignment horizontal="center" vertical="center" wrapText="1"/>
      <protection hidden="1"/>
    </xf>
    <xf numFmtId="0" fontId="5" fillId="0" borderId="156" xfId="0" applyFont="1" applyBorder="1" applyAlignment="1" applyProtection="1">
      <alignment horizontal="justify" vertical="center" wrapText="1"/>
      <protection locked="0"/>
    </xf>
    <xf numFmtId="0" fontId="5" fillId="0" borderId="15" xfId="0" applyFont="1" applyBorder="1" applyAlignment="1" applyProtection="1">
      <alignment horizontal="justify" vertical="center" wrapText="1"/>
      <protection locked="0"/>
    </xf>
    <xf numFmtId="173" fontId="15" fillId="55" borderId="156" xfId="1251" applyNumberFormat="1" applyFont="1" applyFill="1" applyBorder="1" applyAlignment="1" applyProtection="1">
      <alignment horizontal="center" vertical="center" wrapText="1"/>
      <protection hidden="1"/>
    </xf>
    <xf numFmtId="173" fontId="15" fillId="55" borderId="15" xfId="1251" applyNumberFormat="1" applyFont="1" applyFill="1" applyBorder="1" applyAlignment="1" applyProtection="1">
      <alignment horizontal="center" vertical="center" wrapText="1"/>
      <protection hidden="1"/>
    </xf>
    <xf numFmtId="0" fontId="11" fillId="62" borderId="126" xfId="0" applyFont="1" applyFill="1" applyBorder="1" applyAlignment="1" applyProtection="1">
      <alignment horizontal="center" vertical="center" wrapText="1"/>
      <protection locked="0"/>
    </xf>
    <xf numFmtId="0" fontId="11" fillId="62" borderId="127" xfId="0" applyFont="1" applyFill="1" applyBorder="1" applyAlignment="1" applyProtection="1">
      <alignment horizontal="center" vertical="center" wrapText="1"/>
      <protection locked="0"/>
    </xf>
    <xf numFmtId="0" fontId="11" fillId="62" borderId="161" xfId="0" applyFont="1" applyFill="1" applyBorder="1" applyAlignment="1" applyProtection="1">
      <alignment horizontal="center" vertical="center" wrapText="1"/>
      <protection locked="0"/>
    </xf>
    <xf numFmtId="172" fontId="15" fillId="50" borderId="156" xfId="1250" applyNumberFormat="1" applyFont="1" applyFill="1" applyBorder="1" applyAlignment="1" applyProtection="1">
      <alignment vertical="center" wrapText="1"/>
      <protection hidden="1"/>
    </xf>
    <xf numFmtId="172" fontId="15" fillId="50" borderId="15" xfId="1250" applyNumberFormat="1" applyFont="1" applyFill="1" applyBorder="1" applyAlignment="1" applyProtection="1">
      <alignment vertical="center" wrapText="1"/>
      <protection hidden="1"/>
    </xf>
    <xf numFmtId="172" fontId="15" fillId="51" borderId="156" xfId="1250" applyNumberFormat="1" applyFont="1" applyFill="1" applyBorder="1" applyAlignment="1" applyProtection="1">
      <alignment vertical="center" wrapText="1"/>
      <protection hidden="1"/>
    </xf>
    <xf numFmtId="172" fontId="15" fillId="51" borderId="15" xfId="1250" applyNumberFormat="1" applyFont="1" applyFill="1" applyBorder="1" applyAlignment="1" applyProtection="1">
      <alignment vertical="center" wrapText="1"/>
      <protection hidden="1"/>
    </xf>
    <xf numFmtId="172" fontId="15" fillId="0" borderId="156" xfId="1250" applyNumberFormat="1" applyFont="1" applyFill="1" applyBorder="1" applyAlignment="1" applyProtection="1">
      <alignment vertical="center" wrapText="1"/>
      <protection hidden="1"/>
    </xf>
    <xf numFmtId="172" fontId="15" fillId="0" borderId="15" xfId="1250" applyNumberFormat="1" applyFont="1" applyFill="1" applyBorder="1" applyAlignment="1" applyProtection="1">
      <alignment vertical="center" wrapText="1"/>
      <protection hidden="1"/>
    </xf>
    <xf numFmtId="0" fontId="71" fillId="50" borderId="152" xfId="0" applyFont="1" applyFill="1" applyBorder="1" applyAlignment="1" applyProtection="1">
      <alignment horizontal="center" vertical="center"/>
      <protection locked="0"/>
    </xf>
    <xf numFmtId="0" fontId="11" fillId="62" borderId="152" xfId="0" applyFont="1" applyFill="1" applyBorder="1" applyAlignment="1" applyProtection="1">
      <alignment horizontal="center" vertical="center" wrapText="1"/>
      <protection locked="0"/>
    </xf>
    <xf numFmtId="0" fontId="68" fillId="0" borderId="160" xfId="0" applyFont="1" applyBorder="1" applyAlignment="1" applyProtection="1">
      <alignment horizontal="center"/>
      <protection locked="0"/>
    </xf>
    <xf numFmtId="0" fontId="68" fillId="0" borderId="16" xfId="0" applyFont="1" applyBorder="1" applyAlignment="1" applyProtection="1">
      <alignment horizontal="center"/>
      <protection locked="0"/>
    </xf>
    <xf numFmtId="0" fontId="68" fillId="0" borderId="19" xfId="0" applyFont="1" applyBorder="1" applyAlignment="1" applyProtection="1">
      <alignment horizontal="center"/>
      <protection locked="0"/>
    </xf>
    <xf numFmtId="0" fontId="15" fillId="0" borderId="152" xfId="0" applyFont="1" applyBorder="1" applyAlignment="1" applyProtection="1">
      <alignment horizontal="center" vertical="center" wrapText="1"/>
      <protection hidden="1"/>
    </xf>
    <xf numFmtId="0" fontId="3" fillId="62" borderId="155" xfId="0" applyFont="1" applyFill="1" applyBorder="1" applyAlignment="1" applyProtection="1">
      <alignment horizontal="center" vertical="center" wrapText="1"/>
      <protection locked="0"/>
    </xf>
    <xf numFmtId="0" fontId="3" fillId="62" borderId="159" xfId="0" applyFont="1" applyFill="1" applyBorder="1" applyAlignment="1" applyProtection="1">
      <alignment horizontal="center" vertical="center" wrapText="1"/>
      <protection locked="0"/>
    </xf>
    <xf numFmtId="0" fontId="3" fillId="62" borderId="160" xfId="0" applyFont="1" applyFill="1" applyBorder="1" applyAlignment="1" applyProtection="1">
      <alignment horizontal="center" vertical="center" wrapText="1"/>
      <protection locked="0"/>
    </xf>
    <xf numFmtId="166" fontId="15" fillId="50" borderId="156" xfId="1250" applyFont="1" applyFill="1" applyBorder="1" applyAlignment="1" applyProtection="1">
      <alignment vertical="center" wrapText="1"/>
      <protection hidden="1"/>
    </xf>
    <xf numFmtId="166" fontId="15" fillId="50" borderId="15" xfId="1250" applyFont="1" applyFill="1" applyBorder="1" applyAlignment="1" applyProtection="1">
      <alignment vertical="center" wrapText="1"/>
      <protection hidden="1"/>
    </xf>
    <xf numFmtId="9" fontId="15" fillId="0" borderId="152" xfId="0" applyNumberFormat="1" applyFont="1" applyBorder="1" applyAlignment="1" applyProtection="1">
      <alignment vertical="center" wrapText="1"/>
      <protection hidden="1"/>
    </xf>
    <xf numFmtId="0" fontId="15" fillId="0" borderId="152" xfId="0" applyFont="1" applyBorder="1" applyAlignment="1" applyProtection="1">
      <alignment vertical="center" wrapText="1"/>
      <protection hidden="1"/>
    </xf>
    <xf numFmtId="0" fontId="5" fillId="50" borderId="156" xfId="0" applyFont="1" applyFill="1" applyBorder="1" applyAlignment="1" applyProtection="1">
      <alignment horizontal="justify" vertical="center" wrapText="1"/>
      <protection locked="0"/>
    </xf>
    <xf numFmtId="0" fontId="5" fillId="50" borderId="15" xfId="0" applyFont="1" applyFill="1" applyBorder="1" applyAlignment="1" applyProtection="1">
      <alignment horizontal="justify" vertical="center" wrapText="1"/>
      <protection locked="0"/>
    </xf>
    <xf numFmtId="171" fontId="70" fillId="50" borderId="155" xfId="0" applyNumberFormat="1" applyFont="1" applyFill="1" applyBorder="1" applyAlignment="1" applyProtection="1">
      <alignment horizontal="center" vertical="center" wrapText="1"/>
      <protection hidden="1"/>
    </xf>
    <xf numFmtId="171" fontId="70" fillId="50" borderId="159" xfId="0" applyNumberFormat="1" applyFont="1" applyFill="1" applyBorder="1" applyAlignment="1" applyProtection="1">
      <alignment horizontal="center" vertical="center" wrapText="1"/>
      <protection hidden="1"/>
    </xf>
    <xf numFmtId="171" fontId="70" fillId="50" borderId="17" xfId="0" applyNumberFormat="1" applyFont="1" applyFill="1" applyBorder="1" applyAlignment="1" applyProtection="1">
      <alignment horizontal="center" vertical="center" wrapText="1"/>
      <protection hidden="1"/>
    </xf>
    <xf numFmtId="171" fontId="70" fillId="50" borderId="18" xfId="0" applyNumberFormat="1" applyFont="1" applyFill="1" applyBorder="1" applyAlignment="1" applyProtection="1">
      <alignment horizontal="center" vertical="center" wrapText="1"/>
      <protection hidden="1"/>
    </xf>
    <xf numFmtId="171" fontId="71" fillId="55" borderId="156" xfId="0" applyNumberFormat="1" applyFont="1" applyFill="1" applyBorder="1" applyAlignment="1" applyProtection="1">
      <alignment horizontal="center" vertical="center" wrapText="1"/>
      <protection hidden="1"/>
    </xf>
    <xf numFmtId="171" fontId="71" fillId="55" borderId="15" xfId="0" applyNumberFormat="1" applyFont="1" applyFill="1" applyBorder="1" applyAlignment="1" applyProtection="1">
      <alignment horizontal="center" vertical="center" wrapText="1"/>
      <protection hidden="1"/>
    </xf>
    <xf numFmtId="171" fontId="15" fillId="55" borderId="156" xfId="0" applyNumberFormat="1" applyFont="1" applyFill="1" applyBorder="1" applyAlignment="1" applyProtection="1">
      <alignment horizontal="center" vertical="center" wrapText="1"/>
      <protection hidden="1"/>
    </xf>
    <xf numFmtId="171" fontId="15" fillId="55" borderId="15" xfId="0" applyNumberFormat="1" applyFont="1" applyFill="1" applyBorder="1" applyAlignment="1" applyProtection="1">
      <alignment horizontal="center" vertical="center" wrapText="1"/>
      <protection hidden="1"/>
    </xf>
    <xf numFmtId="171" fontId="5" fillId="50" borderId="155" xfId="0" applyNumberFormat="1" applyFont="1" applyFill="1" applyBorder="1" applyAlignment="1" applyProtection="1">
      <alignment horizontal="center" vertical="center" wrapText="1"/>
      <protection hidden="1"/>
    </xf>
    <xf numFmtId="171" fontId="5" fillId="50" borderId="159" xfId="0" applyNumberFormat="1" applyFont="1" applyFill="1" applyBorder="1" applyAlignment="1" applyProtection="1">
      <alignment horizontal="center" vertical="center" wrapText="1"/>
      <protection hidden="1"/>
    </xf>
    <xf numFmtId="171" fontId="5" fillId="50" borderId="17" xfId="0" applyNumberFormat="1" applyFont="1" applyFill="1" applyBorder="1" applyAlignment="1" applyProtection="1">
      <alignment horizontal="center" vertical="center" wrapText="1"/>
      <protection hidden="1"/>
    </xf>
    <xf numFmtId="171" fontId="5" fillId="50" borderId="18" xfId="0" applyNumberFormat="1" applyFont="1" applyFill="1" applyBorder="1" applyAlignment="1" applyProtection="1">
      <alignment horizontal="center" vertical="center" wrapText="1"/>
      <protection hidden="1"/>
    </xf>
    <xf numFmtId="171" fontId="5" fillId="50" borderId="156" xfId="0" applyNumberFormat="1" applyFont="1" applyFill="1" applyBorder="1" applyAlignment="1" applyProtection="1">
      <alignment vertical="center" wrapText="1"/>
      <protection hidden="1"/>
    </xf>
    <xf numFmtId="171" fontId="5" fillId="50" borderId="15" xfId="0" applyNumberFormat="1" applyFont="1" applyFill="1" applyBorder="1" applyAlignment="1" applyProtection="1">
      <alignment vertical="center" wrapText="1"/>
      <protection hidden="1"/>
    </xf>
    <xf numFmtId="0" fontId="5" fillId="50" borderId="152" xfId="0" applyFont="1" applyFill="1" applyBorder="1" applyAlignment="1" applyProtection="1">
      <alignment horizontal="center" vertical="center" wrapText="1"/>
      <protection hidden="1"/>
    </xf>
    <xf numFmtId="171" fontId="5" fillId="51" borderId="156" xfId="0" applyNumberFormat="1" applyFont="1" applyFill="1" applyBorder="1" applyAlignment="1" applyProtection="1">
      <alignment vertical="center" wrapText="1"/>
      <protection hidden="1"/>
    </xf>
    <xf numFmtId="171" fontId="5" fillId="51" borderId="15" xfId="0" applyNumberFormat="1" applyFont="1" applyFill="1" applyBorder="1" applyAlignment="1" applyProtection="1">
      <alignment vertical="center" wrapText="1"/>
      <protection hidden="1"/>
    </xf>
    <xf numFmtId="9" fontId="5" fillId="50" borderId="155" xfId="0" applyNumberFormat="1" applyFont="1" applyFill="1" applyBorder="1" applyAlignment="1" applyProtection="1">
      <alignment horizontal="center" vertical="center" wrapText="1"/>
      <protection hidden="1"/>
    </xf>
    <xf numFmtId="9" fontId="5" fillId="50" borderId="159" xfId="0" applyNumberFormat="1" applyFont="1" applyFill="1" applyBorder="1" applyAlignment="1" applyProtection="1">
      <alignment horizontal="center" vertical="center" wrapText="1"/>
      <protection hidden="1"/>
    </xf>
    <xf numFmtId="9" fontId="5" fillId="50" borderId="17" xfId="0" applyNumberFormat="1" applyFont="1" applyFill="1" applyBorder="1" applyAlignment="1" applyProtection="1">
      <alignment horizontal="center" vertical="center" wrapText="1"/>
      <protection hidden="1"/>
    </xf>
    <xf numFmtId="9" fontId="5" fillId="50" borderId="18" xfId="0" applyNumberFormat="1" applyFont="1" applyFill="1" applyBorder="1" applyAlignment="1" applyProtection="1">
      <alignment horizontal="center" vertical="center" wrapText="1"/>
      <protection hidden="1"/>
    </xf>
    <xf numFmtId="9" fontId="70" fillId="50" borderId="155" xfId="0" applyNumberFormat="1" applyFont="1" applyFill="1" applyBorder="1" applyAlignment="1" applyProtection="1">
      <alignment horizontal="center" vertical="center" wrapText="1"/>
      <protection hidden="1"/>
    </xf>
    <xf numFmtId="9" fontId="70" fillId="50" borderId="159" xfId="0" applyNumberFormat="1" applyFont="1" applyFill="1" applyBorder="1" applyAlignment="1" applyProtection="1">
      <alignment horizontal="center" vertical="center" wrapText="1"/>
      <protection hidden="1"/>
    </xf>
    <xf numFmtId="9" fontId="70" fillId="50" borderId="17" xfId="0" applyNumberFormat="1" applyFont="1" applyFill="1" applyBorder="1" applyAlignment="1" applyProtection="1">
      <alignment horizontal="center" vertical="center" wrapText="1"/>
      <protection hidden="1"/>
    </xf>
    <xf numFmtId="9" fontId="70" fillId="50" borderId="18" xfId="0" applyNumberFormat="1" applyFont="1" applyFill="1" applyBorder="1" applyAlignment="1" applyProtection="1">
      <alignment horizontal="center" vertical="center" wrapText="1"/>
      <protection hidden="1"/>
    </xf>
    <xf numFmtId="171" fontId="15" fillId="50" borderId="156" xfId="0" applyNumberFormat="1" applyFont="1" applyFill="1" applyBorder="1" applyAlignment="1" applyProtection="1">
      <alignment vertical="center" wrapText="1"/>
      <protection hidden="1"/>
    </xf>
    <xf numFmtId="171" fontId="15" fillId="50" borderId="15" xfId="0" applyNumberFormat="1" applyFont="1" applyFill="1" applyBorder="1" applyAlignment="1" applyProtection="1">
      <alignment vertical="center" wrapText="1"/>
      <protection hidden="1"/>
    </xf>
    <xf numFmtId="0" fontId="57" fillId="0" borderId="20" xfId="0" applyFont="1" applyBorder="1" applyAlignment="1" applyProtection="1">
      <alignment horizontal="center" vertical="center" wrapText="1"/>
      <protection locked="0"/>
    </xf>
    <xf numFmtId="0" fontId="57" fillId="0" borderId="152" xfId="0" applyFont="1" applyBorder="1" applyAlignment="1" applyProtection="1">
      <alignment horizontal="center" vertical="center" wrapText="1"/>
      <protection locked="0"/>
    </xf>
    <xf numFmtId="0" fontId="54" fillId="0" borderId="29" xfId="0" applyFont="1" applyBorder="1" applyAlignment="1" applyProtection="1">
      <alignment horizontal="center"/>
      <protection locked="0"/>
    </xf>
    <xf numFmtId="0" fontId="54" fillId="0" borderId="52" xfId="0" applyFont="1" applyBorder="1" applyAlignment="1" applyProtection="1">
      <alignment horizontal="center"/>
      <protection locked="0"/>
    </xf>
    <xf numFmtId="0" fontId="55" fillId="0" borderId="21"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wrapText="1"/>
      <protection locked="0"/>
    </xf>
    <xf numFmtId="0" fontId="57" fillId="50" borderId="152" xfId="0" applyFont="1" applyFill="1" applyBorder="1" applyAlignment="1" applyProtection="1">
      <alignment horizontal="center" vertical="center" wrapText="1"/>
      <protection locked="0"/>
    </xf>
    <xf numFmtId="0" fontId="11" fillId="24" borderId="13" xfId="1371" applyFont="1" applyFill="1" applyBorder="1" applyAlignment="1">
      <alignment horizontal="center" vertical="center"/>
    </xf>
    <xf numFmtId="0" fontId="11" fillId="24" borderId="0" xfId="1371" applyFont="1" applyFill="1" applyAlignment="1">
      <alignment horizontal="center" vertical="center"/>
    </xf>
    <xf numFmtId="0" fontId="11" fillId="24" borderId="14" xfId="1371" applyFont="1" applyFill="1" applyBorder="1" applyAlignment="1">
      <alignment horizontal="center" vertical="center"/>
    </xf>
    <xf numFmtId="0" fontId="57" fillId="0" borderId="158" xfId="1371" applyFont="1" applyBorder="1" applyAlignment="1">
      <alignment horizontal="center" vertical="center"/>
    </xf>
    <xf numFmtId="0" fontId="57" fillId="0" borderId="159" xfId="1371" applyFont="1" applyBorder="1" applyAlignment="1">
      <alignment horizontal="center" vertical="center"/>
    </xf>
    <xf numFmtId="0" fontId="57" fillId="0" borderId="163" xfId="1371" applyFont="1" applyBorder="1" applyAlignment="1">
      <alignment horizontal="center" vertical="center"/>
    </xf>
    <xf numFmtId="0" fontId="57" fillId="63" borderId="52" xfId="1371" applyFont="1" applyFill="1" applyBorder="1" applyAlignment="1">
      <alignment horizontal="center" vertical="center"/>
    </xf>
    <xf numFmtId="0" fontId="57" fillId="63" borderId="152" xfId="1371" applyFont="1" applyFill="1" applyBorder="1" applyAlignment="1">
      <alignment horizontal="center" vertical="center"/>
    </xf>
    <xf numFmtId="0" fontId="57" fillId="63" borderId="153" xfId="1371" applyFont="1" applyFill="1" applyBorder="1" applyAlignment="1">
      <alignment horizontal="center" vertical="center"/>
    </xf>
    <xf numFmtId="0" fontId="9" fillId="50" borderId="126" xfId="1371" applyFont="1" applyFill="1" applyBorder="1" applyAlignment="1">
      <alignment horizontal="center" vertical="center"/>
    </xf>
    <xf numFmtId="0" fontId="9" fillId="50" borderId="127" xfId="1371" applyFont="1" applyFill="1" applyBorder="1" applyAlignment="1">
      <alignment horizontal="center" vertical="center"/>
    </xf>
    <xf numFmtId="0" fontId="9" fillId="0" borderId="152" xfId="1371" applyFont="1" applyBorder="1" applyAlignment="1">
      <alignment horizontal="left" vertical="center" wrapText="1"/>
    </xf>
    <xf numFmtId="1" fontId="8" fillId="50" borderId="152" xfId="1273" applyNumberFormat="1" applyFont="1" applyFill="1" applyBorder="1" applyAlignment="1">
      <alignment horizontal="center" vertical="center" wrapText="1"/>
    </xf>
    <xf numFmtId="1" fontId="8" fillId="50" borderId="153" xfId="1273" applyNumberFormat="1" applyFont="1" applyFill="1" applyBorder="1" applyAlignment="1">
      <alignment horizontal="center" vertical="center" wrapText="1"/>
    </xf>
    <xf numFmtId="0" fontId="8" fillId="52" borderId="15" xfId="1371" applyFont="1" applyFill="1" applyBorder="1" applyAlignment="1">
      <alignment horizontal="center" vertical="center" wrapText="1"/>
    </xf>
    <xf numFmtId="0" fontId="9" fillId="50" borderId="126" xfId="1371" applyFont="1" applyFill="1" applyBorder="1" applyAlignment="1">
      <alignment horizontal="center" vertical="center" wrapText="1"/>
    </xf>
    <xf numFmtId="0" fontId="9" fillId="50" borderId="127" xfId="1371" applyFont="1" applyFill="1" applyBorder="1" applyAlignment="1">
      <alignment horizontal="center" vertical="center" wrapText="1"/>
    </xf>
    <xf numFmtId="0" fontId="9" fillId="50" borderId="162" xfId="1371" applyFont="1" applyFill="1" applyBorder="1" applyAlignment="1">
      <alignment horizontal="center" vertical="center" wrapText="1"/>
    </xf>
    <xf numFmtId="0" fontId="8" fillId="52" borderId="126" xfId="1371" applyFont="1" applyFill="1" applyBorder="1" applyAlignment="1">
      <alignment horizontal="center" vertical="center" wrapText="1"/>
    </xf>
    <xf numFmtId="0" fontId="8" fillId="52" borderId="161" xfId="1371" applyFont="1" applyFill="1" applyBorder="1" applyAlignment="1">
      <alignment horizontal="center" vertical="center" wrapText="1"/>
    </xf>
    <xf numFmtId="9" fontId="9" fillId="24" borderId="152" xfId="1496" applyFont="1" applyFill="1" applyBorder="1" applyAlignment="1">
      <alignment horizontal="center" vertical="center"/>
    </xf>
    <xf numFmtId="0" fontId="8" fillId="50" borderId="152" xfId="1496" applyNumberFormat="1" applyFont="1" applyFill="1" applyBorder="1" applyAlignment="1">
      <alignment horizontal="center" vertical="center" wrapText="1"/>
    </xf>
    <xf numFmtId="0" fontId="8" fillId="50" borderId="153" xfId="1496" applyNumberFormat="1" applyFont="1" applyFill="1" applyBorder="1" applyAlignment="1">
      <alignment horizontal="center" vertical="center" wrapText="1"/>
    </xf>
    <xf numFmtId="0" fontId="9" fillId="50" borderId="152" xfId="1371" applyFont="1" applyFill="1" applyBorder="1" applyAlignment="1">
      <alignment horizontal="left" vertical="center" wrapText="1"/>
    </xf>
    <xf numFmtId="0" fontId="9" fillId="50" borderId="153" xfId="1371" applyFont="1" applyFill="1" applyBorder="1" applyAlignment="1">
      <alignment horizontal="left" vertical="center" wrapText="1"/>
    </xf>
    <xf numFmtId="0" fontId="9" fillId="50" borderId="162" xfId="1371" applyFont="1" applyFill="1" applyBorder="1" applyAlignment="1">
      <alignment horizontal="center" vertical="center"/>
    </xf>
    <xf numFmtId="0" fontId="9" fillId="50" borderId="152" xfId="1371" applyFont="1" applyFill="1" applyBorder="1" applyAlignment="1">
      <alignment horizontal="center" vertical="center" wrapText="1"/>
    </xf>
    <xf numFmtId="0" fontId="9" fillId="50" borderId="152" xfId="1371" applyFont="1" applyFill="1" applyBorder="1" applyAlignment="1">
      <alignment horizontal="center" vertical="center"/>
    </xf>
    <xf numFmtId="0" fontId="9" fillId="50" borderId="153" xfId="1371" applyFont="1" applyFill="1" applyBorder="1" applyAlignment="1">
      <alignment horizontal="center" vertical="center"/>
    </xf>
    <xf numFmtId="49" fontId="9" fillId="24" borderId="126" xfId="1371" applyNumberFormat="1" applyFont="1" applyFill="1" applyBorder="1" applyAlignment="1">
      <alignment horizontal="center" vertical="center"/>
    </xf>
    <xf numFmtId="49" fontId="9" fillId="24" borderId="127" xfId="1371" applyNumberFormat="1" applyFont="1" applyFill="1" applyBorder="1" applyAlignment="1">
      <alignment horizontal="center" vertical="center"/>
    </xf>
    <xf numFmtId="0" fontId="9" fillId="50" borderId="153" xfId="1371" applyFont="1" applyFill="1" applyBorder="1" applyAlignment="1">
      <alignment horizontal="center" vertical="center" wrapText="1"/>
    </xf>
    <xf numFmtId="0" fontId="14" fillId="50" borderId="152" xfId="1371" applyFont="1" applyFill="1" applyBorder="1" applyAlignment="1">
      <alignment horizontal="center" vertical="center"/>
    </xf>
    <xf numFmtId="0" fontId="14" fillId="50" borderId="153"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22" xfId="1371" applyFont="1" applyFill="1" applyBorder="1" applyAlignment="1">
      <alignment horizontal="left" vertical="center" wrapText="1"/>
    </xf>
    <xf numFmtId="0" fontId="8" fillId="52" borderId="152" xfId="1371" applyFont="1" applyFill="1" applyBorder="1" applyAlignment="1">
      <alignment horizontal="center" vertical="center"/>
    </xf>
    <xf numFmtId="9" fontId="8" fillId="52" borderId="152" xfId="1496" applyFont="1" applyFill="1" applyBorder="1" applyAlignment="1">
      <alignment horizontal="center" vertical="center"/>
    </xf>
    <xf numFmtId="9" fontId="8" fillId="52" borderId="153" xfId="1496" applyFont="1" applyFill="1" applyBorder="1" applyAlignment="1">
      <alignment horizontal="center" vertical="center"/>
    </xf>
    <xf numFmtId="0" fontId="50" fillId="0" borderId="158" xfId="1371" applyFont="1" applyBorder="1" applyAlignment="1">
      <alignment horizontal="center" vertical="center"/>
    </xf>
    <xf numFmtId="0" fontId="50" fillId="0" borderId="159" xfId="1371" applyFont="1" applyBorder="1" applyAlignment="1">
      <alignment horizontal="center" vertical="center"/>
    </xf>
    <xf numFmtId="0" fontId="50" fillId="0" borderId="163" xfId="1371" applyFont="1" applyBorder="1" applyAlignment="1">
      <alignment horizontal="center" vertical="center"/>
    </xf>
    <xf numFmtId="0" fontId="50" fillId="0" borderId="13" xfId="1371" applyFont="1" applyBorder="1" applyAlignment="1">
      <alignment horizontal="center" vertical="center"/>
    </xf>
    <xf numFmtId="0" fontId="50" fillId="0" borderId="0" xfId="1371" applyFont="1" applyAlignment="1">
      <alignment horizontal="center" vertical="center"/>
    </xf>
    <xf numFmtId="0" fontId="50" fillId="0" borderId="14" xfId="1371" applyFont="1" applyBorder="1" applyAlignment="1">
      <alignment horizontal="center" vertical="center"/>
    </xf>
    <xf numFmtId="0" fontId="50" fillId="0" borderId="32" xfId="1371" applyFont="1" applyBorder="1" applyAlignment="1">
      <alignment horizontal="center" vertical="center"/>
    </xf>
    <xf numFmtId="0" fontId="50" fillId="0" borderId="18" xfId="1371" applyFont="1" applyBorder="1" applyAlignment="1">
      <alignment horizontal="center" vertical="center"/>
    </xf>
    <xf numFmtId="0" fontId="50" fillId="0" borderId="33" xfId="1371" applyFont="1" applyBorder="1" applyAlignment="1">
      <alignment horizontal="center" vertical="center"/>
    </xf>
    <xf numFmtId="0" fontId="9" fillId="50" borderId="126" xfId="1371" applyFont="1" applyFill="1" applyBorder="1" applyAlignment="1">
      <alignment horizontal="justify" vertical="center" wrapText="1"/>
    </xf>
    <xf numFmtId="0" fontId="9" fillId="50" borderId="127" xfId="1371" applyFont="1" applyFill="1" applyBorder="1" applyAlignment="1">
      <alignment horizontal="justify" vertical="center" wrapText="1"/>
    </xf>
    <xf numFmtId="0" fontId="9" fillId="50" borderId="161" xfId="1371" applyFont="1" applyFill="1" applyBorder="1" applyAlignment="1">
      <alignment horizontal="justify" vertical="center" wrapText="1"/>
    </xf>
    <xf numFmtId="17" fontId="9" fillId="24" borderId="126" xfId="1371" applyNumberFormat="1" applyFont="1" applyFill="1" applyBorder="1" applyAlignment="1">
      <alignment horizontal="center" vertical="center" wrapText="1"/>
    </xf>
    <xf numFmtId="17" fontId="9" fillId="24" borderId="127" xfId="1371" applyNumberFormat="1" applyFont="1" applyFill="1" applyBorder="1" applyAlignment="1">
      <alignment horizontal="center" vertical="center" wrapText="1"/>
    </xf>
    <xf numFmtId="17" fontId="9" fillId="24" borderId="161" xfId="1371" applyNumberFormat="1" applyFont="1" applyFill="1" applyBorder="1" applyAlignment="1">
      <alignment horizontal="center" vertical="center" wrapText="1"/>
    </xf>
    <xf numFmtId="171" fontId="9" fillId="0" borderId="126" xfId="1496" applyNumberFormat="1" applyFont="1" applyFill="1" applyBorder="1" applyAlignment="1">
      <alignment horizontal="center" vertical="center" wrapText="1"/>
    </xf>
    <xf numFmtId="171" fontId="9" fillId="0" borderId="127" xfId="1496" applyNumberFormat="1" applyFont="1" applyFill="1" applyBorder="1" applyAlignment="1">
      <alignment horizontal="center" vertical="center" wrapText="1"/>
    </xf>
    <xf numFmtId="171" fontId="9" fillId="0" borderId="162" xfId="1496" applyNumberFormat="1" applyFont="1" applyFill="1" applyBorder="1" applyAlignment="1">
      <alignment horizontal="center" vertical="center" wrapText="1"/>
    </xf>
    <xf numFmtId="0" fontId="9" fillId="24" borderId="161" xfId="1371" applyFont="1" applyFill="1" applyBorder="1" applyAlignment="1">
      <alignment horizontal="center" vertical="center" wrapText="1"/>
    </xf>
    <xf numFmtId="9" fontId="9" fillId="50" borderId="126" xfId="1496" applyFont="1" applyFill="1" applyBorder="1" applyAlignment="1">
      <alignment horizontal="center" vertical="center" wrapText="1"/>
    </xf>
    <xf numFmtId="9" fontId="9" fillId="50" borderId="127" xfId="1496" applyFont="1" applyFill="1" applyBorder="1" applyAlignment="1">
      <alignment horizontal="center" vertical="center" wrapText="1"/>
    </xf>
    <xf numFmtId="9" fontId="9" fillId="50" borderId="162" xfId="1496" applyFont="1" applyFill="1" applyBorder="1" applyAlignment="1">
      <alignment horizontal="center" vertical="center" wrapText="1"/>
    </xf>
    <xf numFmtId="0" fontId="9" fillId="50" borderId="155" xfId="1371" applyFont="1" applyFill="1" applyBorder="1" applyAlignment="1">
      <alignment horizontal="center" vertical="center"/>
    </xf>
    <xf numFmtId="0" fontId="9" fillId="50" borderId="159" xfId="1371" applyFont="1" applyFill="1" applyBorder="1" applyAlignment="1">
      <alignment horizontal="center" vertical="center"/>
    </xf>
    <xf numFmtId="0" fontId="9" fillId="50" borderId="160" xfId="1371" applyFont="1" applyFill="1" applyBorder="1" applyAlignment="1">
      <alignment horizontal="center" vertical="center"/>
    </xf>
    <xf numFmtId="0" fontId="50" fillId="63" borderId="52" xfId="1371" applyFont="1" applyFill="1" applyBorder="1" applyAlignment="1">
      <alignment horizontal="center" vertical="center"/>
    </xf>
    <xf numFmtId="0" fontId="50" fillId="63" borderId="152" xfId="1371" applyFont="1" applyFill="1" applyBorder="1" applyAlignment="1">
      <alignment horizontal="center" vertical="center"/>
    </xf>
    <xf numFmtId="0" fontId="50" fillId="63" borderId="153" xfId="1371" applyFont="1" applyFill="1" applyBorder="1" applyAlignment="1">
      <alignment horizontal="center" vertical="center"/>
    </xf>
    <xf numFmtId="0" fontId="9" fillId="50" borderId="152"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left" vertical="center" wrapText="1"/>
      <protection locked="0"/>
    </xf>
    <xf numFmtId="0" fontId="9" fillId="50" borderId="152" xfId="1371" applyFont="1" applyFill="1" applyBorder="1" applyAlignment="1" applyProtection="1">
      <alignment horizontal="center" vertical="center" wrapText="1"/>
      <protection locked="0"/>
    </xf>
    <xf numFmtId="0" fontId="9" fillId="50" borderId="153" xfId="1371" applyFont="1" applyFill="1" applyBorder="1" applyAlignment="1" applyProtection="1">
      <alignment horizontal="center" vertical="center" wrapText="1"/>
      <protection locked="0"/>
    </xf>
    <xf numFmtId="0" fontId="51" fillId="50" borderId="126" xfId="0" applyFont="1" applyFill="1" applyBorder="1" applyAlignment="1">
      <alignment horizontal="center" vertical="center" wrapText="1"/>
    </xf>
    <xf numFmtId="0" fontId="51" fillId="50" borderId="127" xfId="0" applyFont="1" applyFill="1" applyBorder="1" applyAlignment="1">
      <alignment horizontal="center" vertical="center" wrapText="1"/>
    </xf>
    <xf numFmtId="0" fontId="51" fillId="50" borderId="162" xfId="0" applyFont="1" applyFill="1" applyBorder="1" applyAlignment="1">
      <alignment horizontal="center" vertical="center" wrapText="1"/>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8" fillId="52" borderId="153" xfId="1371" applyFont="1" applyFill="1" applyBorder="1" applyAlignment="1" applyProtection="1">
      <alignment horizontal="center" vertical="center" wrapText="1"/>
      <protection locked="0"/>
    </xf>
    <xf numFmtId="0" fontId="8" fillId="24" borderId="152" xfId="1371" applyFont="1" applyFill="1" applyBorder="1" applyAlignment="1" applyProtection="1">
      <alignment horizontal="center" vertical="center" wrapText="1"/>
      <protection locked="0"/>
    </xf>
    <xf numFmtId="0" fontId="8" fillId="24" borderId="153" xfId="1371" applyFont="1" applyFill="1" applyBorder="1" applyAlignment="1" applyProtection="1">
      <alignment horizontal="center" vertical="center" wrapText="1"/>
      <protection locked="0"/>
    </xf>
    <xf numFmtId="0" fontId="8" fillId="52" borderId="155" xfId="1371" applyFont="1" applyFill="1" applyBorder="1" applyAlignment="1" applyProtection="1">
      <alignment horizontal="left" vertical="center" wrapText="1"/>
      <protection locked="0"/>
    </xf>
    <xf numFmtId="0" fontId="8" fillId="52" borderId="160" xfId="1371" applyFont="1" applyFill="1" applyBorder="1" applyAlignment="1" applyProtection="1">
      <alignment horizontal="left" vertical="center" wrapText="1"/>
      <protection locked="0"/>
    </xf>
    <xf numFmtId="0" fontId="8" fillId="52" borderId="30" xfId="1371" applyFont="1" applyFill="1" applyBorder="1" applyAlignment="1" applyProtection="1">
      <alignment horizontal="left" vertical="center" wrapText="1"/>
      <protection locked="0"/>
    </xf>
    <xf numFmtId="0" fontId="8" fillId="52" borderId="31" xfId="1371" applyFont="1" applyFill="1" applyBorder="1" applyAlignment="1" applyProtection="1">
      <alignment horizontal="left" vertical="center" wrapText="1"/>
      <protection locked="0"/>
    </xf>
    <xf numFmtId="0" fontId="9" fillId="24" borderId="155" xfId="1371" applyFont="1" applyFill="1" applyBorder="1" applyAlignment="1" applyProtection="1">
      <alignment horizontal="center" vertical="center" wrapText="1"/>
      <protection locked="0"/>
    </xf>
    <xf numFmtId="0" fontId="9" fillId="24" borderId="159" xfId="1371" applyFont="1" applyFill="1" applyBorder="1" applyAlignment="1" applyProtection="1">
      <alignment horizontal="center" vertical="center" wrapText="1"/>
      <protection locked="0"/>
    </xf>
    <xf numFmtId="0" fontId="9" fillId="24" borderId="163" xfId="1371" applyFont="1" applyFill="1" applyBorder="1" applyAlignment="1" applyProtection="1">
      <alignment horizontal="center" vertical="center" wrapText="1"/>
      <protection locked="0"/>
    </xf>
    <xf numFmtId="0" fontId="9" fillId="24" borderId="30" xfId="1371" applyFont="1" applyFill="1" applyBorder="1" applyAlignment="1" applyProtection="1">
      <alignment horizontal="center" vertical="center" wrapText="1"/>
      <protection locked="0"/>
    </xf>
    <xf numFmtId="0" fontId="9" fillId="24" borderId="27" xfId="1371" applyFont="1" applyFill="1" applyBorder="1" applyAlignment="1" applyProtection="1">
      <alignment horizontal="center" vertical="center" wrapText="1"/>
      <protection locked="0"/>
    </xf>
    <xf numFmtId="0" fontId="9" fillId="24" borderId="28" xfId="1371" applyFont="1" applyFill="1" applyBorder="1" applyAlignment="1" applyProtection="1">
      <alignment horizontal="center" vertical="center" wrapText="1"/>
      <protection locked="0"/>
    </xf>
    <xf numFmtId="0" fontId="9" fillId="50" borderId="50" xfId="1371" applyFont="1" applyFill="1" applyBorder="1" applyAlignment="1" applyProtection="1">
      <alignment horizontal="center" vertical="center" wrapText="1"/>
      <protection locked="0"/>
    </xf>
    <xf numFmtId="0" fontId="9" fillId="50" borderId="152" xfId="1371" applyFont="1" applyFill="1" applyBorder="1" applyAlignment="1" applyProtection="1">
      <alignment horizontal="center" vertical="center"/>
      <protection locked="0"/>
    </xf>
    <xf numFmtId="0" fontId="8" fillId="52" borderId="152" xfId="1371" applyFont="1" applyFill="1" applyBorder="1" applyAlignment="1">
      <alignment horizontal="justify" vertical="center"/>
    </xf>
    <xf numFmtId="0" fontId="9" fillId="50" borderId="153" xfId="1371" applyFont="1" applyFill="1" applyBorder="1" applyAlignment="1" applyProtection="1">
      <alignment horizontal="center" vertical="center"/>
      <protection locked="0"/>
    </xf>
    <xf numFmtId="0" fontId="8" fillId="52" borderId="152" xfId="1371" applyFont="1" applyFill="1" applyBorder="1" applyAlignment="1" applyProtection="1">
      <alignment horizontal="justify" vertical="center" wrapText="1"/>
      <protection locked="0"/>
    </xf>
    <xf numFmtId="0" fontId="49" fillId="53" borderId="126" xfId="0" applyFont="1" applyFill="1" applyBorder="1" applyAlignment="1">
      <alignment horizontal="center" vertical="center" wrapText="1"/>
    </xf>
    <xf numFmtId="0" fontId="49" fillId="53" borderId="161" xfId="0"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64" fillId="53" borderId="161" xfId="1495" applyFont="1" applyFill="1" applyBorder="1" applyAlignment="1">
      <alignment horizontal="center" vertical="center" wrapText="1"/>
    </xf>
    <xf numFmtId="0" fontId="54" fillId="0" borderId="34" xfId="0" applyFont="1" applyBorder="1" applyAlignment="1" applyProtection="1">
      <alignment horizontal="center"/>
      <protection locked="0"/>
    </xf>
    <xf numFmtId="0" fontId="54" fillId="0" borderId="12" xfId="0" applyFont="1" applyBorder="1" applyAlignment="1" applyProtection="1">
      <alignment horizontal="center"/>
      <protection locked="0"/>
    </xf>
    <xf numFmtId="0" fontId="54" fillId="0" borderId="35" xfId="0" applyFont="1" applyBorder="1" applyAlignment="1" applyProtection="1">
      <alignment horizontal="center"/>
      <protection locked="0"/>
    </xf>
    <xf numFmtId="0" fontId="55" fillId="0" borderId="10" xfId="0" applyFont="1" applyBorder="1" applyAlignment="1" applyProtection="1">
      <alignment horizontal="center" vertical="center" wrapText="1"/>
      <protection locked="0"/>
    </xf>
    <xf numFmtId="0" fontId="55" fillId="0" borderId="24"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36"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14" xfId="0" applyFont="1" applyBorder="1" applyAlignment="1" applyProtection="1">
      <alignment horizontal="center" vertical="center" wrapText="1"/>
      <protection locked="0"/>
    </xf>
    <xf numFmtId="0" fontId="55" fillId="0" borderId="26" xfId="0" applyFont="1" applyBorder="1" applyAlignment="1" applyProtection="1">
      <alignment horizontal="center" vertical="center" wrapText="1"/>
      <protection locked="0"/>
    </xf>
    <xf numFmtId="0" fontId="55" fillId="0" borderId="28" xfId="0" applyFont="1" applyBorder="1" applyAlignment="1" applyProtection="1">
      <alignment horizontal="center" vertical="center" wrapText="1"/>
      <protection locked="0"/>
    </xf>
    <xf numFmtId="0" fontId="49" fillId="50" borderId="10" xfId="0" applyFont="1" applyFill="1" applyBorder="1" applyAlignment="1">
      <alignment horizontal="center"/>
    </xf>
    <xf numFmtId="0" fontId="49" fillId="50" borderId="25" xfId="0" applyFont="1" applyFill="1" applyBorder="1" applyAlignment="1">
      <alignment horizontal="center"/>
    </xf>
    <xf numFmtId="0" fontId="49" fillId="53" borderId="156" xfId="0" applyFont="1" applyFill="1" applyBorder="1" applyAlignment="1">
      <alignment horizontal="center" vertical="center" wrapText="1"/>
    </xf>
    <xf numFmtId="0" fontId="49" fillId="53" borderId="15" xfId="0" applyFont="1" applyFill="1" applyBorder="1" applyAlignment="1">
      <alignment horizontal="center" vertical="center" wrapText="1"/>
    </xf>
    <xf numFmtId="0" fontId="50" fillId="0" borderId="10" xfId="0" applyFont="1" applyBorder="1" applyAlignment="1">
      <alignment horizontal="center" vertical="center" wrapText="1"/>
    </xf>
    <xf numFmtId="0" fontId="50" fillId="0" borderId="24" xfId="0" applyFont="1" applyBorder="1" applyAlignment="1">
      <alignment horizontal="center" vertical="center" wrapText="1"/>
    </xf>
    <xf numFmtId="0" fontId="50" fillId="0" borderId="25" xfId="0" applyFont="1" applyBorder="1" applyAlignment="1">
      <alignment horizontal="center" vertical="center" wrapText="1"/>
    </xf>
    <xf numFmtId="0" fontId="49" fillId="52" borderId="152" xfId="0" applyFont="1" applyFill="1" applyBorder="1" applyAlignment="1">
      <alignment horizontal="center" vertical="center" wrapText="1"/>
    </xf>
    <xf numFmtId="0" fontId="37" fillId="64" borderId="17" xfId="0" applyFont="1" applyFill="1" applyBorder="1" applyAlignment="1">
      <alignment horizontal="center"/>
    </xf>
    <xf numFmtId="0" fontId="37" fillId="64" borderId="18" xfId="0" applyFont="1" applyFill="1" applyBorder="1" applyAlignment="1">
      <alignment horizontal="center"/>
    </xf>
    <xf numFmtId="0" fontId="49" fillId="52" borderId="156" xfId="0" applyFont="1" applyFill="1" applyBorder="1" applyAlignment="1">
      <alignment horizontal="center" vertical="center" wrapText="1"/>
    </xf>
    <xf numFmtId="0" fontId="49" fillId="52" borderId="15" xfId="0" applyFont="1" applyFill="1" applyBorder="1" applyAlignment="1">
      <alignment horizontal="center" vertical="center" wrapText="1"/>
    </xf>
    <xf numFmtId="0" fontId="49" fillId="52" borderId="155" xfId="0" applyFont="1" applyFill="1" applyBorder="1" applyAlignment="1">
      <alignment horizontal="center" vertical="center" wrapText="1"/>
    </xf>
    <xf numFmtId="0" fontId="49" fillId="52" borderId="17" xfId="0" applyFont="1" applyFill="1" applyBorder="1" applyAlignment="1">
      <alignment horizontal="center" vertical="center" wrapText="1"/>
    </xf>
    <xf numFmtId="0" fontId="72" fillId="59" borderId="126" xfId="0" applyFont="1" applyFill="1" applyBorder="1" applyAlignment="1">
      <alignment horizontal="center" vertical="center"/>
    </xf>
    <xf numFmtId="0" fontId="72" fillId="59" borderId="127" xfId="0" applyFont="1" applyFill="1" applyBorder="1" applyAlignment="1">
      <alignment horizontal="center" vertical="center"/>
    </xf>
    <xf numFmtId="0" fontId="72" fillId="59" borderId="161" xfId="0" applyFont="1" applyFill="1" applyBorder="1" applyAlignment="1">
      <alignment horizontal="center" vertical="center"/>
    </xf>
    <xf numFmtId="0" fontId="73" fillId="0" borderId="29" xfId="0" applyFont="1" applyBorder="1" applyAlignment="1" applyProtection="1">
      <alignment horizontal="center" wrapText="1"/>
      <protection locked="0" hidden="1"/>
    </xf>
    <xf numFmtId="0" fontId="73" fillId="0" borderId="52" xfId="0" applyFont="1" applyBorder="1" applyAlignment="1" applyProtection="1">
      <alignment horizontal="center" wrapText="1"/>
      <protection locked="0" hidden="1"/>
    </xf>
    <xf numFmtId="0" fontId="73" fillId="0" borderId="49" xfId="0" applyFont="1" applyBorder="1" applyAlignment="1" applyProtection="1">
      <alignment horizontal="center" wrapText="1"/>
      <protection locked="0" hidden="1"/>
    </xf>
    <xf numFmtId="0" fontId="74" fillId="0" borderId="20" xfId="0" applyFont="1" applyBorder="1" applyAlignment="1" applyProtection="1">
      <alignment horizontal="center" vertical="center" wrapText="1"/>
      <protection locked="0" hidden="1"/>
    </xf>
    <xf numFmtId="0" fontId="55" fillId="0" borderId="21" xfId="0" applyFont="1" applyBorder="1" applyAlignment="1" applyProtection="1">
      <alignment horizontal="center" vertical="center" wrapText="1"/>
      <protection locked="0" hidden="1"/>
    </xf>
    <xf numFmtId="0" fontId="55" fillId="0" borderId="153" xfId="0" applyFont="1" applyBorder="1" applyAlignment="1" applyProtection="1">
      <alignment horizontal="center" vertical="center" wrapText="1"/>
      <protection locked="0" hidden="1"/>
    </xf>
    <xf numFmtId="0" fontId="55" fillId="0" borderId="51" xfId="0" applyFont="1" applyBorder="1" applyAlignment="1" applyProtection="1">
      <alignment horizontal="center" vertical="center" wrapText="1"/>
      <protection locked="0" hidden="1"/>
    </xf>
    <xf numFmtId="0" fontId="74" fillId="0" borderId="152" xfId="0" applyFont="1" applyBorder="1" applyAlignment="1" applyProtection="1">
      <alignment horizontal="center" vertical="center" wrapText="1"/>
      <protection locked="0" hidden="1"/>
    </xf>
    <xf numFmtId="0" fontId="74" fillId="0" borderId="50" xfId="0" applyFont="1" applyBorder="1" applyAlignment="1" applyProtection="1">
      <alignment horizontal="center" vertical="center" wrapText="1"/>
      <protection locked="0" hidden="1"/>
    </xf>
    <xf numFmtId="0" fontId="66" fillId="24" borderId="22" xfId="1371" applyFont="1" applyFill="1" applyBorder="1" applyAlignment="1" applyProtection="1">
      <alignment horizontal="center" vertical="center"/>
      <protection hidden="1"/>
    </xf>
    <xf numFmtId="0" fontId="66" fillId="24" borderId="15" xfId="1371" applyFont="1" applyFill="1" applyBorder="1" applyAlignment="1" applyProtection="1">
      <alignment horizontal="center" vertical="center"/>
      <protection hidden="1"/>
    </xf>
    <xf numFmtId="0" fontId="66" fillId="24" borderId="48" xfId="1371" applyFont="1" applyFill="1" applyBorder="1" applyAlignment="1" applyProtection="1">
      <alignment horizontal="center" vertical="center"/>
      <protection hidden="1"/>
    </xf>
    <xf numFmtId="0" fontId="57" fillId="61" borderId="52" xfId="1371" applyFont="1" applyFill="1" applyBorder="1" applyAlignment="1" applyProtection="1">
      <alignment horizontal="center" vertical="center"/>
      <protection hidden="1"/>
    </xf>
    <xf numFmtId="0" fontId="57" fillId="61" borderId="152" xfId="1371" applyFont="1" applyFill="1" applyBorder="1" applyAlignment="1" applyProtection="1">
      <alignment horizontal="center" vertical="center"/>
      <protection hidden="1"/>
    </xf>
    <xf numFmtId="0" fontId="57" fillId="61" borderId="153" xfId="1371" applyFont="1" applyFill="1" applyBorder="1" applyAlignment="1" applyProtection="1">
      <alignment horizontal="center" vertical="center"/>
      <protection hidden="1"/>
    </xf>
    <xf numFmtId="0" fontId="8" fillId="61" borderId="152" xfId="1371" applyFont="1" applyFill="1" applyBorder="1" applyAlignment="1" applyProtection="1">
      <alignment horizontal="center" vertical="center" wrapText="1"/>
      <protection hidden="1"/>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5" fillId="0" borderId="152" xfId="1371" applyFont="1" applyBorder="1" applyAlignment="1" applyProtection="1">
      <alignment horizontal="center" vertical="center"/>
      <protection hidden="1"/>
    </xf>
    <xf numFmtId="0" fontId="5" fillId="50" borderId="152" xfId="1371" applyFont="1" applyFill="1" applyBorder="1" applyAlignment="1" applyProtection="1">
      <alignment horizontal="center" vertical="center" wrapText="1"/>
      <protection hidden="1"/>
    </xf>
    <xf numFmtId="0" fontId="5" fillId="50" borderId="153" xfId="1371" applyFont="1" applyFill="1" applyBorder="1" applyAlignment="1" applyProtection="1">
      <alignment horizontal="center" vertical="center" wrapText="1"/>
      <protection hidden="1"/>
    </xf>
    <xf numFmtId="1" fontId="5" fillId="0" borderId="152" xfId="1273" applyNumberFormat="1" applyFont="1" applyFill="1" applyBorder="1" applyAlignment="1" applyProtection="1">
      <alignment horizontal="center" vertical="center" wrapText="1"/>
      <protection hidden="1"/>
    </xf>
    <xf numFmtId="1" fontId="5" fillId="0" borderId="153" xfId="1273" applyNumberFormat="1" applyFont="1" applyFill="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protection hidden="1"/>
    </xf>
    <xf numFmtId="0" fontId="5" fillId="0" borderId="152" xfId="1496" applyNumberFormat="1" applyFont="1" applyFill="1" applyBorder="1" applyAlignment="1" applyProtection="1">
      <alignment horizontal="center" vertical="center" wrapText="1"/>
      <protection hidden="1"/>
    </xf>
    <xf numFmtId="0" fontId="5" fillId="0" borderId="153" xfId="1496" applyNumberFormat="1" applyFont="1" applyFill="1" applyBorder="1" applyAlignment="1" applyProtection="1">
      <alignment horizontal="center" vertical="center" wrapText="1"/>
      <protection hidden="1"/>
    </xf>
    <xf numFmtId="0" fontId="5" fillId="0" borderId="153" xfId="1371" applyFont="1" applyBorder="1" applyAlignment="1" applyProtection="1">
      <alignment horizontal="center" vertical="center"/>
      <protection hidden="1"/>
    </xf>
    <xf numFmtId="49" fontId="5" fillId="0" borderId="152" xfId="1371" applyNumberFormat="1" applyFont="1" applyBorder="1" applyAlignment="1" applyProtection="1">
      <alignment horizontal="center" vertical="center"/>
      <protection hidden="1"/>
    </xf>
    <xf numFmtId="14" fontId="5" fillId="50" borderId="126" xfId="1371" applyNumberFormat="1" applyFont="1" applyFill="1" applyBorder="1" applyAlignment="1" applyProtection="1">
      <alignment horizontal="center" vertical="center" wrapText="1"/>
      <protection hidden="1"/>
    </xf>
    <xf numFmtId="0" fontId="5" fillId="50" borderId="127" xfId="1371" applyFont="1" applyFill="1" applyBorder="1" applyAlignment="1" applyProtection="1">
      <alignment horizontal="center" vertical="center" wrapText="1"/>
      <protection hidden="1"/>
    </xf>
    <xf numFmtId="0" fontId="5" fillId="50" borderId="161" xfId="1371" applyFont="1" applyFill="1" applyBorder="1" applyAlignment="1" applyProtection="1">
      <alignment horizontal="center" vertical="center" wrapText="1"/>
      <protection hidden="1"/>
    </xf>
    <xf numFmtId="4" fontId="5" fillId="50" borderId="126" xfId="1496" applyNumberFormat="1" applyFont="1" applyFill="1" applyBorder="1" applyAlignment="1" applyProtection="1">
      <alignment horizontal="center" vertical="center" wrapText="1"/>
      <protection hidden="1"/>
    </xf>
    <xf numFmtId="4" fontId="5" fillId="50" borderId="127" xfId="1496" applyNumberFormat="1" applyFont="1" applyFill="1" applyBorder="1" applyAlignment="1" applyProtection="1">
      <alignment horizontal="center" vertical="center" wrapText="1"/>
      <protection hidden="1"/>
    </xf>
    <xf numFmtId="4" fontId="5" fillId="50" borderId="162" xfId="1496" applyNumberFormat="1" applyFont="1" applyFill="1" applyBorder="1" applyAlignment="1" applyProtection="1">
      <alignment horizontal="center" vertical="center" wrapText="1"/>
      <protection hidden="1"/>
    </xf>
    <xf numFmtId="0" fontId="75" fillId="0" borderId="152" xfId="1371" applyFont="1" applyBorder="1" applyAlignment="1" applyProtection="1">
      <alignment horizontal="center" vertical="center"/>
      <protection hidden="1"/>
    </xf>
    <xf numFmtId="0" fontId="75" fillId="0" borderId="153" xfId="1371" applyFont="1" applyBorder="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protection hidden="1"/>
    </xf>
    <xf numFmtId="9" fontId="8" fillId="61" borderId="152" xfId="1496" applyFont="1" applyFill="1" applyBorder="1" applyAlignment="1" applyProtection="1">
      <alignment horizontal="center" vertical="center"/>
      <protection hidden="1"/>
    </xf>
    <xf numFmtId="9" fontId="8" fillId="61" borderId="153" xfId="1496" applyFont="1" applyFill="1" applyBorder="1" applyAlignment="1" applyProtection="1">
      <alignment horizontal="center" vertical="center"/>
      <protection hidden="1"/>
    </xf>
    <xf numFmtId="0" fontId="5" fillId="0" borderId="126" xfId="1371" applyFont="1" applyBorder="1" applyAlignment="1" applyProtection="1">
      <alignment horizontal="center" vertical="center"/>
      <protection hidden="1"/>
    </xf>
    <xf numFmtId="0" fontId="5" fillId="0" borderId="127" xfId="1371" applyFont="1" applyBorder="1" applyAlignment="1" applyProtection="1">
      <alignment horizontal="center" vertical="center"/>
      <protection hidden="1"/>
    </xf>
    <xf numFmtId="0" fontId="5" fillId="0" borderId="161" xfId="1371" applyFont="1" applyBorder="1" applyAlignment="1" applyProtection="1">
      <alignment horizontal="center" vertical="center"/>
      <protection hidden="1"/>
    </xf>
    <xf numFmtId="0" fontId="5" fillId="50" borderId="152" xfId="1371" applyFont="1" applyFill="1" applyBorder="1" applyAlignment="1" applyProtection="1">
      <alignment horizontal="center" vertical="center"/>
      <protection hidden="1"/>
    </xf>
    <xf numFmtId="0" fontId="5" fillId="50" borderId="153" xfId="1371" applyFont="1" applyFill="1" applyBorder="1" applyAlignment="1" applyProtection="1">
      <alignment horizontal="center" vertical="center"/>
      <protection hidden="1"/>
    </xf>
    <xf numFmtId="0" fontId="5" fillId="50" borderId="126" xfId="1371" applyFont="1" applyFill="1" applyBorder="1" applyAlignment="1" applyProtection="1">
      <alignment horizontal="justify" vertical="center" wrapText="1"/>
      <protection hidden="1"/>
    </xf>
    <xf numFmtId="0" fontId="5" fillId="50" borderId="127" xfId="1371" applyFont="1" applyFill="1" applyBorder="1" applyAlignment="1" applyProtection="1">
      <alignment horizontal="justify" vertical="center" wrapText="1"/>
      <protection hidden="1"/>
    </xf>
    <xf numFmtId="0" fontId="5" fillId="50" borderId="161" xfId="1371" applyFont="1" applyFill="1" applyBorder="1" applyAlignment="1" applyProtection="1">
      <alignment horizontal="justify" vertical="center" wrapText="1"/>
      <protection hidden="1"/>
    </xf>
    <xf numFmtId="0" fontId="5" fillId="50" borderId="126" xfId="1371" applyFont="1" applyFill="1" applyBorder="1" applyAlignment="1" applyProtection="1">
      <alignment horizontal="center" vertical="center" wrapText="1"/>
      <protection hidden="1"/>
    </xf>
    <xf numFmtId="0" fontId="5" fillId="50" borderId="162" xfId="1371" applyFont="1" applyFill="1" applyBorder="1" applyAlignment="1" applyProtection="1">
      <alignment horizontal="center" vertical="center" wrapText="1"/>
      <protection hidden="1"/>
    </xf>
    <xf numFmtId="14" fontId="5" fillId="50" borderId="127" xfId="1371" applyNumberFormat="1" applyFont="1" applyFill="1" applyBorder="1" applyAlignment="1" applyProtection="1">
      <alignment horizontal="center" vertical="center" wrapText="1"/>
      <protection hidden="1"/>
    </xf>
    <xf numFmtId="14" fontId="5" fillId="50" borderId="161" xfId="1371" applyNumberFormat="1" applyFont="1" applyFill="1" applyBorder="1" applyAlignment="1" applyProtection="1">
      <alignment horizontal="center" vertical="center" wrapText="1"/>
      <protection hidden="1"/>
    </xf>
    <xf numFmtId="0" fontId="5" fillId="50" borderId="155" xfId="1371" applyFont="1" applyFill="1" applyBorder="1" applyAlignment="1" applyProtection="1">
      <alignment horizontal="center" vertical="center"/>
      <protection hidden="1"/>
    </xf>
    <xf numFmtId="0" fontId="5" fillId="50" borderId="159" xfId="1371" applyFont="1" applyFill="1" applyBorder="1" applyAlignment="1" applyProtection="1">
      <alignment horizontal="center" vertical="center"/>
      <protection hidden="1"/>
    </xf>
    <xf numFmtId="0" fontId="5" fillId="50" borderId="160" xfId="1371" applyFont="1" applyFill="1" applyBorder="1" applyAlignment="1" applyProtection="1">
      <alignment horizontal="center" vertical="center"/>
      <protection hidden="1"/>
    </xf>
    <xf numFmtId="0" fontId="5" fillId="0" borderId="126" xfId="1371" applyFont="1" applyBorder="1" applyAlignment="1" applyProtection="1">
      <alignment horizontal="center" vertical="center" wrapText="1"/>
      <protection hidden="1"/>
    </xf>
    <xf numFmtId="0" fontId="5" fillId="0" borderId="127" xfId="1371" applyFont="1" applyBorder="1" applyAlignment="1" applyProtection="1">
      <alignment horizontal="center" vertical="center" wrapText="1"/>
      <protection hidden="1"/>
    </xf>
    <xf numFmtId="0" fontId="5" fillId="0" borderId="162" xfId="1371" applyFont="1" applyBorder="1" applyAlignment="1" applyProtection="1">
      <alignment horizontal="center" vertical="center" wrapText="1"/>
      <protection hidden="1"/>
    </xf>
    <xf numFmtId="166" fontId="87" fillId="50" borderId="156" xfId="1250" applyFont="1" applyFill="1" applyBorder="1" applyAlignment="1" applyProtection="1">
      <alignment horizontal="center" vertical="center" wrapText="1"/>
      <protection hidden="1"/>
    </xf>
    <xf numFmtId="166" fontId="87" fillId="50" borderId="23" xfId="1250" applyFont="1" applyFill="1" applyBorder="1" applyAlignment="1" applyProtection="1">
      <alignment horizontal="center" vertical="center" wrapText="1"/>
      <protection hidden="1"/>
    </xf>
    <xf numFmtId="166" fontId="87" fillId="50" borderId="15" xfId="1250" applyFont="1" applyFill="1" applyBorder="1" applyAlignment="1" applyProtection="1">
      <alignment horizontal="center" vertical="center" wrapText="1"/>
      <protection hidden="1"/>
    </xf>
    <xf numFmtId="2" fontId="87" fillId="50" borderId="154" xfId="1495" applyNumberFormat="1" applyFont="1" applyFill="1" applyBorder="1" applyAlignment="1" applyProtection="1">
      <alignment horizontal="center" vertical="center" wrapText="1"/>
      <protection locked="0" hidden="1"/>
    </xf>
    <xf numFmtId="2" fontId="87" fillId="50" borderId="47" xfId="1495" applyNumberFormat="1" applyFont="1" applyFill="1" applyBorder="1" applyAlignment="1" applyProtection="1">
      <alignment horizontal="center" vertical="center" wrapText="1"/>
      <protection locked="0" hidden="1"/>
    </xf>
    <xf numFmtId="2" fontId="87" fillId="50" borderId="48" xfId="1495" applyNumberFormat="1" applyFont="1" applyFill="1" applyBorder="1" applyAlignment="1" applyProtection="1">
      <alignment horizontal="center" vertical="center" wrapText="1"/>
      <protection locked="0" hidden="1"/>
    </xf>
    <xf numFmtId="0" fontId="70" fillId="50" borderId="126" xfId="1371" applyFont="1" applyFill="1" applyBorder="1" applyAlignment="1" applyProtection="1">
      <alignment horizontal="justify" vertical="center" wrapText="1"/>
      <protection locked="0" hidden="1"/>
    </xf>
    <xf numFmtId="0" fontId="70" fillId="50" borderId="127" xfId="1371" applyFont="1" applyFill="1" applyBorder="1" applyAlignment="1" applyProtection="1">
      <alignment horizontal="justify" vertical="center" wrapText="1"/>
      <protection locked="0" hidden="1"/>
    </xf>
    <xf numFmtId="0" fontId="70" fillId="50" borderId="162" xfId="1371" applyFont="1" applyFill="1" applyBorder="1" applyAlignment="1" applyProtection="1">
      <alignment horizontal="justify" vertical="center" wrapText="1"/>
      <protection locked="0" hidden="1"/>
    </xf>
    <xf numFmtId="0" fontId="50" fillId="0" borderId="158" xfId="1371" applyFont="1" applyBorder="1" applyAlignment="1" applyProtection="1">
      <alignment horizontal="center" vertical="center"/>
      <protection hidden="1"/>
    </xf>
    <xf numFmtId="0" fontId="50" fillId="0" borderId="159" xfId="1371" applyFont="1" applyBorder="1" applyAlignment="1" applyProtection="1">
      <alignment horizontal="center" vertical="center"/>
      <protection hidden="1"/>
    </xf>
    <xf numFmtId="0" fontId="50" fillId="0" borderId="163" xfId="1371" applyFont="1" applyBorder="1" applyAlignment="1" applyProtection="1">
      <alignment horizontal="center" vertical="center"/>
      <protection hidden="1"/>
    </xf>
    <xf numFmtId="0" fontId="50" fillId="0" borderId="13" xfId="1371" applyFont="1" applyBorder="1" applyAlignment="1" applyProtection="1">
      <alignment horizontal="center" vertical="center"/>
      <protection hidden="1"/>
    </xf>
    <xf numFmtId="0" fontId="50" fillId="0" borderId="0" xfId="1371" applyFont="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32" xfId="1371" applyFont="1" applyBorder="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0" fillId="0" borderId="33" xfId="1371" applyFont="1" applyBorder="1" applyAlignment="1" applyProtection="1">
      <alignment horizontal="center" vertical="center"/>
      <protection hidden="1"/>
    </xf>
    <xf numFmtId="0" fontId="81" fillId="65" borderId="126" xfId="0" applyFont="1" applyFill="1" applyBorder="1" applyAlignment="1">
      <alignment horizontal="justify" vertical="center" wrapText="1"/>
    </xf>
    <xf numFmtId="0" fontId="81" fillId="65" borderId="127" xfId="0" applyFont="1" applyFill="1" applyBorder="1" applyAlignment="1">
      <alignment horizontal="justify" vertical="center" wrapText="1"/>
    </xf>
    <xf numFmtId="0" fontId="81" fillId="65" borderId="126" xfId="0" applyFont="1" applyFill="1" applyBorder="1" applyAlignment="1">
      <alignment horizontal="center" vertical="center" wrapText="1"/>
    </xf>
    <xf numFmtId="0" fontId="81" fillId="65" borderId="127" xfId="0" applyFont="1" applyFill="1" applyBorder="1" applyAlignment="1">
      <alignment horizontal="center" vertical="center" wrapText="1"/>
    </xf>
    <xf numFmtId="0" fontId="8" fillId="61" borderId="157" xfId="1371" applyFont="1" applyFill="1" applyBorder="1" applyAlignment="1" applyProtection="1">
      <alignment horizontal="center" vertical="center" wrapText="1"/>
      <protection hidden="1"/>
    </xf>
    <xf numFmtId="0" fontId="8" fillId="61" borderId="69" xfId="1371" applyFont="1" applyFill="1" applyBorder="1" applyAlignment="1" applyProtection="1">
      <alignment horizontal="center" vertical="center" wrapText="1"/>
      <protection hidden="1"/>
    </xf>
    <xf numFmtId="0" fontId="8" fillId="61" borderId="22" xfId="1371" applyFont="1" applyFill="1" applyBorder="1" applyAlignment="1" applyProtection="1">
      <alignment horizontal="center" vertical="center" wrapText="1"/>
      <protection hidden="1"/>
    </xf>
    <xf numFmtId="0" fontId="81" fillId="65" borderId="155" xfId="0" applyFont="1" applyFill="1" applyBorder="1" applyAlignment="1">
      <alignment horizontal="center" vertical="center" wrapText="1"/>
    </xf>
    <xf numFmtId="0" fontId="81" fillId="65" borderId="159" xfId="0" applyFont="1" applyFill="1" applyBorder="1" applyAlignment="1">
      <alignment horizontal="center" vertical="center" wrapText="1"/>
    </xf>
    <xf numFmtId="0" fontId="81" fillId="65" borderId="160" xfId="0" applyFont="1" applyFill="1" applyBorder="1" applyAlignment="1">
      <alignment horizontal="center" vertical="center" wrapText="1"/>
    </xf>
    <xf numFmtId="0" fontId="81" fillId="65" borderId="113" xfId="0" applyFont="1" applyFill="1" applyBorder="1" applyAlignment="1">
      <alignment horizontal="center" vertical="center" wrapText="1"/>
    </xf>
    <xf numFmtId="0" fontId="81" fillId="65" borderId="0" xfId="0" applyFont="1" applyFill="1" applyAlignment="1">
      <alignment horizontal="center" vertical="center" wrapText="1"/>
    </xf>
    <xf numFmtId="0" fontId="81" fillId="65" borderId="16" xfId="0" applyFont="1" applyFill="1" applyBorder="1" applyAlignment="1">
      <alignment horizontal="center" vertical="center" wrapText="1"/>
    </xf>
    <xf numFmtId="0" fontId="81" fillId="65" borderId="17" xfId="0" applyFont="1" applyFill="1" applyBorder="1" applyAlignment="1">
      <alignment horizontal="center" vertical="center" wrapText="1"/>
    </xf>
    <xf numFmtId="0" fontId="81" fillId="65" borderId="18" xfId="0" applyFont="1" applyFill="1" applyBorder="1" applyAlignment="1">
      <alignment horizontal="center" vertical="center" wrapText="1"/>
    </xf>
    <xf numFmtId="0" fontId="81" fillId="65" borderId="19" xfId="0" applyFont="1" applyFill="1" applyBorder="1" applyAlignment="1">
      <alignment horizontal="center" vertical="center" wrapText="1"/>
    </xf>
    <xf numFmtId="0" fontId="9" fillId="0" borderId="152" xfId="1371" applyFont="1" applyBorder="1" applyAlignment="1" applyProtection="1">
      <alignment horizontal="center" vertical="center" wrapText="1"/>
      <protection locked="0" hidden="1"/>
    </xf>
    <xf numFmtId="0" fontId="9" fillId="0" borderId="153" xfId="1371" applyFont="1" applyBorder="1" applyAlignment="1" applyProtection="1">
      <alignment horizontal="center" vertical="center" wrapText="1"/>
      <protection locked="0" hidden="1"/>
    </xf>
    <xf numFmtId="0" fontId="8" fillId="61" borderId="157" xfId="1371" applyFont="1" applyFill="1" applyBorder="1" applyAlignment="1" applyProtection="1">
      <alignment horizontal="left" vertical="center" wrapText="1"/>
      <protection hidden="1"/>
    </xf>
    <xf numFmtId="0" fontId="8" fillId="61" borderId="2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wrapText="1"/>
      <protection locked="0" hidden="1"/>
    </xf>
    <xf numFmtId="0" fontId="8" fillId="61" borderId="153" xfId="1371" applyFont="1" applyFill="1" applyBorder="1" applyAlignment="1" applyProtection="1">
      <alignment horizontal="center" vertical="center" wrapText="1"/>
      <protection locked="0" hidden="1"/>
    </xf>
    <xf numFmtId="0" fontId="12" fillId="50" borderId="126" xfId="1371" applyFont="1" applyFill="1" applyBorder="1" applyAlignment="1" applyProtection="1">
      <alignment horizontal="center" vertical="center" wrapText="1"/>
      <protection locked="0"/>
    </xf>
    <xf numFmtId="0" fontId="12" fillId="50" borderId="127" xfId="1371" applyFont="1" applyFill="1" applyBorder="1" applyAlignment="1" applyProtection="1">
      <alignment horizontal="center" vertical="center" wrapText="1"/>
      <protection locked="0"/>
    </xf>
    <xf numFmtId="0" fontId="57" fillId="0" borderId="20" xfId="0" applyFont="1" applyBorder="1" applyAlignment="1" applyProtection="1">
      <alignment horizontal="center" vertical="center" wrapText="1"/>
      <protection locked="0" hidden="1"/>
    </xf>
    <xf numFmtId="0" fontId="57" fillId="0" borderId="152" xfId="0" applyFont="1" applyBorder="1" applyAlignment="1" applyProtection="1">
      <alignment horizontal="center" vertical="center" wrapText="1"/>
      <protection locked="0" hidden="1"/>
    </xf>
    <xf numFmtId="9" fontId="5" fillId="0" borderId="152" xfId="1496" applyFont="1" applyFill="1" applyBorder="1" applyAlignment="1" applyProtection="1">
      <alignment horizontal="center" vertical="center" wrapText="1"/>
      <protection hidden="1"/>
    </xf>
    <xf numFmtId="49" fontId="5" fillId="0" borderId="152" xfId="1371" applyNumberFormat="1" applyFont="1" applyBorder="1" applyAlignment="1" applyProtection="1">
      <alignment horizontal="center" vertical="center" wrapText="1"/>
      <protection hidden="1"/>
    </xf>
    <xf numFmtId="0" fontId="5" fillId="50" borderId="152" xfId="1371" applyFont="1" applyFill="1" applyBorder="1" applyAlignment="1" applyProtection="1">
      <alignment horizontal="left" vertical="center" wrapText="1"/>
      <protection hidden="1"/>
    </xf>
    <xf numFmtId="0" fontId="5" fillId="50" borderId="153" xfId="1371" applyFont="1" applyFill="1" applyBorder="1" applyAlignment="1" applyProtection="1">
      <alignment horizontal="left" vertical="center" wrapText="1"/>
      <protection hidden="1"/>
    </xf>
    <xf numFmtId="0" fontId="54" fillId="50" borderId="126" xfId="1371" applyFont="1" applyFill="1" applyBorder="1" applyAlignment="1" applyProtection="1">
      <alignment horizontal="justify" vertical="center" wrapText="1"/>
      <protection locked="0"/>
    </xf>
    <xf numFmtId="0" fontId="54" fillId="50" borderId="127" xfId="1371" applyFont="1" applyFill="1" applyBorder="1" applyAlignment="1" applyProtection="1">
      <alignment horizontal="justify" vertical="center" wrapText="1"/>
      <protection locked="0"/>
    </xf>
    <xf numFmtId="0" fontId="54" fillId="50" borderId="161" xfId="1371" applyFont="1" applyFill="1" applyBorder="1" applyAlignment="1" applyProtection="1">
      <alignment horizontal="justify" vertical="center" wrapText="1"/>
      <protection locked="0"/>
    </xf>
    <xf numFmtId="14" fontId="5" fillId="0" borderId="126" xfId="1371" applyNumberFormat="1" applyFont="1" applyBorder="1" applyAlignment="1" applyProtection="1">
      <alignment horizontal="center" vertical="center" wrapText="1"/>
      <protection hidden="1"/>
    </xf>
    <xf numFmtId="0" fontId="5" fillId="0" borderId="161" xfId="1371" applyFont="1" applyBorder="1" applyAlignment="1" applyProtection="1">
      <alignment horizontal="center" vertical="center" wrapText="1"/>
      <protection hidden="1"/>
    </xf>
    <xf numFmtId="176" fontId="5" fillId="24" borderId="126" xfId="1250" applyNumberFormat="1" applyFont="1" applyFill="1" applyBorder="1" applyAlignment="1" applyProtection="1">
      <alignment horizontal="center" vertical="center" wrapText="1"/>
      <protection hidden="1"/>
    </xf>
    <xf numFmtId="176" fontId="5" fillId="24" borderId="127" xfId="1250" applyNumberFormat="1" applyFont="1" applyFill="1" applyBorder="1" applyAlignment="1" applyProtection="1">
      <alignment horizontal="center" vertical="center" wrapText="1"/>
      <protection hidden="1"/>
    </xf>
    <xf numFmtId="176" fontId="5" fillId="24" borderId="162" xfId="1250" applyNumberFormat="1" applyFont="1" applyFill="1" applyBorder="1" applyAlignment="1" applyProtection="1">
      <alignment horizontal="center" vertical="center" wrapText="1"/>
      <protection hidden="1"/>
    </xf>
    <xf numFmtId="0" fontId="75" fillId="0" borderId="152" xfId="1371" applyFont="1" applyBorder="1" applyAlignment="1" applyProtection="1">
      <alignment horizontal="center" vertical="center" wrapText="1"/>
      <protection hidden="1"/>
    </xf>
    <xf numFmtId="0" fontId="75" fillId="0" borderId="153" xfId="1371" applyFont="1" applyBorder="1" applyAlignment="1" applyProtection="1">
      <alignment horizontal="center" vertical="center" wrapText="1"/>
      <protection hidden="1"/>
    </xf>
    <xf numFmtId="0" fontId="5" fillId="0" borderId="126" xfId="1371" applyFont="1" applyBorder="1" applyAlignment="1" applyProtection="1">
      <alignment horizontal="justify" vertical="center" wrapText="1"/>
      <protection hidden="1"/>
    </xf>
    <xf numFmtId="0" fontId="5" fillId="0" borderId="127" xfId="1371" applyFont="1" applyBorder="1" applyAlignment="1" applyProtection="1">
      <alignment horizontal="justify" vertical="center" wrapText="1"/>
      <protection hidden="1"/>
    </xf>
    <xf numFmtId="0" fontId="5" fillId="0" borderId="161" xfId="1371" applyFont="1" applyBorder="1" applyAlignment="1" applyProtection="1">
      <alignment horizontal="justify" vertical="center" wrapText="1"/>
      <protection hidden="1"/>
    </xf>
    <xf numFmtId="14" fontId="5" fillId="0" borderId="127" xfId="1371" applyNumberFormat="1" applyFont="1" applyBorder="1" applyAlignment="1" applyProtection="1">
      <alignment horizontal="center" vertical="center" wrapText="1"/>
      <protection hidden="1"/>
    </xf>
    <xf numFmtId="14" fontId="5" fillId="0" borderId="161" xfId="1371" applyNumberFormat="1" applyFont="1" applyBorder="1" applyAlignment="1" applyProtection="1">
      <alignment horizontal="center" vertical="center" wrapText="1"/>
      <protection hidden="1"/>
    </xf>
    <xf numFmtId="0" fontId="5" fillId="50" borderId="155" xfId="1371" applyFont="1" applyFill="1" applyBorder="1" applyAlignment="1" applyProtection="1">
      <alignment horizontal="center" vertical="center" wrapText="1"/>
      <protection hidden="1"/>
    </xf>
    <xf numFmtId="0" fontId="5" fillId="50" borderId="159" xfId="1371" applyFont="1" applyFill="1" applyBorder="1" applyAlignment="1" applyProtection="1">
      <alignment horizontal="center" vertical="center" wrapText="1"/>
      <protection hidden="1"/>
    </xf>
    <xf numFmtId="0" fontId="5" fillId="50" borderId="160" xfId="1371" applyFont="1" applyFill="1" applyBorder="1" applyAlignment="1" applyProtection="1">
      <alignment horizontal="center" vertical="center" wrapText="1"/>
      <protection hidden="1"/>
    </xf>
    <xf numFmtId="0" fontId="50" fillId="61" borderId="52" xfId="1371" applyFont="1" applyFill="1" applyBorder="1" applyAlignment="1" applyProtection="1">
      <alignment horizontal="center" vertical="center"/>
      <protection hidden="1"/>
    </xf>
    <xf numFmtId="0" fontId="50" fillId="61" borderId="152" xfId="1371" applyFont="1" applyFill="1" applyBorder="1" applyAlignment="1" applyProtection="1">
      <alignment horizontal="center" vertical="center"/>
      <protection hidden="1"/>
    </xf>
    <xf numFmtId="0" fontId="50" fillId="61" borderId="153" xfId="1371" applyFont="1" applyFill="1" applyBorder="1" applyAlignment="1" applyProtection="1">
      <alignment horizontal="center" vertical="center"/>
      <protection hidden="1"/>
    </xf>
    <xf numFmtId="166" fontId="5" fillId="50" borderId="156" xfId="1250" applyFont="1" applyFill="1" applyBorder="1" applyAlignment="1" applyProtection="1">
      <alignment horizontal="center" vertical="center" wrapText="1"/>
      <protection locked="0" hidden="1"/>
    </xf>
    <xf numFmtId="166" fontId="5" fillId="50" borderId="23" xfId="1250" applyFont="1" applyFill="1" applyBorder="1" applyAlignment="1" applyProtection="1">
      <alignment horizontal="center" vertical="center" wrapText="1"/>
      <protection locked="0" hidden="1"/>
    </xf>
    <xf numFmtId="166" fontId="5" fillId="50" borderId="15" xfId="1250" applyFont="1" applyFill="1" applyBorder="1" applyAlignment="1" applyProtection="1">
      <alignment horizontal="center" vertical="center" wrapText="1"/>
      <protection locked="0" hidden="1"/>
    </xf>
    <xf numFmtId="2" fontId="5" fillId="50" borderId="154" xfId="1495" applyNumberFormat="1" applyFont="1" applyFill="1" applyBorder="1" applyAlignment="1" applyProtection="1">
      <alignment horizontal="center" vertical="center" wrapText="1"/>
      <protection locked="0" hidden="1"/>
    </xf>
    <xf numFmtId="2" fontId="5" fillId="50" borderId="47" xfId="1495" applyNumberFormat="1" applyFont="1" applyFill="1" applyBorder="1" applyAlignment="1" applyProtection="1">
      <alignment horizontal="center" vertical="center" wrapText="1"/>
      <protection locked="0" hidden="1"/>
    </xf>
    <xf numFmtId="2" fontId="5" fillId="50" borderId="48" xfId="1495" applyNumberFormat="1" applyFont="1" applyFill="1" applyBorder="1" applyAlignment="1" applyProtection="1">
      <alignment horizontal="center" vertical="center" wrapText="1"/>
      <protection locked="0" hidden="1"/>
    </xf>
    <xf numFmtId="0" fontId="12" fillId="50" borderId="126" xfId="1371" applyFont="1" applyFill="1" applyBorder="1" applyAlignment="1" applyProtection="1">
      <alignment horizontal="justify" vertical="top" wrapText="1"/>
      <protection locked="0"/>
    </xf>
    <xf numFmtId="0" fontId="12" fillId="50" borderId="127" xfId="1371" applyFont="1" applyFill="1" applyBorder="1" applyAlignment="1" applyProtection="1">
      <alignment horizontal="justify" vertical="top" wrapText="1"/>
      <protection locked="0"/>
    </xf>
    <xf numFmtId="0" fontId="12" fillId="50" borderId="161" xfId="1371" applyFont="1" applyFill="1" applyBorder="1" applyAlignment="1" applyProtection="1">
      <alignment horizontal="justify" vertical="top" wrapText="1"/>
      <protection locked="0"/>
    </xf>
    <xf numFmtId="0" fontId="51" fillId="0" borderId="126" xfId="1371" applyFont="1" applyBorder="1" applyAlignment="1" applyProtection="1">
      <alignment horizontal="justify" vertical="center" wrapText="1"/>
      <protection locked="0"/>
    </xf>
    <xf numFmtId="0" fontId="51" fillId="0" borderId="127" xfId="1371" applyFont="1" applyBorder="1" applyAlignment="1" applyProtection="1">
      <alignment horizontal="justify" vertical="center" wrapText="1"/>
      <protection locked="0"/>
    </xf>
    <xf numFmtId="0" fontId="51" fillId="0" borderId="161" xfId="1371" applyFont="1" applyBorder="1" applyAlignment="1" applyProtection="1">
      <alignment horizontal="justify" vertical="center" wrapText="1"/>
      <protection locked="0"/>
    </xf>
    <xf numFmtId="0" fontId="9" fillId="0" borderId="126" xfId="1371" applyFont="1" applyBorder="1" applyAlignment="1" applyProtection="1">
      <alignment horizontal="justify" vertical="center" wrapText="1"/>
      <protection locked="0"/>
    </xf>
    <xf numFmtId="0" fontId="9" fillId="0" borderId="127" xfId="1371" applyFont="1" applyBorder="1" applyAlignment="1" applyProtection="1">
      <alignment horizontal="justify" vertical="center" wrapText="1"/>
      <protection locked="0"/>
    </xf>
    <xf numFmtId="0" fontId="9" fillId="0" borderId="162" xfId="1371" applyFont="1" applyBorder="1" applyAlignment="1" applyProtection="1">
      <alignment horizontal="justify" vertical="center" wrapText="1"/>
      <protection locked="0"/>
    </xf>
    <xf numFmtId="0" fontId="12" fillId="50" borderId="152" xfId="1371" applyFont="1" applyFill="1" applyBorder="1" applyAlignment="1" applyProtection="1">
      <alignment horizontal="center" vertical="center" wrapText="1"/>
      <protection locked="0"/>
    </xf>
    <xf numFmtId="0" fontId="12" fillId="50" borderId="153" xfId="1371" applyFont="1" applyFill="1" applyBorder="1" applyAlignment="1" applyProtection="1">
      <alignment horizontal="center" vertical="center" wrapText="1"/>
      <protection locked="0"/>
    </xf>
    <xf numFmtId="0" fontId="9" fillId="0" borderId="152" xfId="1371" applyFont="1" applyBorder="1" applyAlignment="1" applyProtection="1">
      <alignment horizontal="center" vertical="center" wrapText="1"/>
      <protection hidden="1"/>
    </xf>
    <xf numFmtId="0" fontId="9" fillId="0" borderId="153" xfId="1371" applyFont="1" applyBorder="1" applyAlignment="1" applyProtection="1">
      <alignment horizontal="center" vertical="center" wrapText="1"/>
      <protection hidden="1"/>
    </xf>
    <xf numFmtId="0" fontId="9" fillId="0" borderId="152" xfId="1371" applyFont="1" applyBorder="1" applyAlignment="1" applyProtection="1">
      <alignment horizontal="center" vertical="center"/>
      <protection hidden="1"/>
    </xf>
    <xf numFmtId="0" fontId="9" fillId="50" borderId="152" xfId="1371" applyFont="1" applyFill="1" applyBorder="1" applyAlignment="1" applyProtection="1">
      <alignment horizontal="center" vertical="center" wrapText="1"/>
      <protection hidden="1"/>
    </xf>
    <xf numFmtId="0" fontId="9" fillId="50" borderId="153" xfId="1371" applyFont="1" applyFill="1" applyBorder="1" applyAlignment="1" applyProtection="1">
      <alignment horizontal="center" vertical="center" wrapText="1"/>
      <protection hidden="1"/>
    </xf>
    <xf numFmtId="1" fontId="9" fillId="0" borderId="152" xfId="1273" applyNumberFormat="1" applyFont="1" applyFill="1" applyBorder="1" applyAlignment="1" applyProtection="1">
      <alignment horizontal="center" vertical="center" wrapText="1"/>
      <protection hidden="1"/>
    </xf>
    <xf numFmtId="1" fontId="9" fillId="0" borderId="153" xfId="1273" applyNumberFormat="1" applyFont="1" applyFill="1" applyBorder="1" applyAlignment="1" applyProtection="1">
      <alignment horizontal="center" vertical="center" wrapText="1"/>
      <protection hidden="1"/>
    </xf>
    <xf numFmtId="9" fontId="9" fillId="0" borderId="152" xfId="1496" applyFont="1" applyFill="1" applyBorder="1" applyAlignment="1" applyProtection="1">
      <alignment horizontal="center" vertical="center"/>
      <protection hidden="1"/>
    </xf>
    <xf numFmtId="0" fontId="9" fillId="0" borderId="152" xfId="1496" applyNumberFormat="1" applyFont="1" applyFill="1" applyBorder="1" applyAlignment="1" applyProtection="1">
      <alignment horizontal="center" vertical="center" wrapText="1"/>
      <protection hidden="1"/>
    </xf>
    <xf numFmtId="0" fontId="9" fillId="0" borderId="153" xfId="1496" applyNumberFormat="1" applyFont="1" applyFill="1" applyBorder="1" applyAlignment="1" applyProtection="1">
      <alignment horizontal="center" vertical="center" wrapText="1"/>
      <protection hidden="1"/>
    </xf>
    <xf numFmtId="0" fontId="9" fillId="0" borderId="153" xfId="1371" applyFont="1" applyBorder="1" applyAlignment="1" applyProtection="1">
      <alignment horizontal="center" vertical="center"/>
      <protection hidden="1"/>
    </xf>
    <xf numFmtId="0" fontId="8" fillId="50" borderId="152" xfId="1371" applyFont="1" applyFill="1" applyBorder="1" applyAlignment="1" applyProtection="1">
      <alignment horizontal="center" vertical="center" wrapText="1"/>
      <protection hidden="1"/>
    </xf>
    <xf numFmtId="0" fontId="9" fillId="50" borderId="152" xfId="1371" applyFont="1" applyFill="1" applyBorder="1" applyAlignment="1" applyProtection="1">
      <alignment horizontal="center" vertical="center"/>
      <protection hidden="1"/>
    </xf>
    <xf numFmtId="0" fontId="9" fillId="50" borderId="153" xfId="1371" applyFont="1" applyFill="1" applyBorder="1" applyAlignment="1" applyProtection="1">
      <alignment horizontal="center" vertical="center"/>
      <protection hidden="1"/>
    </xf>
    <xf numFmtId="49" fontId="9" fillId="0" borderId="152" xfId="1371" applyNumberFormat="1" applyFont="1" applyBorder="1" applyAlignment="1" applyProtection="1">
      <alignment horizontal="center" vertical="center"/>
      <protection hidden="1"/>
    </xf>
    <xf numFmtId="0" fontId="9" fillId="0" borderId="152" xfId="1371" applyFont="1" applyBorder="1" applyAlignment="1" applyProtection="1">
      <alignment horizontal="left" vertical="center" wrapText="1"/>
      <protection hidden="1"/>
    </xf>
    <xf numFmtId="0" fontId="9" fillId="0" borderId="153" xfId="1371" applyFont="1" applyBorder="1" applyAlignment="1" applyProtection="1">
      <alignment horizontal="left" vertical="center" wrapText="1"/>
      <protection hidden="1"/>
    </xf>
    <xf numFmtId="14" fontId="9" fillId="0" borderId="126" xfId="1371" applyNumberFormat="1" applyFont="1" applyBorder="1" applyAlignment="1" applyProtection="1">
      <alignment horizontal="center" vertical="center" wrapText="1"/>
      <protection hidden="1"/>
    </xf>
    <xf numFmtId="0" fontId="9" fillId="0" borderId="127" xfId="1371" applyFont="1" applyBorder="1" applyAlignment="1" applyProtection="1">
      <alignment horizontal="center" vertical="center" wrapText="1"/>
      <protection hidden="1"/>
    </xf>
    <xf numFmtId="0" fontId="9" fillId="0" borderId="161" xfId="1371" applyFont="1" applyBorder="1" applyAlignment="1" applyProtection="1">
      <alignment horizontal="center" vertical="center" wrapText="1"/>
      <protection hidden="1"/>
    </xf>
    <xf numFmtId="9" fontId="9" fillId="0" borderId="126" xfId="1495" applyFont="1" applyFill="1" applyBorder="1" applyAlignment="1" applyProtection="1">
      <alignment horizontal="center" vertical="center" wrapText="1"/>
      <protection hidden="1"/>
    </xf>
    <xf numFmtId="9" fontId="9" fillId="0" borderId="127" xfId="1495" applyFont="1" applyFill="1" applyBorder="1" applyAlignment="1" applyProtection="1">
      <alignment horizontal="center" vertical="center" wrapText="1"/>
      <protection hidden="1"/>
    </xf>
    <xf numFmtId="9" fontId="9" fillId="0" borderId="162" xfId="1495" applyFont="1" applyFill="1" applyBorder="1" applyAlignment="1" applyProtection="1">
      <alignment horizontal="center" vertical="center" wrapText="1"/>
      <protection hidden="1"/>
    </xf>
    <xf numFmtId="0" fontId="14" fillId="0" borderId="152" xfId="1371" applyFont="1" applyBorder="1" applyAlignment="1" applyProtection="1">
      <alignment horizontal="center" vertical="center"/>
      <protection hidden="1"/>
    </xf>
    <xf numFmtId="0" fontId="14" fillId="0" borderId="153" xfId="1371" applyFont="1" applyBorder="1" applyAlignment="1" applyProtection="1">
      <alignment horizontal="center" vertical="center"/>
      <protection hidden="1"/>
    </xf>
    <xf numFmtId="0" fontId="9" fillId="0" borderId="126" xfId="1371" applyFont="1" applyBorder="1" applyAlignment="1" applyProtection="1">
      <alignment horizontal="center" vertical="center"/>
      <protection hidden="1"/>
    </xf>
    <xf numFmtId="0" fontId="9" fillId="0" borderId="127" xfId="1371" applyFont="1" applyBorder="1" applyAlignment="1" applyProtection="1">
      <alignment horizontal="center" vertical="center"/>
      <protection hidden="1"/>
    </xf>
    <xf numFmtId="0" fontId="9" fillId="0" borderId="161" xfId="1371" applyFont="1" applyBorder="1" applyAlignment="1" applyProtection="1">
      <alignment horizontal="center" vertical="center"/>
      <protection hidden="1"/>
    </xf>
    <xf numFmtId="0" fontId="9" fillId="0" borderId="126" xfId="1371" applyFont="1" applyBorder="1" applyAlignment="1" applyProtection="1">
      <alignment horizontal="justify" vertical="center" wrapText="1"/>
      <protection hidden="1"/>
    </xf>
    <xf numFmtId="0" fontId="9" fillId="0" borderId="127" xfId="1371" applyFont="1" applyBorder="1" applyAlignment="1" applyProtection="1">
      <alignment horizontal="justify" vertical="center" wrapText="1"/>
      <protection hidden="1"/>
    </xf>
    <xf numFmtId="0" fontId="9" fillId="0" borderId="161" xfId="1371" applyFont="1" applyBorder="1" applyAlignment="1" applyProtection="1">
      <alignment horizontal="justify" vertical="center" wrapText="1"/>
      <protection hidden="1"/>
    </xf>
    <xf numFmtId="0" fontId="9" fillId="0" borderId="126" xfId="1371" applyFont="1" applyBorder="1" applyAlignment="1" applyProtection="1">
      <alignment horizontal="center" vertical="center" wrapText="1"/>
      <protection hidden="1"/>
    </xf>
    <xf numFmtId="0" fontId="9" fillId="0" borderId="162" xfId="1371" applyFont="1" applyBorder="1" applyAlignment="1" applyProtection="1">
      <alignment horizontal="center" vertical="center" wrapText="1"/>
      <protection hidden="1"/>
    </xf>
    <xf numFmtId="14" fontId="9" fillId="0" borderId="127" xfId="1371" applyNumberFormat="1" applyFont="1" applyBorder="1" applyAlignment="1" applyProtection="1">
      <alignment horizontal="center" vertical="center" wrapText="1"/>
      <protection hidden="1"/>
    </xf>
    <xf numFmtId="14" fontId="9" fillId="0" borderId="161" xfId="1371" applyNumberFormat="1" applyFont="1" applyBorder="1" applyAlignment="1" applyProtection="1">
      <alignment horizontal="center" vertical="center" wrapText="1"/>
      <protection hidden="1"/>
    </xf>
    <xf numFmtId="0" fontId="51" fillId="50" borderId="126" xfId="1371" applyFont="1" applyFill="1" applyBorder="1" applyAlignment="1" applyProtection="1">
      <alignment horizontal="left" vertical="center" wrapText="1"/>
      <protection locked="0" hidden="1"/>
    </xf>
    <xf numFmtId="0" fontId="51" fillId="50" borderId="127" xfId="1371" applyFont="1" applyFill="1" applyBorder="1" applyAlignment="1" applyProtection="1">
      <alignment horizontal="left" vertical="center" wrapText="1"/>
      <protection locked="0" hidden="1"/>
    </xf>
    <xf numFmtId="0" fontId="51" fillId="50" borderId="162" xfId="1371" applyFont="1" applyFill="1" applyBorder="1" applyAlignment="1" applyProtection="1">
      <alignment horizontal="left" vertical="center" wrapText="1"/>
      <protection locked="0" hidden="1"/>
    </xf>
    <xf numFmtId="0" fontId="9" fillId="50" borderId="155" xfId="1371" applyFont="1" applyFill="1" applyBorder="1" applyAlignment="1" applyProtection="1">
      <alignment horizontal="center" vertical="center"/>
      <protection hidden="1"/>
    </xf>
    <xf numFmtId="0" fontId="9" fillId="50" borderId="159" xfId="1371" applyFont="1" applyFill="1" applyBorder="1" applyAlignment="1" applyProtection="1">
      <alignment horizontal="center" vertical="center"/>
      <protection hidden="1"/>
    </xf>
    <xf numFmtId="0" fontId="9" fillId="50" borderId="160" xfId="1371" applyFont="1" applyFill="1" applyBorder="1" applyAlignment="1" applyProtection="1">
      <alignment horizontal="center" vertical="center"/>
      <protection hidden="1"/>
    </xf>
    <xf numFmtId="9" fontId="4" fillId="50" borderId="156" xfId="1495" applyFont="1" applyFill="1" applyBorder="1" applyAlignment="1" applyProtection="1">
      <alignment horizontal="center" vertical="center" wrapText="1"/>
      <protection locked="0" hidden="1"/>
    </xf>
    <xf numFmtId="9" fontId="4" fillId="50" borderId="23" xfId="1495" applyFont="1" applyFill="1" applyBorder="1" applyAlignment="1" applyProtection="1">
      <alignment horizontal="center" vertical="center" wrapText="1"/>
      <protection locked="0" hidden="1"/>
    </xf>
    <xf numFmtId="9" fontId="4" fillId="50" borderId="15" xfId="1495" applyFont="1" applyFill="1" applyBorder="1" applyAlignment="1" applyProtection="1">
      <alignment horizontal="center" vertical="center" wrapText="1"/>
      <protection locked="0" hidden="1"/>
    </xf>
    <xf numFmtId="166" fontId="4" fillId="50" borderId="154" xfId="1250" applyFont="1" applyFill="1" applyBorder="1" applyAlignment="1" applyProtection="1">
      <alignment horizontal="center" vertical="center" wrapText="1"/>
      <protection locked="0" hidden="1"/>
    </xf>
    <xf numFmtId="166" fontId="4" fillId="50" borderId="47" xfId="1250" applyFont="1" applyFill="1" applyBorder="1" applyAlignment="1" applyProtection="1">
      <alignment horizontal="center" vertical="center" wrapText="1"/>
      <protection locked="0" hidden="1"/>
    </xf>
    <xf numFmtId="166" fontId="4" fillId="50" borderId="48" xfId="1250" applyFont="1" applyFill="1" applyBorder="1" applyAlignment="1" applyProtection="1">
      <alignment horizontal="center" vertical="center" wrapText="1"/>
      <protection locked="0" hidden="1"/>
    </xf>
    <xf numFmtId="0" fontId="8" fillId="61" borderId="158" xfId="1371" applyFont="1" applyFill="1" applyBorder="1" applyAlignment="1" applyProtection="1">
      <alignment horizontal="center" vertical="center" wrapText="1"/>
      <protection hidden="1"/>
    </xf>
    <xf numFmtId="0" fontId="8" fillId="61" borderId="13" xfId="1371" applyFont="1" applyFill="1" applyBorder="1" applyAlignment="1" applyProtection="1">
      <alignment horizontal="center" vertical="center" wrapText="1"/>
      <protection hidden="1"/>
    </xf>
    <xf numFmtId="0" fontId="54" fillId="0" borderId="159" xfId="1371" applyFont="1" applyBorder="1" applyAlignment="1" applyProtection="1">
      <alignment horizontal="center" vertical="center" wrapText="1"/>
      <protection hidden="1"/>
    </xf>
    <xf numFmtId="0" fontId="54" fillId="0" borderId="160" xfId="1371" applyFont="1" applyBorder="1" applyAlignment="1" applyProtection="1">
      <alignment horizontal="center" vertical="center" wrapText="1"/>
      <protection hidden="1"/>
    </xf>
    <xf numFmtId="0" fontId="54" fillId="0" borderId="0" xfId="1371" applyFont="1" applyAlignment="1" applyProtection="1">
      <alignment horizontal="center" vertical="center" wrapText="1"/>
      <protection hidden="1"/>
    </xf>
    <xf numFmtId="0" fontId="54" fillId="0" borderId="16" xfId="1371" applyFont="1" applyBorder="1" applyAlignment="1" applyProtection="1">
      <alignment horizontal="center" vertical="center" wrapText="1"/>
      <protection hidden="1"/>
    </xf>
    <xf numFmtId="0" fontId="54" fillId="0" borderId="18" xfId="1371" applyFont="1" applyBorder="1" applyAlignment="1" applyProtection="1">
      <alignment horizontal="center" vertical="center" wrapText="1"/>
      <protection hidden="1"/>
    </xf>
    <xf numFmtId="0" fontId="54" fillId="0" borderId="19" xfId="1371" applyFont="1" applyBorder="1" applyAlignment="1" applyProtection="1">
      <alignment horizontal="center" vertical="center" wrapText="1"/>
      <protection hidden="1"/>
    </xf>
    <xf numFmtId="0" fontId="9" fillId="50" borderId="152" xfId="1371" applyFont="1" applyFill="1" applyBorder="1" applyAlignment="1" applyProtection="1">
      <alignment horizontal="center" vertical="center" wrapText="1"/>
      <protection locked="0" hidden="1"/>
    </xf>
    <xf numFmtId="0" fontId="9" fillId="50" borderId="153" xfId="1371" applyFont="1" applyFill="1" applyBorder="1" applyAlignment="1" applyProtection="1">
      <alignment horizontal="center" vertical="center" wrapText="1"/>
      <protection locked="0" hidden="1"/>
    </xf>
    <xf numFmtId="0" fontId="59" fillId="0" borderId="126" xfId="1371" applyFont="1" applyBorder="1" applyAlignment="1" applyProtection="1">
      <alignment horizontal="center" vertical="center" wrapText="1"/>
      <protection locked="0" hidden="1"/>
    </xf>
    <xf numFmtId="0" fontId="59" fillId="0" borderId="127" xfId="1371" applyFont="1" applyBorder="1" applyAlignment="1" applyProtection="1">
      <alignment horizontal="center" vertical="center" wrapText="1"/>
      <protection locked="0" hidden="1"/>
    </xf>
    <xf numFmtId="0" fontId="59" fillId="0" borderId="162" xfId="1371" applyFont="1" applyBorder="1" applyAlignment="1" applyProtection="1">
      <alignment horizontal="center" vertical="center" wrapText="1"/>
      <protection locked="0" hidden="1"/>
    </xf>
    <xf numFmtId="0" fontId="12" fillId="0" borderId="126" xfId="1371" applyFont="1" applyBorder="1" applyAlignment="1" applyProtection="1">
      <alignment horizontal="center" vertical="center" wrapText="1"/>
      <protection locked="0" hidden="1"/>
    </xf>
    <xf numFmtId="0" fontId="12" fillId="0" borderId="127" xfId="1371" applyFont="1" applyBorder="1" applyAlignment="1" applyProtection="1">
      <alignment horizontal="center" vertical="center" wrapText="1"/>
      <protection locked="0" hidden="1"/>
    </xf>
    <xf numFmtId="0" fontId="12" fillId="0" borderId="162" xfId="1371" applyFont="1" applyBorder="1" applyAlignment="1" applyProtection="1">
      <alignment horizontal="center" vertical="center" wrapText="1"/>
      <protection locked="0" hidden="1"/>
    </xf>
    <xf numFmtId="0" fontId="70" fillId="0" borderId="152" xfId="1371" applyFont="1" applyBorder="1" applyAlignment="1" applyProtection="1">
      <alignment horizontal="left" vertical="center" wrapText="1"/>
      <protection hidden="1"/>
    </xf>
    <xf numFmtId="0" fontId="76" fillId="0" borderId="152" xfId="1371" applyFont="1" applyBorder="1" applyAlignment="1" applyProtection="1">
      <alignment horizontal="left" vertical="center" wrapText="1"/>
      <protection hidden="1"/>
    </xf>
    <xf numFmtId="0" fontId="76" fillId="0" borderId="153" xfId="1371" applyFont="1" applyBorder="1" applyAlignment="1" applyProtection="1">
      <alignment horizontal="left" vertical="center" wrapText="1"/>
      <protection hidden="1"/>
    </xf>
    <xf numFmtId="0" fontId="4" fillId="0" borderId="126" xfId="1371" applyBorder="1" applyAlignment="1" applyProtection="1">
      <alignment horizontal="justify" vertical="center" wrapText="1"/>
      <protection hidden="1"/>
    </xf>
    <xf numFmtId="0" fontId="4" fillId="0" borderId="127" xfId="1371" applyBorder="1" applyAlignment="1" applyProtection="1">
      <alignment horizontal="justify" vertical="center" wrapText="1"/>
      <protection hidden="1"/>
    </xf>
    <xf numFmtId="0" fontId="4" fillId="0" borderId="161" xfId="1371" applyBorder="1" applyAlignment="1" applyProtection="1">
      <alignment horizontal="justify" vertical="center" wrapText="1"/>
      <protection hidden="1"/>
    </xf>
    <xf numFmtId="0" fontId="4" fillId="0" borderId="126" xfId="1371" applyBorder="1" applyAlignment="1" applyProtection="1">
      <alignment horizontal="left" vertical="center" wrapText="1"/>
      <protection hidden="1"/>
    </xf>
    <xf numFmtId="0" fontId="4" fillId="0" borderId="127" xfId="1371" applyBorder="1" applyAlignment="1" applyProtection="1">
      <alignment horizontal="left" vertical="center" wrapText="1"/>
      <protection hidden="1"/>
    </xf>
    <xf numFmtId="0" fontId="4" fillId="0" borderId="162" xfId="1371" applyBorder="1" applyAlignment="1" applyProtection="1">
      <alignment horizontal="left" vertical="center" wrapText="1"/>
      <protection hidden="1"/>
    </xf>
    <xf numFmtId="0" fontId="59" fillId="50" borderId="126" xfId="1371" applyFont="1" applyFill="1" applyBorder="1" applyAlignment="1" applyProtection="1">
      <alignment horizontal="justify" vertical="center" wrapText="1"/>
      <protection locked="0" hidden="1"/>
    </xf>
    <xf numFmtId="0" fontId="59" fillId="50" borderId="127" xfId="1371" applyFont="1" applyFill="1" applyBorder="1" applyAlignment="1" applyProtection="1">
      <alignment horizontal="justify" vertical="center" wrapText="1"/>
      <protection locked="0" hidden="1"/>
    </xf>
    <xf numFmtId="0" fontId="59" fillId="50" borderId="162" xfId="1371" applyFont="1" applyFill="1" applyBorder="1" applyAlignment="1" applyProtection="1">
      <alignment horizontal="justify" vertical="center" wrapText="1"/>
      <protection locked="0" hidden="1"/>
    </xf>
    <xf numFmtId="0" fontId="4" fillId="50" borderId="126" xfId="1371" applyFill="1" applyBorder="1" applyAlignment="1" applyProtection="1">
      <alignment horizontal="justify" vertical="center" wrapText="1"/>
      <protection locked="0" hidden="1"/>
    </xf>
    <xf numFmtId="0" fontId="4" fillId="50" borderId="127" xfId="1371" applyFill="1" applyBorder="1" applyAlignment="1" applyProtection="1">
      <alignment horizontal="justify" vertical="center" wrapText="1"/>
      <protection locked="0" hidden="1"/>
    </xf>
    <xf numFmtId="0" fontId="4" fillId="50" borderId="162" xfId="1371" applyFill="1" applyBorder="1" applyAlignment="1" applyProtection="1">
      <alignment horizontal="justify" vertical="center" wrapText="1"/>
      <protection locked="0" hidden="1"/>
    </xf>
    <xf numFmtId="0" fontId="8" fillId="61" borderId="156" xfId="1371" applyFont="1" applyFill="1" applyBorder="1" applyAlignment="1" applyProtection="1">
      <alignment horizontal="center" vertical="center" wrapText="1"/>
      <protection hidden="1"/>
    </xf>
    <xf numFmtId="0" fontId="8" fillId="61" borderId="23" xfId="1371" applyFont="1" applyFill="1" applyBorder="1" applyAlignment="1" applyProtection="1">
      <alignment horizontal="center" vertical="center" wrapText="1"/>
      <protection hidden="1"/>
    </xf>
    <xf numFmtId="0" fontId="5" fillId="0" borderId="155" xfId="1371" applyFont="1" applyBorder="1" applyAlignment="1" applyProtection="1">
      <alignment horizontal="center" vertical="center"/>
      <protection hidden="1"/>
    </xf>
    <xf numFmtId="0" fontId="5" fillId="0" borderId="159" xfId="1371" applyFont="1" applyBorder="1" applyAlignment="1" applyProtection="1">
      <alignment horizontal="center" vertical="center"/>
      <protection hidden="1"/>
    </xf>
    <xf numFmtId="0" fontId="5" fillId="0" borderId="160" xfId="1371" applyFont="1" applyBorder="1" applyAlignment="1" applyProtection="1">
      <alignment horizontal="center" vertical="center"/>
      <protection hidden="1"/>
    </xf>
    <xf numFmtId="0" fontId="89" fillId="50" borderId="155" xfId="1371" applyFont="1" applyFill="1" applyBorder="1" applyAlignment="1" applyProtection="1">
      <alignment horizontal="left" vertical="top" wrapText="1"/>
      <protection locked="0" hidden="1"/>
    </xf>
    <xf numFmtId="0" fontId="54" fillId="50" borderId="159" xfId="1371" applyFont="1" applyFill="1" applyBorder="1" applyAlignment="1" applyProtection="1">
      <alignment horizontal="left" vertical="top" wrapText="1"/>
      <protection locked="0" hidden="1"/>
    </xf>
    <xf numFmtId="0" fontId="54" fillId="50" borderId="160" xfId="1371" applyFont="1" applyFill="1" applyBorder="1" applyAlignment="1" applyProtection="1">
      <alignment horizontal="left" vertical="top" wrapText="1"/>
      <protection locked="0" hidden="1"/>
    </xf>
    <xf numFmtId="0" fontId="54" fillId="50" borderId="113" xfId="1371" applyFont="1" applyFill="1" applyBorder="1" applyAlignment="1" applyProtection="1">
      <alignment horizontal="left" vertical="top" wrapText="1"/>
      <protection locked="0" hidden="1"/>
    </xf>
    <xf numFmtId="0" fontId="54" fillId="50" borderId="0" xfId="1371" applyFont="1" applyFill="1" applyAlignment="1" applyProtection="1">
      <alignment horizontal="left" vertical="top" wrapText="1"/>
      <protection locked="0" hidden="1"/>
    </xf>
    <xf numFmtId="0" fontId="54" fillId="50" borderId="16" xfId="1371" applyFont="1" applyFill="1" applyBorder="1" applyAlignment="1" applyProtection="1">
      <alignment horizontal="left" vertical="top" wrapText="1"/>
      <protection locked="0" hidden="1"/>
    </xf>
    <xf numFmtId="0" fontId="54" fillId="50" borderId="17" xfId="1371" applyFont="1" applyFill="1" applyBorder="1" applyAlignment="1" applyProtection="1">
      <alignment horizontal="left" vertical="top" wrapText="1"/>
      <protection locked="0" hidden="1"/>
    </xf>
    <xf numFmtId="0" fontId="54" fillId="50" borderId="18" xfId="1371" applyFont="1" applyFill="1" applyBorder="1" applyAlignment="1" applyProtection="1">
      <alignment horizontal="left" vertical="top" wrapText="1"/>
      <protection locked="0" hidden="1"/>
    </xf>
    <xf numFmtId="0" fontId="54" fillId="50" borderId="19" xfId="1371" applyFont="1" applyFill="1" applyBorder="1" applyAlignment="1" applyProtection="1">
      <alignment horizontal="left" vertical="top" wrapText="1"/>
      <protection locked="0" hidden="1"/>
    </xf>
    <xf numFmtId="0" fontId="89" fillId="50" borderId="155" xfId="1371" applyFont="1" applyFill="1" applyBorder="1" applyAlignment="1" applyProtection="1">
      <alignment horizontal="left" vertical="center" wrapText="1"/>
      <protection locked="0" hidden="1"/>
    </xf>
    <xf numFmtId="0" fontId="54" fillId="50" borderId="159" xfId="1371" applyFont="1" applyFill="1" applyBorder="1" applyAlignment="1" applyProtection="1">
      <alignment horizontal="left" vertical="center" wrapText="1"/>
      <protection locked="0" hidden="1"/>
    </xf>
    <xf numFmtId="0" fontId="54" fillId="50" borderId="160" xfId="1371" applyFont="1" applyFill="1" applyBorder="1" applyAlignment="1" applyProtection="1">
      <alignment horizontal="left" vertical="center" wrapText="1"/>
      <protection locked="0" hidden="1"/>
    </xf>
    <xf numFmtId="0" fontId="54" fillId="50" borderId="113" xfId="1371" applyFont="1" applyFill="1" applyBorder="1" applyAlignment="1" applyProtection="1">
      <alignment horizontal="left" vertical="center" wrapText="1"/>
      <protection locked="0" hidden="1"/>
    </xf>
    <xf numFmtId="0" fontId="54" fillId="50" borderId="0" xfId="1371" applyFont="1" applyFill="1" applyAlignment="1" applyProtection="1">
      <alignment horizontal="left" vertical="center" wrapText="1"/>
      <protection locked="0" hidden="1"/>
    </xf>
    <xf numFmtId="0" fontId="54" fillId="50" borderId="16" xfId="1371" applyFont="1" applyFill="1" applyBorder="1" applyAlignment="1" applyProtection="1">
      <alignment horizontal="left" vertical="center" wrapText="1"/>
      <protection locked="0" hidden="1"/>
    </xf>
    <xf numFmtId="0" fontId="5" fillId="0" borderId="152" xfId="1371" applyFont="1" applyBorder="1" applyAlignment="1" applyProtection="1">
      <alignment horizontal="center" vertical="center" wrapText="1"/>
      <protection locked="0" hidden="1"/>
    </xf>
    <xf numFmtId="0" fontId="5" fillId="0" borderId="153" xfId="1371" applyFont="1" applyBorder="1" applyAlignment="1" applyProtection="1">
      <alignment horizontal="center" vertical="center" wrapText="1"/>
      <protection locked="0" hidden="1"/>
    </xf>
    <xf numFmtId="0" fontId="90" fillId="50" borderId="155" xfId="1371" applyFont="1" applyFill="1" applyBorder="1" applyAlignment="1" applyProtection="1">
      <alignment horizontal="left" vertical="top" wrapText="1"/>
      <protection locked="0" hidden="1"/>
    </xf>
    <xf numFmtId="0" fontId="59" fillId="50" borderId="159" xfId="1371" applyFont="1" applyFill="1" applyBorder="1" applyAlignment="1" applyProtection="1">
      <alignment horizontal="left" vertical="top" wrapText="1"/>
      <protection locked="0" hidden="1"/>
    </xf>
    <xf numFmtId="0" fontId="59" fillId="50" borderId="160" xfId="1371" applyFont="1" applyFill="1" applyBorder="1" applyAlignment="1" applyProtection="1">
      <alignment horizontal="left" vertical="top" wrapText="1"/>
      <protection locked="0" hidden="1"/>
    </xf>
    <xf numFmtId="0" fontId="59" fillId="50" borderId="113" xfId="1371" applyFont="1" applyFill="1" applyBorder="1" applyAlignment="1" applyProtection="1">
      <alignment horizontal="left" vertical="top" wrapText="1"/>
      <protection locked="0" hidden="1"/>
    </xf>
    <xf numFmtId="0" fontId="59" fillId="50" borderId="0" xfId="1371" applyFont="1" applyFill="1" applyAlignment="1" applyProtection="1">
      <alignment horizontal="left" vertical="top" wrapText="1"/>
      <protection locked="0" hidden="1"/>
    </xf>
    <xf numFmtId="0" fontId="59" fillId="50" borderId="16" xfId="1371" applyFont="1" applyFill="1" applyBorder="1" applyAlignment="1" applyProtection="1">
      <alignment horizontal="left" vertical="top" wrapText="1"/>
      <protection locked="0" hidden="1"/>
    </xf>
    <xf numFmtId="0" fontId="59" fillId="50" borderId="17" xfId="1371" applyFont="1" applyFill="1" applyBorder="1" applyAlignment="1" applyProtection="1">
      <alignment horizontal="left" vertical="top" wrapText="1"/>
      <protection locked="0" hidden="1"/>
    </xf>
    <xf numFmtId="0" fontId="59" fillId="50" borderId="18" xfId="1371" applyFont="1" applyFill="1" applyBorder="1" applyAlignment="1" applyProtection="1">
      <alignment horizontal="left" vertical="top" wrapText="1"/>
      <protection locked="0" hidden="1"/>
    </xf>
    <xf numFmtId="0" fontId="59" fillId="50" borderId="19" xfId="1371" applyFont="1" applyFill="1" applyBorder="1" applyAlignment="1" applyProtection="1">
      <alignment horizontal="left" vertical="top" wrapText="1"/>
      <protection locked="0" hidden="1"/>
    </xf>
    <xf numFmtId="0" fontId="12" fillId="0" borderId="152" xfId="1371" applyFont="1" applyBorder="1" applyAlignment="1" applyProtection="1">
      <alignment horizontal="center" vertical="center" wrapText="1"/>
      <protection locked="0" hidden="1"/>
    </xf>
    <xf numFmtId="0" fontId="12" fillId="0" borderId="153" xfId="1371" applyFont="1" applyBorder="1" applyAlignment="1" applyProtection="1">
      <alignment horizontal="center" vertical="center" wrapText="1"/>
      <protection locked="0" hidden="1"/>
    </xf>
    <xf numFmtId="0" fontId="59" fillId="0" borderId="126" xfId="1371" applyFont="1" applyBorder="1" applyAlignment="1" applyProtection="1">
      <alignment horizontal="left" vertical="center" wrapText="1"/>
      <protection locked="0" hidden="1"/>
    </xf>
    <xf numFmtId="0" fontId="59" fillId="0" borderId="127" xfId="1371" applyFont="1" applyBorder="1" applyAlignment="1" applyProtection="1">
      <alignment horizontal="left" vertical="center" wrapText="1"/>
      <protection locked="0" hidden="1"/>
    </xf>
    <xf numFmtId="0" fontId="59" fillId="0" borderId="162" xfId="1371" applyFont="1" applyBorder="1" applyAlignment="1" applyProtection="1">
      <alignment horizontal="left" vertical="center" wrapText="1"/>
      <protection locked="0" hidden="1"/>
    </xf>
    <xf numFmtId="0" fontId="8" fillId="61" borderId="32" xfId="1371" applyFont="1" applyFill="1" applyBorder="1" applyAlignment="1" applyProtection="1">
      <alignment horizontal="center" vertical="center" wrapText="1"/>
      <protection hidden="1"/>
    </xf>
    <xf numFmtId="0" fontId="88" fillId="0" borderId="155" xfId="1371" applyFont="1" applyBorder="1" applyAlignment="1" applyProtection="1">
      <alignment horizontal="left" vertical="center" wrapText="1"/>
      <protection locked="0" hidden="1"/>
    </xf>
    <xf numFmtId="0" fontId="55" fillId="0" borderId="159" xfId="1371" applyFont="1" applyBorder="1" applyAlignment="1" applyProtection="1">
      <alignment horizontal="left" vertical="center" wrapText="1"/>
      <protection locked="0" hidden="1"/>
    </xf>
    <xf numFmtId="0" fontId="55" fillId="0" borderId="113" xfId="1371" applyFont="1" applyBorder="1" applyAlignment="1" applyProtection="1">
      <alignment horizontal="left" vertical="center" wrapText="1"/>
      <protection locked="0" hidden="1"/>
    </xf>
    <xf numFmtId="0" fontId="55" fillId="0" borderId="0" xfId="1371" applyFont="1" applyAlignment="1" applyProtection="1">
      <alignment horizontal="left" vertical="center" wrapText="1"/>
      <protection locked="0" hidden="1"/>
    </xf>
    <xf numFmtId="0" fontId="51" fillId="0" borderId="155" xfId="1371" applyFont="1" applyBorder="1" applyAlignment="1" applyProtection="1">
      <alignment horizontal="left" vertical="top" wrapText="1"/>
      <protection locked="0" hidden="1"/>
    </xf>
    <xf numFmtId="0" fontId="51" fillId="0" borderId="159" xfId="1371" applyFont="1" applyBorder="1" applyAlignment="1" applyProtection="1">
      <alignment horizontal="left" vertical="top" wrapText="1"/>
      <protection locked="0" hidden="1"/>
    </xf>
    <xf numFmtId="0" fontId="51" fillId="0" borderId="160" xfId="1371" applyFont="1" applyBorder="1" applyAlignment="1" applyProtection="1">
      <alignment horizontal="left" vertical="top" wrapText="1"/>
      <protection locked="0" hidden="1"/>
    </xf>
    <xf numFmtId="0" fontId="51" fillId="0" borderId="113" xfId="1371" applyFont="1" applyBorder="1" applyAlignment="1" applyProtection="1">
      <alignment horizontal="left" vertical="top" wrapText="1"/>
      <protection locked="0" hidden="1"/>
    </xf>
    <xf numFmtId="0" fontId="51" fillId="0" borderId="0" xfId="1371" applyFont="1" applyAlignment="1" applyProtection="1">
      <alignment horizontal="left" vertical="top" wrapText="1"/>
      <protection locked="0" hidden="1"/>
    </xf>
    <xf numFmtId="0" fontId="51" fillId="0" borderId="16" xfId="1371" applyFont="1" applyBorder="1" applyAlignment="1" applyProtection="1">
      <alignment horizontal="left" vertical="top" wrapText="1"/>
      <protection locked="0" hidden="1"/>
    </xf>
    <xf numFmtId="0" fontId="88" fillId="50" borderId="155" xfId="0" applyFont="1" applyFill="1" applyBorder="1" applyAlignment="1">
      <alignment horizontal="justify" vertical="top" wrapText="1"/>
    </xf>
    <xf numFmtId="0" fontId="3" fillId="50" borderId="159" xfId="0" applyFont="1" applyFill="1" applyBorder="1" applyAlignment="1">
      <alignment horizontal="justify" vertical="top" wrapText="1"/>
    </xf>
    <xf numFmtId="0" fontId="3" fillId="50" borderId="160" xfId="0" applyFont="1" applyFill="1" applyBorder="1" applyAlignment="1">
      <alignment horizontal="justify" vertical="top" wrapText="1"/>
    </xf>
    <xf numFmtId="0" fontId="3" fillId="50" borderId="113" xfId="0" applyFont="1" applyFill="1" applyBorder="1" applyAlignment="1">
      <alignment horizontal="justify" vertical="top" wrapText="1"/>
    </xf>
    <xf numFmtId="0" fontId="3" fillId="50" borderId="0" xfId="0" applyFont="1" applyFill="1" applyAlignment="1">
      <alignment horizontal="justify" vertical="top" wrapText="1"/>
    </xf>
    <xf numFmtId="0" fontId="3" fillId="50" borderId="16" xfId="0" applyFont="1" applyFill="1" applyBorder="1" applyAlignment="1">
      <alignment horizontal="justify" vertical="top" wrapText="1"/>
    </xf>
    <xf numFmtId="0" fontId="86" fillId="50" borderId="172" xfId="0" applyFont="1" applyFill="1" applyBorder="1" applyAlignment="1">
      <alignment horizontal="left" vertical="center" wrapText="1"/>
    </xf>
    <xf numFmtId="0" fontId="12" fillId="0" borderId="78" xfId="1371" applyFont="1" applyBorder="1" applyAlignment="1" applyProtection="1">
      <alignment horizontal="center" vertical="center" wrapText="1"/>
      <protection locked="0" hidden="1"/>
    </xf>
    <xf numFmtId="0" fontId="12" fillId="0" borderId="79" xfId="1371" applyFont="1" applyBorder="1" applyAlignment="1" applyProtection="1">
      <alignment horizontal="center" vertical="center" wrapText="1"/>
      <protection locked="0" hidden="1"/>
    </xf>
    <xf numFmtId="0" fontId="12" fillId="0" borderId="80" xfId="1371" applyFont="1" applyBorder="1" applyAlignment="1" applyProtection="1">
      <alignment horizontal="center" vertical="center" wrapText="1"/>
      <protection locked="0" hidden="1"/>
    </xf>
    <xf numFmtId="0" fontId="12" fillId="0" borderId="152" xfId="1371" applyFont="1" applyBorder="1" applyAlignment="1" applyProtection="1">
      <alignment horizontal="center" vertical="center" wrapText="1"/>
      <protection locked="0"/>
    </xf>
    <xf numFmtId="0" fontId="12" fillId="0" borderId="153" xfId="1371" applyFont="1" applyBorder="1" applyAlignment="1" applyProtection="1">
      <alignment horizontal="center" vertical="center" wrapText="1"/>
      <protection locked="0"/>
    </xf>
    <xf numFmtId="0" fontId="80" fillId="65" borderId="113" xfId="0" applyFont="1" applyFill="1" applyBorder="1" applyAlignment="1">
      <alignment horizontal="justify" vertical="center" wrapText="1"/>
    </xf>
    <xf numFmtId="0" fontId="80" fillId="65" borderId="0" xfId="0" applyFont="1" applyFill="1" applyAlignment="1">
      <alignment horizontal="justify" vertical="center" wrapText="1"/>
    </xf>
    <xf numFmtId="0" fontId="80" fillId="65" borderId="17" xfId="0" applyFont="1" applyFill="1" applyBorder="1" applyAlignment="1">
      <alignment horizontal="justify" vertical="center" wrapText="1"/>
    </xf>
    <xf numFmtId="0" fontId="80" fillId="65" borderId="18" xfId="0" applyFont="1" applyFill="1" applyBorder="1" applyAlignment="1">
      <alignment horizontal="justify" vertical="center" wrapText="1"/>
    </xf>
    <xf numFmtId="0" fontId="79" fillId="24" borderId="0" xfId="1371" applyFont="1" applyFill="1" applyAlignment="1" applyProtection="1">
      <alignment horizontal="center" vertical="center"/>
      <protection hidden="1"/>
    </xf>
    <xf numFmtId="0" fontId="80" fillId="65" borderId="155" xfId="0" applyFont="1" applyFill="1" applyBorder="1" applyAlignment="1">
      <alignment horizontal="justify" vertical="center" wrapText="1"/>
    </xf>
    <xf numFmtId="0" fontId="80" fillId="65" borderId="159" xfId="0" applyFont="1" applyFill="1" applyBorder="1" applyAlignment="1">
      <alignment horizontal="justify" vertical="center" wrapText="1"/>
    </xf>
    <xf numFmtId="4" fontId="5" fillId="0" borderId="126" xfId="1496" applyNumberFormat="1" applyFont="1" applyFill="1" applyBorder="1" applyAlignment="1" applyProtection="1">
      <alignment horizontal="center" vertical="center" wrapText="1"/>
      <protection hidden="1"/>
    </xf>
    <xf numFmtId="4" fontId="5" fillId="0" borderId="127" xfId="1496" applyNumberFormat="1" applyFont="1" applyFill="1" applyBorder="1" applyAlignment="1" applyProtection="1">
      <alignment horizontal="center" vertical="center" wrapText="1"/>
      <protection hidden="1"/>
    </xf>
    <xf numFmtId="4" fontId="5" fillId="0" borderId="162" xfId="1496" applyNumberFormat="1" applyFont="1" applyFill="1" applyBorder="1" applyAlignment="1" applyProtection="1">
      <alignment horizontal="center" vertical="center" wrapText="1"/>
      <protection hidden="1"/>
    </xf>
    <xf numFmtId="0" fontId="86" fillId="0" borderId="158" xfId="0" applyFont="1" applyBorder="1" applyAlignment="1">
      <alignment horizontal="left" vertical="top" wrapText="1"/>
    </xf>
    <xf numFmtId="0" fontId="86" fillId="0" borderId="159" xfId="0" applyFont="1" applyBorder="1" applyAlignment="1">
      <alignment horizontal="left" vertical="top" wrapText="1"/>
    </xf>
    <xf numFmtId="0" fontId="59" fillId="0" borderId="152" xfId="1371" applyFont="1" applyBorder="1" applyAlignment="1" applyProtection="1">
      <alignment horizontal="justify" vertical="center" wrapText="1"/>
      <protection locked="0" hidden="1"/>
    </xf>
    <xf numFmtId="0" fontId="59" fillId="0" borderId="153" xfId="1371" applyFont="1" applyBorder="1" applyAlignment="1" applyProtection="1">
      <alignment horizontal="justify" vertical="center" wrapText="1"/>
      <protection locked="0" hidden="1"/>
    </xf>
    <xf numFmtId="166" fontId="12" fillId="50" borderId="156" xfId="1250" applyFont="1" applyFill="1" applyBorder="1" applyAlignment="1" applyProtection="1">
      <alignment horizontal="center" vertical="center" wrapText="1"/>
      <protection locked="0" hidden="1"/>
    </xf>
    <xf numFmtId="166" fontId="12" fillId="50" borderId="23" xfId="1250" applyFont="1" applyFill="1" applyBorder="1" applyAlignment="1" applyProtection="1">
      <alignment horizontal="center" vertical="center" wrapText="1"/>
      <protection locked="0" hidden="1"/>
    </xf>
    <xf numFmtId="166" fontId="12" fillId="50" borderId="15" xfId="1250" applyFont="1" applyFill="1" applyBorder="1" applyAlignment="1" applyProtection="1">
      <alignment horizontal="center" vertical="center" wrapText="1"/>
      <protection locked="0" hidden="1"/>
    </xf>
    <xf numFmtId="166" fontId="12" fillId="50" borderId="154" xfId="1250" applyFont="1" applyFill="1" applyBorder="1" applyAlignment="1" applyProtection="1">
      <alignment horizontal="center" vertical="center" wrapText="1"/>
      <protection locked="0" hidden="1"/>
    </xf>
    <xf numFmtId="166" fontId="12" fillId="50" borderId="47" xfId="1250" applyFont="1" applyFill="1" applyBorder="1" applyAlignment="1" applyProtection="1">
      <alignment horizontal="center" vertical="center" wrapText="1"/>
      <protection locked="0" hidden="1"/>
    </xf>
    <xf numFmtId="166" fontId="12" fillId="50" borderId="48" xfId="1250" applyFont="1" applyFill="1" applyBorder="1" applyAlignment="1" applyProtection="1">
      <alignment horizontal="center" vertical="center" wrapText="1"/>
      <protection locked="0" hidden="1"/>
    </xf>
    <xf numFmtId="0" fontId="88" fillId="50" borderId="155" xfId="0" applyFont="1" applyFill="1" applyBorder="1" applyAlignment="1">
      <alignment horizontal="left" vertical="center" wrapText="1"/>
    </xf>
    <xf numFmtId="0" fontId="86" fillId="50" borderId="159" xfId="0" applyFont="1" applyFill="1" applyBorder="1" applyAlignment="1">
      <alignment horizontal="left" vertical="center" wrapText="1"/>
    </xf>
    <xf numFmtId="0" fontId="86" fillId="50" borderId="160" xfId="0" applyFont="1" applyFill="1" applyBorder="1" applyAlignment="1">
      <alignment horizontal="left" vertical="center" wrapText="1"/>
    </xf>
    <xf numFmtId="0" fontId="86" fillId="50" borderId="113" xfId="0" applyFont="1" applyFill="1" applyBorder="1" applyAlignment="1">
      <alignment horizontal="left" vertical="center" wrapText="1"/>
    </xf>
    <xf numFmtId="0" fontId="86" fillId="50" borderId="0" xfId="0" applyFont="1" applyFill="1" applyAlignment="1">
      <alignment horizontal="left" vertical="center" wrapText="1"/>
    </xf>
    <xf numFmtId="0" fontId="86" fillId="50" borderId="16" xfId="0" applyFont="1" applyFill="1" applyBorder="1" applyAlignment="1">
      <alignment horizontal="left" vertical="center" wrapText="1"/>
    </xf>
    <xf numFmtId="0" fontId="86" fillId="50" borderId="17" xfId="0" applyFont="1" applyFill="1" applyBorder="1" applyAlignment="1">
      <alignment horizontal="left" vertical="center" wrapText="1"/>
    </xf>
    <xf numFmtId="0" fontId="86" fillId="50" borderId="18" xfId="0" applyFont="1" applyFill="1" applyBorder="1" applyAlignment="1">
      <alignment horizontal="left" vertical="center" wrapText="1"/>
    </xf>
    <xf numFmtId="0" fontId="86" fillId="50" borderId="19" xfId="0" applyFont="1" applyFill="1" applyBorder="1" applyAlignment="1">
      <alignment horizontal="left" vertical="center" wrapText="1"/>
    </xf>
    <xf numFmtId="0" fontId="88" fillId="50" borderId="113" xfId="0" applyFont="1" applyFill="1" applyBorder="1" applyAlignment="1">
      <alignment horizontal="left" vertical="top" wrapText="1"/>
    </xf>
    <xf numFmtId="0" fontId="3" fillId="50" borderId="0" xfId="0" applyFont="1" applyFill="1" applyAlignment="1">
      <alignment horizontal="left" vertical="top" wrapText="1"/>
    </xf>
    <xf numFmtId="0" fontId="3" fillId="50" borderId="16" xfId="0" applyFont="1" applyFill="1" applyBorder="1" applyAlignment="1">
      <alignment horizontal="left" vertical="top" wrapText="1"/>
    </xf>
    <xf numFmtId="0" fontId="3" fillId="50" borderId="113" xfId="0" applyFont="1" applyFill="1" applyBorder="1" applyAlignment="1">
      <alignment horizontal="left" vertical="top" wrapText="1"/>
    </xf>
    <xf numFmtId="0" fontId="3" fillId="50" borderId="17" xfId="0" applyFont="1" applyFill="1" applyBorder="1" applyAlignment="1">
      <alignment horizontal="left" vertical="top" wrapText="1"/>
    </xf>
    <xf numFmtId="0" fontId="3" fillId="50" borderId="18" xfId="0" applyFont="1" applyFill="1" applyBorder="1" applyAlignment="1">
      <alignment horizontal="left" vertical="top" wrapText="1"/>
    </xf>
    <xf numFmtId="0" fontId="3" fillId="50" borderId="19" xfId="0" applyFont="1" applyFill="1" applyBorder="1" applyAlignment="1">
      <alignment horizontal="left" vertical="top" wrapText="1"/>
    </xf>
    <xf numFmtId="0" fontId="50" fillId="0" borderId="152" xfId="1371" applyFont="1" applyBorder="1" applyAlignment="1" applyProtection="1">
      <alignment horizontal="center" vertical="center" wrapText="1"/>
      <protection hidden="1"/>
    </xf>
    <xf numFmtId="0" fontId="50" fillId="0" borderId="152" xfId="1371" applyFont="1" applyBorder="1" applyAlignment="1" applyProtection="1">
      <alignment horizontal="center" vertical="center"/>
      <protection hidden="1"/>
    </xf>
    <xf numFmtId="0" fontId="54" fillId="50" borderId="126" xfId="1371" applyFont="1" applyFill="1" applyBorder="1" applyAlignment="1" applyProtection="1">
      <alignment horizontal="justify" vertical="center" wrapText="1"/>
      <protection locked="0" hidden="1"/>
    </xf>
    <xf numFmtId="0" fontId="54" fillId="50" borderId="127" xfId="1371" applyFont="1" applyFill="1" applyBorder="1" applyAlignment="1" applyProtection="1">
      <alignment horizontal="justify" vertical="center" wrapText="1"/>
      <protection locked="0" hidden="1"/>
    </xf>
    <xf numFmtId="0" fontId="54" fillId="50" borderId="162" xfId="1371" applyFont="1" applyFill="1" applyBorder="1" applyAlignment="1" applyProtection="1">
      <alignment horizontal="justify" vertical="center" wrapText="1"/>
      <protection locked="0" hidden="1"/>
    </xf>
    <xf numFmtId="0" fontId="82" fillId="65" borderId="126" xfId="0" applyFont="1" applyFill="1" applyBorder="1" applyAlignment="1">
      <alignment horizontal="left" vertical="center" wrapText="1"/>
    </xf>
    <xf numFmtId="0" fontId="82" fillId="65" borderId="127" xfId="0" applyFont="1" applyFill="1" applyBorder="1" applyAlignment="1">
      <alignment horizontal="left" vertical="center" wrapText="1"/>
    </xf>
    <xf numFmtId="0" fontId="82" fillId="0" borderId="170" xfId="0" applyFont="1" applyBorder="1" applyAlignment="1">
      <alignment horizontal="left" vertical="center" wrapText="1"/>
    </xf>
    <xf numFmtId="0" fontId="82" fillId="0" borderId="164" xfId="0" applyFont="1" applyBorder="1" applyAlignment="1">
      <alignment horizontal="left" vertical="center" wrapText="1"/>
    </xf>
    <xf numFmtId="0" fontId="82" fillId="0" borderId="165" xfId="0" applyFont="1" applyBorder="1" applyAlignment="1">
      <alignment horizontal="left" vertical="center" wrapText="1"/>
    </xf>
    <xf numFmtId="0" fontId="82" fillId="0" borderId="113" xfId="0" applyFont="1" applyBorder="1" applyAlignment="1">
      <alignment horizontal="left" vertical="center" wrapText="1"/>
    </xf>
    <xf numFmtId="0" fontId="82" fillId="0" borderId="0" xfId="0" applyFont="1" applyAlignment="1">
      <alignment horizontal="left" vertical="center" wrapText="1"/>
    </xf>
    <xf numFmtId="0" fontId="82" fillId="0" borderId="169" xfId="0" applyFont="1" applyBorder="1" applyAlignment="1">
      <alignment horizontal="left" vertical="center" wrapText="1"/>
    </xf>
    <xf numFmtId="0" fontId="82" fillId="0" borderId="17" xfId="0" applyFont="1" applyBorder="1" applyAlignment="1">
      <alignment horizontal="left" vertical="center" wrapText="1"/>
    </xf>
    <xf numFmtId="0" fontId="82" fillId="0" borderId="18" xfId="0" applyFont="1" applyBorder="1" applyAlignment="1">
      <alignment horizontal="left" vertical="center" wrapText="1"/>
    </xf>
    <xf numFmtId="0" fontId="82" fillId="0" borderId="171" xfId="0" applyFont="1" applyBorder="1" applyAlignment="1">
      <alignment horizontal="left" vertical="center" wrapText="1"/>
    </xf>
    <xf numFmtId="0" fontId="5" fillId="0" borderId="126" xfId="1371" applyFont="1" applyBorder="1" applyAlignment="1" applyProtection="1">
      <alignment horizontal="center" vertical="center" wrapText="1"/>
      <protection locked="0" hidden="1"/>
    </xf>
    <xf numFmtId="0" fontId="5" fillId="0" borderId="127" xfId="1371" applyFont="1" applyBorder="1" applyAlignment="1" applyProtection="1">
      <alignment horizontal="center" vertical="center" wrapText="1"/>
      <protection locked="0" hidden="1"/>
    </xf>
    <xf numFmtId="0" fontId="5" fillId="0" borderId="162" xfId="1371" applyFont="1" applyBorder="1" applyAlignment="1" applyProtection="1">
      <alignment horizontal="center" vertical="center" wrapText="1"/>
      <protection locked="0" hidden="1"/>
    </xf>
    <xf numFmtId="0" fontId="5" fillId="0" borderId="78" xfId="1371" applyFont="1" applyBorder="1" applyAlignment="1" applyProtection="1">
      <alignment horizontal="center" vertical="center" wrapText="1"/>
      <protection locked="0" hidden="1"/>
    </xf>
    <xf numFmtId="0" fontId="5" fillId="0" borderId="79" xfId="1371" applyFont="1" applyBorder="1" applyAlignment="1" applyProtection="1">
      <alignment horizontal="center" vertical="center" wrapText="1"/>
      <protection locked="0" hidden="1"/>
    </xf>
    <xf numFmtId="0" fontId="5" fillId="0" borderId="80" xfId="1371" applyFont="1" applyBorder="1" applyAlignment="1" applyProtection="1">
      <alignment horizontal="center" vertical="center" wrapText="1"/>
      <protection locked="0" hidden="1"/>
    </xf>
    <xf numFmtId="0" fontId="9" fillId="50" borderId="126" xfId="1371" applyFont="1" applyFill="1" applyBorder="1" applyAlignment="1" applyProtection="1">
      <alignment horizontal="center" vertical="center" wrapText="1"/>
      <protection locked="0"/>
    </xf>
    <xf numFmtId="0" fontId="9" fillId="50" borderId="161" xfId="1371" applyFont="1" applyFill="1" applyBorder="1" applyAlignment="1" applyProtection="1">
      <alignment horizontal="center" vertical="center" wrapText="1"/>
      <protection locked="0"/>
    </xf>
    <xf numFmtId="0" fontId="51" fillId="50" borderId="126" xfId="0" applyFont="1" applyFill="1" applyBorder="1" applyAlignment="1">
      <alignment horizontal="justify" vertical="center" wrapText="1"/>
    </xf>
    <xf numFmtId="0" fontId="51" fillId="50" borderId="127" xfId="0" applyFont="1" applyFill="1" applyBorder="1" applyAlignment="1">
      <alignment horizontal="justify" vertical="center" wrapText="1"/>
    </xf>
    <xf numFmtId="0" fontId="51" fillId="50" borderId="161" xfId="0" applyFont="1" applyFill="1" applyBorder="1" applyAlignment="1">
      <alignment horizontal="justify" vertical="center" wrapText="1"/>
    </xf>
    <xf numFmtId="0" fontId="54" fillId="50" borderId="126" xfId="0" applyFont="1" applyFill="1" applyBorder="1" applyAlignment="1">
      <alignment horizontal="justify" vertical="center" wrapText="1"/>
    </xf>
    <xf numFmtId="0" fontId="54" fillId="50" borderId="127" xfId="0" applyFont="1" applyFill="1" applyBorder="1" applyAlignment="1">
      <alignment horizontal="justify" vertical="center" wrapText="1"/>
    </xf>
    <xf numFmtId="0" fontId="54" fillId="50" borderId="162" xfId="0" applyFont="1" applyFill="1" applyBorder="1" applyAlignment="1">
      <alignment horizontal="justify" vertical="center" wrapText="1"/>
    </xf>
    <xf numFmtId="0" fontId="9" fillId="50" borderId="161" xfId="1371" applyFont="1" applyFill="1" applyBorder="1" applyAlignment="1">
      <alignment horizontal="center" vertical="center" wrapText="1"/>
    </xf>
    <xf numFmtId="1" fontId="9" fillId="50" borderId="126" xfId="1495" applyNumberFormat="1" applyFont="1" applyFill="1" applyBorder="1" applyAlignment="1">
      <alignment horizontal="center" vertical="center" wrapText="1"/>
    </xf>
    <xf numFmtId="1" fontId="9" fillId="50" borderId="127" xfId="1495" applyNumberFormat="1" applyFont="1" applyFill="1" applyBorder="1" applyAlignment="1">
      <alignment horizontal="center" vertical="center" wrapText="1"/>
    </xf>
    <xf numFmtId="1" fontId="9" fillId="50" borderId="162" xfId="1495" applyNumberFormat="1" applyFont="1" applyFill="1" applyBorder="1" applyAlignment="1">
      <alignment horizontal="center" vertical="center" wrapText="1"/>
    </xf>
    <xf numFmtId="0" fontId="9" fillId="50" borderId="161" xfId="1371" applyFont="1" applyFill="1" applyBorder="1" applyAlignment="1">
      <alignment horizontal="center" vertical="center"/>
    </xf>
    <xf numFmtId="0" fontId="9" fillId="0" borderId="126" xfId="1371" applyFont="1" applyBorder="1" applyAlignment="1">
      <alignment horizontal="justify" vertical="center" wrapText="1"/>
    </xf>
    <xf numFmtId="0" fontId="9" fillId="0" borderId="127" xfId="1371" applyFont="1" applyBorder="1" applyAlignment="1">
      <alignment horizontal="justify" vertical="center" wrapText="1"/>
    </xf>
    <xf numFmtId="0" fontId="9" fillId="0" borderId="161" xfId="1371" applyFont="1" applyBorder="1" applyAlignment="1">
      <alignment horizontal="justify" vertical="center" wrapText="1"/>
    </xf>
    <xf numFmtId="0" fontId="9" fillId="0" borderId="126" xfId="1371" applyFont="1" applyBorder="1" applyAlignment="1">
      <alignment horizontal="center" vertical="center" wrapText="1"/>
    </xf>
    <xf numFmtId="0" fontId="9" fillId="0" borderId="127" xfId="1371" applyFont="1" applyBorder="1" applyAlignment="1">
      <alignment horizontal="center" vertical="center" wrapText="1"/>
    </xf>
    <xf numFmtId="0" fontId="9" fillId="0" borderId="162" xfId="1371" applyFont="1" applyBorder="1" applyAlignment="1">
      <alignment horizontal="center" vertical="center" wrapText="1"/>
    </xf>
    <xf numFmtId="0" fontId="9" fillId="24" borderId="126" xfId="1371" applyFont="1" applyFill="1" applyBorder="1" applyAlignment="1">
      <alignment horizontal="left" vertical="center" wrapText="1"/>
    </xf>
    <xf numFmtId="0" fontId="9" fillId="24" borderId="127" xfId="1371" applyFont="1" applyFill="1" applyBorder="1" applyAlignment="1">
      <alignment horizontal="left" vertical="center" wrapText="1"/>
    </xf>
    <xf numFmtId="0" fontId="9" fillId="24" borderId="162" xfId="1371" applyFont="1" applyFill="1" applyBorder="1" applyAlignment="1">
      <alignment horizontal="left" vertical="center" wrapText="1"/>
    </xf>
    <xf numFmtId="0" fontId="14" fillId="24" borderId="126" xfId="1371" applyFont="1" applyFill="1" applyBorder="1" applyAlignment="1">
      <alignment horizontal="center" vertical="center"/>
    </xf>
    <xf numFmtId="0" fontId="14" fillId="24" borderId="127" xfId="1371" applyFont="1" applyFill="1" applyBorder="1" applyAlignment="1">
      <alignment horizontal="center" vertical="center"/>
    </xf>
    <xf numFmtId="0" fontId="14" fillId="24" borderId="162" xfId="1371" applyFont="1" applyFill="1" applyBorder="1" applyAlignment="1">
      <alignment horizontal="center" vertical="center"/>
    </xf>
    <xf numFmtId="0" fontId="9" fillId="0" borderId="161" xfId="1371" applyFont="1" applyBorder="1" applyAlignment="1">
      <alignment horizontal="center" vertical="center" wrapText="1"/>
    </xf>
    <xf numFmtId="0" fontId="8" fillId="50" borderId="126" xfId="1496" applyNumberFormat="1" applyFont="1" applyFill="1" applyBorder="1" applyAlignment="1">
      <alignment horizontal="center" vertical="center" wrapText="1"/>
    </xf>
    <xf numFmtId="0" fontId="8" fillId="50" borderId="162" xfId="1496" applyNumberFormat="1" applyFont="1" applyFill="1" applyBorder="1" applyAlignment="1">
      <alignment horizontal="center" vertical="center" wrapText="1"/>
    </xf>
    <xf numFmtId="0" fontId="49" fillId="56" borderId="126" xfId="0" applyFont="1" applyFill="1" applyBorder="1" applyAlignment="1">
      <alignment horizontal="center" vertical="center" wrapText="1"/>
    </xf>
    <xf numFmtId="0" fontId="49" fillId="56" borderId="161" xfId="0"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64" fillId="56" borderId="161" xfId="1495" applyFont="1" applyFill="1" applyBorder="1" applyAlignment="1">
      <alignment horizontal="center" vertical="center" wrapText="1"/>
    </xf>
    <xf numFmtId="0" fontId="0" fillId="56" borderId="156" xfId="0" applyFill="1" applyBorder="1" applyAlignment="1">
      <alignment horizontal="center" vertical="center" wrapText="1"/>
    </xf>
    <xf numFmtId="0" fontId="0" fillId="56" borderId="15" xfId="0" applyFill="1" applyBorder="1" applyAlignment="1">
      <alignment horizontal="center" vertical="center" wrapText="1"/>
    </xf>
    <xf numFmtId="0" fontId="37" fillId="64" borderId="17" xfId="0" applyFont="1" applyFill="1" applyBorder="1" applyAlignment="1">
      <alignment horizontal="center" vertical="center"/>
    </xf>
    <xf numFmtId="0" fontId="37" fillId="64" borderId="18" xfId="0" applyFont="1" applyFill="1" applyBorder="1" applyAlignment="1">
      <alignment horizontal="center" vertical="center"/>
    </xf>
    <xf numFmtId="180" fontId="87" fillId="50" borderId="156" xfId="1250" applyNumberFormat="1" applyFont="1" applyFill="1" applyBorder="1" applyAlignment="1" applyProtection="1">
      <alignment horizontal="center" vertical="center" wrapText="1"/>
      <protection hidden="1"/>
    </xf>
    <xf numFmtId="180" fontId="87" fillId="50" borderId="23" xfId="1250" applyNumberFormat="1" applyFont="1" applyFill="1" applyBorder="1" applyAlignment="1" applyProtection="1">
      <alignment horizontal="center" vertical="center" wrapText="1"/>
      <protection hidden="1"/>
    </xf>
    <xf numFmtId="180" fontId="87" fillId="50" borderId="15" xfId="1250" applyNumberFormat="1" applyFont="1" applyFill="1" applyBorder="1" applyAlignment="1" applyProtection="1">
      <alignment horizontal="center" vertical="center" wrapText="1"/>
      <protection hidden="1"/>
    </xf>
    <xf numFmtId="180" fontId="5" fillId="50" borderId="156" xfId="1250" applyNumberFormat="1" applyFont="1" applyFill="1" applyBorder="1" applyAlignment="1" applyProtection="1">
      <alignment horizontal="center" vertical="center" wrapText="1"/>
      <protection locked="0" hidden="1"/>
    </xf>
    <xf numFmtId="180" fontId="5" fillId="50" borderId="23" xfId="1250" applyNumberFormat="1" applyFont="1" applyFill="1" applyBorder="1" applyAlignment="1" applyProtection="1">
      <alignment horizontal="center" vertical="center" wrapText="1"/>
      <protection locked="0" hidden="1"/>
    </xf>
    <xf numFmtId="180" fontId="5" fillId="50" borderId="15" xfId="1250" applyNumberFormat="1" applyFont="1" applyFill="1" applyBorder="1" applyAlignment="1" applyProtection="1">
      <alignment horizontal="center" vertical="center" wrapText="1"/>
      <protection locked="0" hidden="1"/>
    </xf>
    <xf numFmtId="10" fontId="4" fillId="50" borderId="156" xfId="1495" applyNumberFormat="1" applyFont="1" applyFill="1" applyBorder="1" applyAlignment="1" applyProtection="1">
      <alignment horizontal="center" vertical="center" wrapText="1"/>
      <protection locked="0" hidden="1"/>
    </xf>
    <xf numFmtId="10" fontId="4" fillId="50" borderId="23" xfId="1495" applyNumberFormat="1" applyFont="1" applyFill="1" applyBorder="1" applyAlignment="1" applyProtection="1">
      <alignment horizontal="center" vertical="center" wrapText="1"/>
      <protection locked="0" hidden="1"/>
    </xf>
    <xf numFmtId="10" fontId="4" fillId="50" borderId="15" xfId="1495" applyNumberFormat="1" applyFont="1" applyFill="1" applyBorder="1" applyAlignment="1" applyProtection="1">
      <alignment horizontal="center" vertical="center" wrapText="1"/>
      <protection locked="0" hidden="1"/>
    </xf>
  </cellXfs>
  <cellStyles count="32126">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0] 3" xfId="32120" xr:uid="{89A4FB96-84BC-4D8E-AEF7-5237435D7C79}"/>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43" xfId="32119" xr:uid="{69B74E8C-8261-4969-967A-61C92FAA1542}"/>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0]" xfId="32118" builtinId="7"/>
    <cellStyle name="Moneda [0] 2" xfId="32121" xr:uid="{3D3FB12D-889E-43C4-B2E1-464ECFD8FC7E}"/>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13" xfId="32124" xr:uid="{D6BED76E-853A-41F7-9F00-F056821B7594}"/>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2 2" xfId="32123" xr:uid="{AFFB941A-5D4F-412E-B3FE-281B80DE6CBA}"/>
    <cellStyle name="Porcentaje 2 3" xfId="32125" xr:uid="{2ED69E70-ED97-4A8D-B51E-9B9BFD139166}"/>
    <cellStyle name="Porcentaje 3" xfId="1494" xr:uid="{00000000-0005-0000-0000-0000DA050000}"/>
    <cellStyle name="Porcentaje 4" xfId="32122" xr:uid="{CF2F99FD-2396-48AB-A4A9-702B92C5189E}"/>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02226942929163"/>
          <c:y val="4.9991487550542668E-2"/>
          <c:w val="0.60750420850042186"/>
          <c:h val="0.80727743491523019"/>
        </c:manualLayout>
      </c:layout>
      <c:barChart>
        <c:barDir val="col"/>
        <c:grouping val="clustered"/>
        <c:varyColors val="0"/>
        <c:ser>
          <c:idx val="0"/>
          <c:order val="0"/>
          <c:tx>
            <c:strRef>
              <c:f>'META 2'!$C$26</c:f>
              <c:strCache>
                <c:ptCount val="1"/>
                <c:pt idx="0">
                  <c:v>Magnitud programada mensual</c:v>
                </c:pt>
              </c:strCache>
            </c:strRef>
          </c:tx>
          <c:invertIfNegative val="0"/>
          <c:val>
            <c:numRef>
              <c:f>'META 2'!$C$27:$C$38</c:f>
              <c:numCache>
                <c:formatCode>0.000</c:formatCode>
                <c:ptCount val="12"/>
                <c:pt idx="0">
                  <c:v>1.2499999999999995E-2</c:v>
                </c:pt>
                <c:pt idx="1">
                  <c:v>1.2499999999999995E-2</c:v>
                </c:pt>
                <c:pt idx="2">
                  <c:v>1.2499999999999995E-2</c:v>
                </c:pt>
                <c:pt idx="3">
                  <c:v>1.2499999999999995E-2</c:v>
                </c:pt>
                <c:pt idx="4">
                  <c:v>1.2499999999999995E-2</c:v>
                </c:pt>
                <c:pt idx="5">
                  <c:v>1.2499999999999995E-2</c:v>
                </c:pt>
                <c:pt idx="6">
                  <c:v>1.2499999999999995E-2</c:v>
                </c:pt>
                <c:pt idx="7">
                  <c:v>1.2499999999999995E-2</c:v>
                </c:pt>
                <c:pt idx="8">
                  <c:v>1.2499999999999995E-2</c:v>
                </c:pt>
                <c:pt idx="9">
                  <c:v>1.2499999999999995E-2</c:v>
                </c:pt>
                <c:pt idx="10">
                  <c:v>1.2499999999999995E-2</c:v>
                </c:pt>
                <c:pt idx="11">
                  <c:v>1.2499999999999995E-2</c:v>
                </c:pt>
              </c:numCache>
            </c:numRef>
          </c:val>
          <c:extLst>
            <c:ext xmlns:c15="http://schemas.microsoft.com/office/drawing/2012/chart" uri="{02D57815-91ED-43cb-92C2-25804820EDAC}">
              <c15:filteredCategoryTitle>
                <c15:cat>
                  <c:strRef>
                    <c:extLst>
                      <c:ext uri="{02D57815-91ED-43cb-92C2-25804820EDAC}">
                        <c15:formulaRef>
                          <c15:sqref>'META 2'!#REF!</c15:sqref>
                        </c15:formulaRef>
                      </c:ext>
                    </c:extLst>
                    <c:strCache>
                      <c:ptCount val="1"/>
                      <c:pt idx="0">
                        <c:v>#¡REF!</c:v>
                      </c:pt>
                    </c:strCache>
                  </c:strRef>
                </c15:cat>
              </c15:filteredCategoryTitle>
            </c:ex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val>
            <c:numRef>
              <c:f>'META 2'!$D$27:$D$38</c:f>
              <c:numCache>
                <c:formatCode>0.000</c:formatCode>
                <c:ptCount val="12"/>
                <c:pt idx="0">
                  <c:v>1.2499999999999995E-2</c:v>
                </c:pt>
                <c:pt idx="1">
                  <c:v>1.2499999999999995E-2</c:v>
                </c:pt>
                <c:pt idx="2">
                  <c:v>1.2499999999999995E-2</c:v>
                </c:pt>
                <c:pt idx="3">
                  <c:v>1.2499999999999995E-2</c:v>
                </c:pt>
                <c:pt idx="4">
                  <c:v>1.2499999999999995E-2</c:v>
                </c:pt>
                <c:pt idx="5">
                  <c:v>1.2499999999999995E-2</c:v>
                </c:pt>
              </c:numCache>
            </c:numRef>
          </c:val>
          <c:extLst>
            <c:ext xmlns:c15="http://schemas.microsoft.com/office/drawing/2012/chart" uri="{02D57815-91ED-43cb-92C2-25804820EDAC}">
              <c15:filteredCategoryTitle>
                <c15:cat>
                  <c:strRef>
                    <c:extLst>
                      <c:ext uri="{02D57815-91ED-43cb-92C2-25804820EDAC}">
                        <c15:formulaRef>
                          <c15:sqref>'META 2'!#REF!</c15:sqref>
                        </c15:formulaRef>
                      </c:ext>
                    </c:extLst>
                    <c:strCache>
                      <c:ptCount val="1"/>
                      <c:pt idx="0">
                        <c:v>#¡REF!</c:v>
                      </c:pt>
                    </c:strCache>
                  </c:strRef>
                </c15:cat>
              </c15:filteredCategoryTitle>
            </c:ex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c:formatCode>
                <c:ptCount val="12"/>
                <c:pt idx="0">
                  <c:v>8.3333333333333301E-2</c:v>
                </c:pt>
                <c:pt idx="1">
                  <c:v>0.1666666666666666</c:v>
                </c:pt>
                <c:pt idx="2">
                  <c:v>0.24999999999999989</c:v>
                </c:pt>
                <c:pt idx="3">
                  <c:v>0.3333333333333332</c:v>
                </c:pt>
                <c:pt idx="4">
                  <c:v>0.41666666666666652</c:v>
                </c:pt>
                <c:pt idx="5">
                  <c:v>0.49999999999999983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9.2540000000000001E-3</c:v>
                </c:pt>
                <c:pt idx="1">
                  <c:v>4.9979999999999998E-3</c:v>
                </c:pt>
                <c:pt idx="2" formatCode="_(* #,##0.000_);_(* \(#,##0.000\);_(* &quot;-&quot;_);_(@_)">
                  <c:v>4.9979999999999998E-3</c:v>
                </c:pt>
                <c:pt idx="3">
                  <c:v>8.7480000000000006E-3</c:v>
                </c:pt>
                <c:pt idx="4">
                  <c:v>4.9979999999999998E-3</c:v>
                </c:pt>
                <c:pt idx="5">
                  <c:v>9.4979999999999995E-3</c:v>
                </c:pt>
                <c:pt idx="6">
                  <c:v>1.1248000000000001E-2</c:v>
                </c:pt>
                <c:pt idx="7">
                  <c:v>8.9980000000000008E-3</c:v>
                </c:pt>
                <c:pt idx="8">
                  <c:v>7.4980000000000012E-3</c:v>
                </c:pt>
                <c:pt idx="9">
                  <c:v>1.2748000000000002E-2</c:v>
                </c:pt>
                <c:pt idx="10">
                  <c:v>7.4980000000000012E-3</c:v>
                </c:pt>
                <c:pt idx="11">
                  <c:v>9.5160000000000002E-3</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9.2540000000000001E-3</c:v>
                </c:pt>
                <c:pt idx="1">
                  <c:v>5.000000000000001E-3</c:v>
                </c:pt>
                <c:pt idx="2" formatCode="_(* #,##0.000_);_(* \(#,##0.000\);_(* &quot;-&quot;_);_(@_)">
                  <c:v>4.9979999999999998E-3</c:v>
                </c:pt>
                <c:pt idx="3">
                  <c:v>8.7480000000000006E-3</c:v>
                </c:pt>
                <c:pt idx="4">
                  <c:v>4.9979999999999998E-3</c:v>
                </c:pt>
                <c:pt idx="5">
                  <c:v>9.4979999999999995E-3</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c:formatCode>
                <c:ptCount val="12"/>
                <c:pt idx="0">
                  <c:v>9.2539999999999997E-2</c:v>
                </c:pt>
                <c:pt idx="1">
                  <c:v>0.14254</c:v>
                </c:pt>
                <c:pt idx="2">
                  <c:v>0.19252</c:v>
                </c:pt>
                <c:pt idx="3">
                  <c:v>0.28000000000000003</c:v>
                </c:pt>
                <c:pt idx="4">
                  <c:v>0.32998000000000005</c:v>
                </c:pt>
                <c:pt idx="5">
                  <c:v>0.42496000000000006</c:v>
                </c:pt>
                <c:pt idx="6">
                  <c:v>0</c:v>
                </c:pt>
                <c:pt idx="7">
                  <c:v>0</c:v>
                </c:pt>
                <c:pt idx="8">
                  <c:v>0</c:v>
                </c:pt>
                <c:pt idx="9">
                  <c:v>0</c:v>
                </c:pt>
                <c:pt idx="10">
                  <c:v>0</c:v>
                </c:pt>
                <c:pt idx="11">
                  <c:v>1</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1.2E-2</c:v>
                </c:pt>
                <c:pt idx="1">
                  <c:v>0</c:v>
                </c:pt>
                <c:pt idx="2">
                  <c:v>0</c:v>
                </c:pt>
                <c:pt idx="3">
                  <c:v>0</c:v>
                </c:pt>
                <c:pt idx="4">
                  <c:v>4.4999999999999998E-2</c:v>
                </c:pt>
                <c:pt idx="5">
                  <c:v>2.2499999999999999E-2</c:v>
                </c:pt>
                <c:pt idx="6">
                  <c:v>4.4999999999999997E-3</c:v>
                </c:pt>
                <c:pt idx="7">
                  <c:v>4.4999999999999997E-3</c:v>
                </c:pt>
                <c:pt idx="8">
                  <c:v>2.2499999999999999E-2</c:v>
                </c:pt>
                <c:pt idx="9">
                  <c:v>4.4999999999999997E-3</c:v>
                </c:pt>
                <c:pt idx="10">
                  <c:v>4.4999999999999997E-3</c:v>
                </c:pt>
                <c:pt idx="11">
                  <c:v>0.03</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1.2E-2</c:v>
                </c:pt>
                <c:pt idx="1">
                  <c:v>0</c:v>
                </c:pt>
                <c:pt idx="2">
                  <c:v>0</c:v>
                </c:pt>
                <c:pt idx="3">
                  <c:v>0</c:v>
                </c:pt>
                <c:pt idx="4">
                  <c:v>4.4999999999999998E-2</c:v>
                </c:pt>
                <c:pt idx="5">
                  <c:v>2.2499999999999999E-2</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c:formatCode>
                <c:ptCount val="12"/>
                <c:pt idx="0">
                  <c:v>0.08</c:v>
                </c:pt>
                <c:pt idx="1">
                  <c:v>0.08</c:v>
                </c:pt>
                <c:pt idx="2">
                  <c:v>0.08</c:v>
                </c:pt>
                <c:pt idx="3">
                  <c:v>0.08</c:v>
                </c:pt>
                <c:pt idx="4">
                  <c:v>0.38</c:v>
                </c:pt>
                <c:pt idx="5">
                  <c:v>0.53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470386496"/>
        <c:crosses val="autoZero"/>
        <c:auto val="1"/>
        <c:lblAlgn val="ctr"/>
        <c:lblOffset val="100"/>
        <c:noMultiLvlLbl val="0"/>
      </c:catAx>
      <c:valAx>
        <c:axId val="470386496"/>
        <c:scaling>
          <c:orientation val="minMax"/>
          <c:max val="0.30000000000000004"/>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470388456"/>
        <c:crosses val="autoZero"/>
        <c:crossBetween val="between"/>
      </c:valAx>
      <c:valAx>
        <c:axId val="470388064"/>
        <c:scaling>
          <c:orientation val="minMax"/>
          <c:max val="1"/>
        </c:scaling>
        <c:delete val="0"/>
        <c:axPos val="r"/>
        <c:numFmt formatCode="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0.000</c:formatCode>
                <c:ptCount val="12"/>
                <c:pt idx="0">
                  <c:v>1.6666666666666659E-2</c:v>
                </c:pt>
                <c:pt idx="1">
                  <c:v>1.6666666666666659E-2</c:v>
                </c:pt>
                <c:pt idx="2">
                  <c:v>1.6666666666666659E-2</c:v>
                </c:pt>
                <c:pt idx="3">
                  <c:v>1.6666666666666659E-2</c:v>
                </c:pt>
                <c:pt idx="4">
                  <c:v>1.6666666666666659E-2</c:v>
                </c:pt>
                <c:pt idx="5">
                  <c:v>1.6666666666666659E-2</c:v>
                </c:pt>
                <c:pt idx="6">
                  <c:v>1.6666666666666659E-2</c:v>
                </c:pt>
                <c:pt idx="7">
                  <c:v>1.6666666666666659E-2</c:v>
                </c:pt>
                <c:pt idx="8">
                  <c:v>1.6666666666666659E-2</c:v>
                </c:pt>
                <c:pt idx="9">
                  <c:v>1.6666666666666659E-2</c:v>
                </c:pt>
                <c:pt idx="10">
                  <c:v>1.6666666666666659E-2</c:v>
                </c:pt>
                <c:pt idx="11">
                  <c:v>1.6666666666666659E-2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0.000</c:formatCode>
                <c:ptCount val="12"/>
                <c:pt idx="0">
                  <c:v>1.6666666666666659E-2</c:v>
                </c:pt>
                <c:pt idx="1">
                  <c:v>1.6666666666666659E-2</c:v>
                </c:pt>
                <c:pt idx="2">
                  <c:v>1.6666666666666659E-2</c:v>
                </c:pt>
                <c:pt idx="3">
                  <c:v>1.6666666666666659E-2</c:v>
                </c:pt>
                <c:pt idx="4">
                  <c:v>1.6666666666666659E-2</c:v>
                </c:pt>
                <c:pt idx="5">
                  <c:v>1.6666666666666659E-2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c:formatCode>
                <c:ptCount val="12"/>
                <c:pt idx="0">
                  <c:v>8.3333333333333287E-2</c:v>
                </c:pt>
                <c:pt idx="1">
                  <c:v>0.16666666666666657</c:v>
                </c:pt>
                <c:pt idx="2">
                  <c:v>0.24999999999999986</c:v>
                </c:pt>
                <c:pt idx="3">
                  <c:v>0.33333333333333315</c:v>
                </c:pt>
                <c:pt idx="4">
                  <c:v>0.41666666666666641</c:v>
                </c:pt>
                <c:pt idx="5">
                  <c:v>0.49999999999999967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1.6666666666666659E-2</c:v>
                </c:pt>
                <c:pt idx="1">
                  <c:v>1.6666666666666659E-2</c:v>
                </c:pt>
                <c:pt idx="2">
                  <c:v>1.6666666666666659E-2</c:v>
                </c:pt>
                <c:pt idx="3">
                  <c:v>1.6666666666666659E-2</c:v>
                </c:pt>
                <c:pt idx="4">
                  <c:v>1.6666666666666659E-2</c:v>
                </c:pt>
                <c:pt idx="5">
                  <c:v>1.6666666666666659E-2</c:v>
                </c:pt>
                <c:pt idx="6">
                  <c:v>1.6666666666666659E-2</c:v>
                </c:pt>
                <c:pt idx="7">
                  <c:v>1.6666666666666659E-2</c:v>
                </c:pt>
                <c:pt idx="8">
                  <c:v>1.6666666666666659E-2</c:v>
                </c:pt>
                <c:pt idx="9">
                  <c:v>1.6666666666666659E-2</c:v>
                </c:pt>
                <c:pt idx="10">
                  <c:v>1.6666666666666659E-2</c:v>
                </c:pt>
                <c:pt idx="11">
                  <c:v>1.6666666666666659E-2</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0.00</c:formatCode>
                <c:ptCount val="12"/>
                <c:pt idx="0">
                  <c:v>1.6666666666666659E-2</c:v>
                </c:pt>
                <c:pt idx="1">
                  <c:v>1.6666666666666659E-2</c:v>
                </c:pt>
                <c:pt idx="2">
                  <c:v>1.6666666666666659E-2</c:v>
                </c:pt>
                <c:pt idx="3">
                  <c:v>1.6666666666666659E-2</c:v>
                </c:pt>
                <c:pt idx="4">
                  <c:v>1.6666666666666659E-2</c:v>
                </c:pt>
                <c:pt idx="5">
                  <c:v>1.6666666666666659E-2</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c:formatCode>
                <c:ptCount val="12"/>
                <c:pt idx="0">
                  <c:v>8.3333333333333287E-2</c:v>
                </c:pt>
                <c:pt idx="1">
                  <c:v>0.16666666666666657</c:v>
                </c:pt>
                <c:pt idx="2">
                  <c:v>0.24999999999999986</c:v>
                </c:pt>
                <c:pt idx="3">
                  <c:v>0.33333333333333315</c:v>
                </c:pt>
                <c:pt idx="4">
                  <c:v>0.41666666666666641</c:v>
                </c:pt>
                <c:pt idx="5">
                  <c:v>0.49999999999999967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2373782236"/>
          <c:y val="0.2323587197965317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6.6666666666666645E-3</c:v>
                </c:pt>
                <c:pt idx="1">
                  <c:v>6.6666666666666645E-3</c:v>
                </c:pt>
                <c:pt idx="2">
                  <c:v>6.6666666666666645E-3</c:v>
                </c:pt>
                <c:pt idx="3">
                  <c:v>6.6666666666666645E-3</c:v>
                </c:pt>
                <c:pt idx="4">
                  <c:v>6.6666666666666645E-3</c:v>
                </c:pt>
                <c:pt idx="5">
                  <c:v>6.6666666666666645E-3</c:v>
                </c:pt>
                <c:pt idx="6">
                  <c:v>6.6666666666666645E-3</c:v>
                </c:pt>
                <c:pt idx="7">
                  <c:v>6.6666666666666645E-3</c:v>
                </c:pt>
                <c:pt idx="8">
                  <c:v>6.6666666666666645E-3</c:v>
                </c:pt>
                <c:pt idx="9">
                  <c:v>6.6666666666666645E-3</c:v>
                </c:pt>
                <c:pt idx="10">
                  <c:v>6.6666666666666645E-3</c:v>
                </c:pt>
                <c:pt idx="11">
                  <c:v>6.6666666666666645E-3</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6.6666666666666645E-3</c:v>
                </c:pt>
                <c:pt idx="1">
                  <c:v>6.6666666666666645E-3</c:v>
                </c:pt>
                <c:pt idx="2">
                  <c:v>6.6666666666666645E-3</c:v>
                </c:pt>
                <c:pt idx="3">
                  <c:v>6.6666666666666645E-3</c:v>
                </c:pt>
                <c:pt idx="4">
                  <c:v>6.6666666666666645E-3</c:v>
                </c:pt>
                <c:pt idx="5">
                  <c:v>6.6666666666666645E-3</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c:formatCode>
                <c:ptCount val="12"/>
                <c:pt idx="0">
                  <c:v>8.3333333333333301E-2</c:v>
                </c:pt>
                <c:pt idx="1">
                  <c:v>0.1666666666666666</c:v>
                </c:pt>
                <c:pt idx="2">
                  <c:v>0.24999999999999989</c:v>
                </c:pt>
                <c:pt idx="3">
                  <c:v>0.3333333333333332</c:v>
                </c:pt>
                <c:pt idx="4">
                  <c:v>0.41666666666666652</c:v>
                </c:pt>
                <c:pt idx="5">
                  <c:v>0.49999999999999983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9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9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9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A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A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A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A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A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A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A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A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A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A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A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A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A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A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A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A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A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A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A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A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A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A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A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A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25400</xdr:colOff>
          <xdr:row>1</xdr:row>
          <xdr:rowOff>25400</xdr:rowOff>
        </xdr:from>
        <xdr:to>
          <xdr:col>8</xdr:col>
          <xdr:colOff>1714500</xdr:colOff>
          <xdr:row>2</xdr:row>
          <xdr:rowOff>63500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3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13607</xdr:colOff>
      <xdr:row>39</xdr:row>
      <xdr:rowOff>0</xdr:rowOff>
    </xdr:from>
    <xdr:to>
      <xdr:col>8</xdr:col>
      <xdr:colOff>1683545</xdr:colOff>
      <xdr:row>43</xdr:row>
      <xdr:rowOff>545306</xdr:rowOff>
    </xdr:to>
    <xdr:graphicFrame macro="">
      <xdr:nvGraphicFramePr>
        <xdr:cNvPr id="5" name="3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4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5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6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45</xdr:row>
      <xdr:rowOff>10885</xdr:rowOff>
    </xdr:to>
    <xdr:graphicFrame macro="">
      <xdr:nvGraphicFramePr>
        <xdr:cNvPr id="5" name="3 Gráfico">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7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38</xdr:row>
      <xdr:rowOff>3388658</xdr:rowOff>
    </xdr:from>
    <xdr:to>
      <xdr:col>9</xdr:col>
      <xdr:colOff>0</xdr:colOff>
      <xdr:row>44</xdr:row>
      <xdr:rowOff>8965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8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33618</xdr:colOff>
      <xdr:row>39</xdr:row>
      <xdr:rowOff>44823</xdr:rowOff>
    </xdr:from>
    <xdr:to>
      <xdr:col>9</xdr:col>
      <xdr:colOff>4482</xdr:colOff>
      <xdr:row>45</xdr:row>
      <xdr:rowOff>8965</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6640625" defaultRowHeight="15" x14ac:dyDescent="0.2"/>
  <cols>
    <col min="1" max="1" width="15.6640625" style="52" customWidth="1"/>
    <col min="2" max="2" width="23.1640625" style="52" customWidth="1"/>
    <col min="3" max="3" width="16.1640625" style="52" customWidth="1"/>
    <col min="4" max="4" width="16.5" style="53" customWidth="1"/>
    <col min="5" max="5" width="17.5" style="52" customWidth="1"/>
    <col min="6" max="6" width="23.5" style="52" customWidth="1"/>
    <col min="7" max="7" width="17.1640625" style="52" customWidth="1"/>
    <col min="8" max="8" width="16.5" style="52" customWidth="1"/>
    <col min="9" max="9" width="18.1640625" style="52" customWidth="1"/>
    <col min="10" max="10" width="13.6640625" style="52" customWidth="1"/>
    <col min="11" max="11" width="13.6640625" style="60" customWidth="1"/>
    <col min="12" max="17" width="13.6640625" style="52" customWidth="1"/>
    <col min="18" max="18" width="11.6640625" style="52" customWidth="1"/>
    <col min="19" max="19" width="9.6640625" style="52" customWidth="1"/>
    <col min="20" max="20" width="10.33203125" style="52" customWidth="1"/>
    <col min="21" max="21" width="14.1640625" style="52" customWidth="1"/>
    <col min="22" max="22" width="11.6640625" style="52" customWidth="1"/>
    <col min="23" max="23" width="12.5" style="52" customWidth="1"/>
    <col min="24" max="26" width="14.6640625" style="52" customWidth="1"/>
    <col min="27" max="27" width="16.5" style="67" customWidth="1"/>
    <col min="28" max="28" width="14.6640625" style="52" customWidth="1"/>
    <col min="29" max="29" width="14.5" style="52" customWidth="1"/>
    <col min="30" max="30" width="89.6640625" style="52" customWidth="1"/>
    <col min="31" max="31" width="79.5" style="52" customWidth="1"/>
    <col min="32" max="32" width="87.5" style="52" customWidth="1"/>
    <col min="33" max="16384" width="10.6640625" style="52"/>
  </cols>
  <sheetData>
    <row r="2" spans="1:67" s="69" customFormat="1" ht="45.75" customHeight="1" x14ac:dyDescent="0.2">
      <c r="A2" s="316"/>
      <c r="B2" s="316"/>
      <c r="C2" s="313" t="s">
        <v>0</v>
      </c>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43"/>
    </row>
    <row r="3" spans="1:67" s="69" customFormat="1" ht="45.75" customHeight="1" x14ac:dyDescent="0.2">
      <c r="A3" s="316"/>
      <c r="B3" s="316"/>
      <c r="C3" s="313" t="s">
        <v>1</v>
      </c>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44"/>
    </row>
    <row r="4" spans="1:67" s="69" customFormat="1" ht="45.75" customHeight="1" x14ac:dyDescent="0.2">
      <c r="A4" s="316"/>
      <c r="B4" s="316"/>
      <c r="C4" s="313" t="s">
        <v>2</v>
      </c>
      <c r="D4" s="313"/>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F4" s="344"/>
    </row>
    <row r="5" spans="1:67" s="69" customFormat="1" ht="45.75" customHeight="1" x14ac:dyDescent="0.2">
      <c r="A5" s="316"/>
      <c r="B5" s="316"/>
      <c r="C5" s="323" t="s">
        <v>3</v>
      </c>
      <c r="D5" s="323"/>
      <c r="E5" s="323"/>
      <c r="F5" s="323"/>
      <c r="G5" s="323"/>
      <c r="H5" s="323"/>
      <c r="I5" s="323"/>
      <c r="J5" s="323"/>
      <c r="K5" s="323"/>
      <c r="L5" s="323"/>
      <c r="M5" s="323"/>
      <c r="N5" s="323"/>
      <c r="O5" s="323"/>
      <c r="P5" s="323"/>
      <c r="Q5" s="323"/>
      <c r="R5" s="341" t="s">
        <v>4</v>
      </c>
      <c r="S5" s="341"/>
      <c r="T5" s="341"/>
      <c r="U5" s="341"/>
      <c r="V5" s="341"/>
      <c r="W5" s="341"/>
      <c r="X5" s="341"/>
      <c r="Y5" s="341"/>
      <c r="Z5" s="341"/>
      <c r="AA5" s="341"/>
      <c r="AB5" s="341"/>
      <c r="AC5" s="341"/>
      <c r="AD5" s="341"/>
      <c r="AE5" s="341"/>
      <c r="AF5" s="345"/>
    </row>
    <row r="6" spans="1:67" s="70" customFormat="1" ht="30.75" customHeight="1" x14ac:dyDescent="0.2">
      <c r="D6" s="71"/>
      <c r="K6" s="69"/>
      <c r="AA6" s="72"/>
    </row>
    <row r="7" spans="1:67" s="70" customFormat="1" ht="42" customHeight="1" x14ac:dyDescent="0.2">
      <c r="B7" s="158" t="s">
        <v>5</v>
      </c>
      <c r="C7" s="315" t="e">
        <f>+#REF!</f>
        <v>#REF!</v>
      </c>
      <c r="D7" s="315"/>
      <c r="E7" s="315"/>
      <c r="F7" s="315"/>
      <c r="G7" s="315"/>
      <c r="K7" s="69"/>
      <c r="AA7" s="72"/>
    </row>
    <row r="8" spans="1:67" s="70" customFormat="1" ht="42" customHeight="1" x14ac:dyDescent="0.2">
      <c r="B8" s="158" t="s">
        <v>6</v>
      </c>
      <c r="C8" s="315" t="e">
        <f>+#REF!</f>
        <v>#REF!</v>
      </c>
      <c r="D8" s="315"/>
      <c r="E8" s="315"/>
      <c r="F8" s="315"/>
      <c r="G8" s="315"/>
      <c r="K8" s="69"/>
      <c r="AA8" s="72"/>
    </row>
    <row r="9" spans="1:67" s="70" customFormat="1" ht="42" customHeight="1" x14ac:dyDescent="0.2">
      <c r="B9" s="159" t="s">
        <v>7</v>
      </c>
      <c r="C9" s="315" t="e">
        <f>+#REF!</f>
        <v>#REF!</v>
      </c>
      <c r="D9" s="315"/>
      <c r="E9" s="315"/>
      <c r="F9" s="315"/>
      <c r="G9" s="315"/>
      <c r="K9" s="69"/>
      <c r="Q9" s="73"/>
      <c r="R9" s="74"/>
      <c r="AA9" s="72"/>
    </row>
    <row r="10" spans="1:67" s="56" customFormat="1" ht="24.75" customHeight="1" x14ac:dyDescent="0.15">
      <c r="A10" s="54"/>
      <c r="B10" s="54"/>
      <c r="C10" s="54"/>
      <c r="D10" s="54"/>
      <c r="E10" s="55"/>
      <c r="F10" s="55"/>
      <c r="G10" s="55"/>
      <c r="H10" s="55"/>
      <c r="I10" s="55"/>
      <c r="J10" s="55"/>
      <c r="K10" s="63"/>
      <c r="L10" s="55"/>
      <c r="M10" s="55"/>
      <c r="N10" s="55"/>
      <c r="O10" s="55"/>
      <c r="P10" s="55"/>
      <c r="Q10" s="55"/>
      <c r="R10" s="55"/>
      <c r="S10" s="55"/>
      <c r="T10" s="55"/>
      <c r="U10" s="55"/>
      <c r="V10" s="55"/>
      <c r="W10" s="55"/>
      <c r="X10" s="55"/>
      <c r="Y10" s="55"/>
      <c r="Z10" s="55"/>
      <c r="AA10" s="68"/>
      <c r="AB10" s="55"/>
      <c r="AC10" s="55"/>
    </row>
    <row r="11" spans="1:67" s="57" customFormat="1" ht="35.25" customHeight="1" x14ac:dyDescent="0.15">
      <c r="A11" s="332" t="s">
        <v>8</v>
      </c>
      <c r="B11" s="333"/>
      <c r="C11" s="333"/>
      <c r="D11" s="333"/>
      <c r="E11" s="333"/>
      <c r="F11" s="333"/>
      <c r="G11" s="333"/>
      <c r="H11" s="334"/>
      <c r="I11" s="347" t="s">
        <v>9</v>
      </c>
      <c r="J11" s="348"/>
      <c r="K11" s="348"/>
      <c r="L11" s="348"/>
      <c r="M11" s="348"/>
      <c r="N11" s="349"/>
      <c r="O11" s="342" t="s">
        <v>10</v>
      </c>
      <c r="P11" s="342"/>
      <c r="Q11" s="342"/>
      <c r="R11" s="342"/>
      <c r="S11" s="342"/>
      <c r="T11" s="342"/>
      <c r="U11" s="342"/>
      <c r="V11" s="342"/>
      <c r="W11" s="342"/>
      <c r="X11" s="342"/>
      <c r="Y11" s="342"/>
      <c r="Z11" s="342"/>
      <c r="AA11" s="342"/>
      <c r="AB11" s="342"/>
      <c r="AC11" s="342"/>
      <c r="AD11" s="332" t="s">
        <v>11</v>
      </c>
      <c r="AE11" s="333"/>
      <c r="AF11" s="334"/>
    </row>
    <row r="12" spans="1:67" s="57" customFormat="1" ht="56.25" customHeight="1" x14ac:dyDescent="0.15">
      <c r="A12" s="160" t="s">
        <v>12</v>
      </c>
      <c r="B12" s="160" t="s">
        <v>13</v>
      </c>
      <c r="C12" s="160" t="s">
        <v>14</v>
      </c>
      <c r="D12" s="160" t="s">
        <v>15</v>
      </c>
      <c r="E12" s="160" t="s">
        <v>16</v>
      </c>
      <c r="F12" s="160" t="s">
        <v>17</v>
      </c>
      <c r="G12" s="160" t="s">
        <v>18</v>
      </c>
      <c r="H12" s="160" t="s">
        <v>19</v>
      </c>
      <c r="I12" s="161" t="s">
        <v>20</v>
      </c>
      <c r="J12" s="161">
        <v>2016</v>
      </c>
      <c r="K12" s="161">
        <v>2017</v>
      </c>
      <c r="L12" s="161">
        <v>2018</v>
      </c>
      <c r="M12" s="161">
        <v>2019</v>
      </c>
      <c r="N12" s="161">
        <v>2020</v>
      </c>
      <c r="O12" s="162" t="s">
        <v>21</v>
      </c>
      <c r="P12" s="162" t="s">
        <v>22</v>
      </c>
      <c r="Q12" s="162" t="s">
        <v>23</v>
      </c>
      <c r="R12" s="162" t="s">
        <v>24</v>
      </c>
      <c r="S12" s="162" t="s">
        <v>25</v>
      </c>
      <c r="T12" s="162" t="s">
        <v>26</v>
      </c>
      <c r="U12" s="162" t="s">
        <v>27</v>
      </c>
      <c r="V12" s="162" t="s">
        <v>28</v>
      </c>
      <c r="W12" s="162" t="s">
        <v>29</v>
      </c>
      <c r="X12" s="162" t="s">
        <v>30</v>
      </c>
      <c r="Y12" s="162" t="s">
        <v>31</v>
      </c>
      <c r="Z12" s="162" t="s">
        <v>32</v>
      </c>
      <c r="AA12" s="162" t="s">
        <v>33</v>
      </c>
      <c r="AB12" s="163" t="s">
        <v>34</v>
      </c>
      <c r="AC12" s="162" t="s">
        <v>35</v>
      </c>
      <c r="AD12" s="164" t="s">
        <v>36</v>
      </c>
      <c r="AE12" s="164" t="s">
        <v>37</v>
      </c>
      <c r="AF12" s="164" t="s">
        <v>38</v>
      </c>
    </row>
    <row r="13" spans="1:67" s="59" customFormat="1" ht="84.75" customHeight="1" x14ac:dyDescent="0.2">
      <c r="A13" s="314" t="s">
        <v>39</v>
      </c>
      <c r="B13" s="314" t="s">
        <v>40</v>
      </c>
      <c r="C13" s="314">
        <v>224</v>
      </c>
      <c r="D13" s="314" t="s">
        <v>41</v>
      </c>
      <c r="E13" s="314">
        <v>171</v>
      </c>
      <c r="F13" s="346" t="s">
        <v>42</v>
      </c>
      <c r="G13" s="314" t="s">
        <v>43</v>
      </c>
      <c r="H13" s="314" t="s">
        <v>44</v>
      </c>
      <c r="I13" s="324" t="e">
        <f>SUM(J13:N14)</f>
        <v>#REF!</v>
      </c>
      <c r="J13" s="321" t="e">
        <f>+#REF!</f>
        <v>#REF!</v>
      </c>
      <c r="K13" s="350" t="e">
        <f>+#REF!</f>
        <v>#REF!</v>
      </c>
      <c r="L13" s="319" t="e">
        <f>+#REF!</f>
        <v>#REF!</v>
      </c>
      <c r="M13" s="321" t="e">
        <f>+#REF!</f>
        <v>#REF!</v>
      </c>
      <c r="N13" s="321" t="e">
        <f>+#REF!</f>
        <v>#REF!</v>
      </c>
      <c r="O13" s="325" t="e">
        <f>+#REF!</f>
        <v>#REF!</v>
      </c>
      <c r="P13" s="325">
        <v>6.45</v>
      </c>
      <c r="Q13" s="325">
        <v>31.03</v>
      </c>
      <c r="R13" s="325"/>
      <c r="S13" s="325" t="e">
        <f>+#REF!</f>
        <v>#REF!</v>
      </c>
      <c r="T13" s="325" t="e">
        <f>+#REF!</f>
        <v>#REF!</v>
      </c>
      <c r="U13" s="325" t="e">
        <f>+#REF!</f>
        <v>#REF!</v>
      </c>
      <c r="V13" s="325" t="e">
        <f>+#REF!</f>
        <v>#REF!</v>
      </c>
      <c r="W13" s="325" t="e">
        <f>+#REF!</f>
        <v>#REF!</v>
      </c>
      <c r="X13" s="325" t="e">
        <f>+#REF!</f>
        <v>#REF!</v>
      </c>
      <c r="Y13" s="325" t="e">
        <f>+#REF!</f>
        <v>#REF!</v>
      </c>
      <c r="Z13" s="325" t="e">
        <f>+#REF!</f>
        <v>#REF!</v>
      </c>
      <c r="AA13" s="330" t="e">
        <f>SUM(O13:Z14)</f>
        <v>#REF!</v>
      </c>
      <c r="AB13" s="327" t="e">
        <f>+AA13/K13</f>
        <v>#REF!</v>
      </c>
      <c r="AC13" s="327" t="e">
        <f>+(J13+AA13)/I13</f>
        <v>#REF!</v>
      </c>
      <c r="AD13" s="328" t="s">
        <v>45</v>
      </c>
      <c r="AE13" s="317" t="s">
        <v>46</v>
      </c>
      <c r="AF13" s="328" t="s">
        <v>47</v>
      </c>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row>
    <row r="14" spans="1:67" ht="195.75" customHeight="1" x14ac:dyDescent="0.2">
      <c r="A14" s="314"/>
      <c r="B14" s="314"/>
      <c r="C14" s="314"/>
      <c r="D14" s="314"/>
      <c r="E14" s="314"/>
      <c r="F14" s="346"/>
      <c r="G14" s="314"/>
      <c r="H14" s="314"/>
      <c r="I14" s="324"/>
      <c r="J14" s="322"/>
      <c r="K14" s="351"/>
      <c r="L14" s="320"/>
      <c r="M14" s="322"/>
      <c r="N14" s="322"/>
      <c r="O14" s="326"/>
      <c r="P14" s="326"/>
      <c r="Q14" s="326"/>
      <c r="R14" s="326"/>
      <c r="S14" s="326"/>
      <c r="T14" s="326"/>
      <c r="U14" s="326"/>
      <c r="V14" s="326"/>
      <c r="W14" s="326"/>
      <c r="X14" s="326"/>
      <c r="Y14" s="326"/>
      <c r="Z14" s="326"/>
      <c r="AA14" s="331"/>
      <c r="AB14" s="327"/>
      <c r="AC14" s="327"/>
      <c r="AD14" s="329"/>
      <c r="AE14" s="318"/>
      <c r="AF14" s="329"/>
    </row>
    <row r="15" spans="1:67" ht="89.25" customHeight="1" x14ac:dyDescent="0.2">
      <c r="A15" s="314" t="s">
        <v>39</v>
      </c>
      <c r="B15" s="314" t="s">
        <v>48</v>
      </c>
      <c r="C15" s="314">
        <v>223</v>
      </c>
      <c r="D15" s="314" t="s">
        <v>49</v>
      </c>
      <c r="E15" s="314">
        <v>170</v>
      </c>
      <c r="F15" s="346" t="s">
        <v>50</v>
      </c>
      <c r="G15" s="314" t="s">
        <v>43</v>
      </c>
      <c r="H15" s="314" t="s">
        <v>44</v>
      </c>
      <c r="I15" s="324" t="e">
        <f>SUM(J15:N16)</f>
        <v>#REF!</v>
      </c>
      <c r="J15" s="339" t="e">
        <f>+#REF!</f>
        <v>#REF!</v>
      </c>
      <c r="K15" s="335" t="e">
        <f>+#REF!</f>
        <v>#REF!</v>
      </c>
      <c r="L15" s="337" t="e">
        <f>+#REF!</f>
        <v>#REF!</v>
      </c>
      <c r="M15" s="339" t="e">
        <f>+#REF!</f>
        <v>#REF!</v>
      </c>
      <c r="N15" s="339" t="e">
        <f>+#REF!</f>
        <v>#REF!</v>
      </c>
      <c r="O15" s="325">
        <v>53</v>
      </c>
      <c r="P15" s="325">
        <v>712</v>
      </c>
      <c r="Q15" s="325">
        <v>881</v>
      </c>
      <c r="R15" s="325"/>
      <c r="S15" s="325" t="e">
        <f>+#REF!</f>
        <v>#REF!</v>
      </c>
      <c r="T15" s="325" t="e">
        <f>+#REF!</f>
        <v>#REF!</v>
      </c>
      <c r="U15" s="325" t="e">
        <f>+#REF!</f>
        <v>#REF!</v>
      </c>
      <c r="V15" s="325" t="e">
        <f>+#REF!</f>
        <v>#REF!</v>
      </c>
      <c r="W15" s="325" t="e">
        <f>+#REF!</f>
        <v>#REF!</v>
      </c>
      <c r="X15" s="325" t="e">
        <f>+#REF!</f>
        <v>#REF!</v>
      </c>
      <c r="Y15" s="325" t="e">
        <f>+#REF!</f>
        <v>#REF!</v>
      </c>
      <c r="Z15" s="325" t="e">
        <f>+#REF!</f>
        <v>#REF!</v>
      </c>
      <c r="AA15" s="330" t="e">
        <f>SUM(O15:Z16)</f>
        <v>#REF!</v>
      </c>
      <c r="AB15" s="327" t="e">
        <f>+AA15/K15</f>
        <v>#REF!</v>
      </c>
      <c r="AC15" s="327" t="e">
        <f>+(J15+AA15)/I15</f>
        <v>#REF!</v>
      </c>
      <c r="AD15" s="328" t="s">
        <v>51</v>
      </c>
      <c r="AE15" s="317" t="s">
        <v>46</v>
      </c>
      <c r="AF15" s="328" t="s">
        <v>52</v>
      </c>
    </row>
    <row r="16" spans="1:67" ht="140.25" customHeight="1" x14ac:dyDescent="0.2">
      <c r="A16" s="314"/>
      <c r="B16" s="314"/>
      <c r="C16" s="314"/>
      <c r="D16" s="314"/>
      <c r="E16" s="314"/>
      <c r="F16" s="346"/>
      <c r="G16" s="314"/>
      <c r="H16" s="314"/>
      <c r="I16" s="324"/>
      <c r="J16" s="340"/>
      <c r="K16" s="336"/>
      <c r="L16" s="338"/>
      <c r="M16" s="340"/>
      <c r="N16" s="340"/>
      <c r="O16" s="326"/>
      <c r="P16" s="326"/>
      <c r="Q16" s="326"/>
      <c r="R16" s="326"/>
      <c r="S16" s="326"/>
      <c r="T16" s="326"/>
      <c r="U16" s="326"/>
      <c r="V16" s="326"/>
      <c r="W16" s="326"/>
      <c r="X16" s="326"/>
      <c r="Y16" s="326"/>
      <c r="Z16" s="326"/>
      <c r="AA16" s="331"/>
      <c r="AB16" s="327"/>
      <c r="AC16" s="327"/>
      <c r="AD16" s="329"/>
      <c r="AE16" s="318"/>
      <c r="AF16" s="329"/>
    </row>
    <row r="17" spans="1:32" ht="62.25" customHeight="1" x14ac:dyDescent="0.2">
      <c r="A17" s="314" t="s">
        <v>39</v>
      </c>
      <c r="B17" s="370" t="s">
        <v>53</v>
      </c>
      <c r="C17" s="314">
        <v>231</v>
      </c>
      <c r="D17" s="314" t="s">
        <v>54</v>
      </c>
      <c r="E17" s="314">
        <v>178</v>
      </c>
      <c r="F17" s="346" t="s">
        <v>55</v>
      </c>
      <c r="G17" s="314" t="s">
        <v>56</v>
      </c>
      <c r="H17" s="314" t="s">
        <v>44</v>
      </c>
      <c r="I17" s="352">
        <f>SUM(J17:N18)</f>
        <v>1</v>
      </c>
      <c r="J17" s="381">
        <v>0.05</v>
      </c>
      <c r="K17" s="368">
        <v>0.28999999999999998</v>
      </c>
      <c r="L17" s="371">
        <v>0.25</v>
      </c>
      <c r="M17" s="368">
        <v>0.4</v>
      </c>
      <c r="N17" s="368">
        <v>0.01</v>
      </c>
      <c r="O17" s="373">
        <v>0.19</v>
      </c>
      <c r="P17" s="374"/>
      <c r="Q17" s="374"/>
      <c r="R17" s="377">
        <v>0</v>
      </c>
      <c r="S17" s="378"/>
      <c r="T17" s="378"/>
      <c r="U17" s="356">
        <v>0</v>
      </c>
      <c r="V17" s="357"/>
      <c r="W17" s="357"/>
      <c r="X17" s="356">
        <v>0</v>
      </c>
      <c r="Y17" s="357"/>
      <c r="Z17" s="357"/>
      <c r="AA17" s="360">
        <f>+R17+O17+U17+X17</f>
        <v>0.19</v>
      </c>
      <c r="AB17" s="327">
        <f>+AA17/K17</f>
        <v>0.65517241379310354</v>
      </c>
      <c r="AC17" s="327">
        <f>+(J17+AA17)/I17</f>
        <v>0.24</v>
      </c>
      <c r="AD17" s="354" t="s">
        <v>57</v>
      </c>
      <c r="AE17" s="317" t="s">
        <v>46</v>
      </c>
      <c r="AF17" s="354" t="s">
        <v>58</v>
      </c>
    </row>
    <row r="18" spans="1:32" ht="200.25" customHeight="1" x14ac:dyDescent="0.2">
      <c r="A18" s="314"/>
      <c r="B18" s="370"/>
      <c r="C18" s="314"/>
      <c r="D18" s="314"/>
      <c r="E18" s="314"/>
      <c r="F18" s="346"/>
      <c r="G18" s="314"/>
      <c r="H18" s="314"/>
      <c r="I18" s="353"/>
      <c r="J18" s="382"/>
      <c r="K18" s="369"/>
      <c r="L18" s="372"/>
      <c r="M18" s="369"/>
      <c r="N18" s="369"/>
      <c r="O18" s="375"/>
      <c r="P18" s="376"/>
      <c r="Q18" s="376"/>
      <c r="R18" s="379"/>
      <c r="S18" s="380"/>
      <c r="T18" s="380"/>
      <c r="U18" s="358"/>
      <c r="V18" s="359"/>
      <c r="W18" s="359"/>
      <c r="X18" s="358"/>
      <c r="Y18" s="359"/>
      <c r="Z18" s="359"/>
      <c r="AA18" s="361"/>
      <c r="AB18" s="327"/>
      <c r="AC18" s="327"/>
      <c r="AD18" s="355"/>
      <c r="AE18" s="318"/>
      <c r="AF18" s="355"/>
    </row>
    <row r="19" spans="1:32" ht="62.25" customHeight="1" x14ac:dyDescent="0.2">
      <c r="A19" s="314" t="s">
        <v>39</v>
      </c>
      <c r="B19" s="370" t="s">
        <v>59</v>
      </c>
      <c r="C19" s="314">
        <v>232</v>
      </c>
      <c r="D19" s="314" t="s">
        <v>60</v>
      </c>
      <c r="E19" s="314">
        <v>179</v>
      </c>
      <c r="F19" s="346" t="s">
        <v>61</v>
      </c>
      <c r="G19" s="314" t="s">
        <v>56</v>
      </c>
      <c r="H19" s="314" t="s">
        <v>44</v>
      </c>
      <c r="I19" s="352">
        <f>SUM(J19:N20)</f>
        <v>1</v>
      </c>
      <c r="J19" s="381">
        <v>0.01</v>
      </c>
      <c r="K19" s="368">
        <v>0.15</v>
      </c>
      <c r="L19" s="371">
        <v>0.42</v>
      </c>
      <c r="M19" s="368">
        <v>0.42</v>
      </c>
      <c r="N19" s="368">
        <v>0</v>
      </c>
      <c r="O19" s="364">
        <v>0.35</v>
      </c>
      <c r="P19" s="365"/>
      <c r="Q19" s="365"/>
      <c r="R19" s="373">
        <v>0</v>
      </c>
      <c r="S19" s="374"/>
      <c r="T19" s="374"/>
      <c r="U19" s="364">
        <v>0</v>
      </c>
      <c r="V19" s="365"/>
      <c r="W19" s="365"/>
      <c r="X19" s="364">
        <v>0</v>
      </c>
      <c r="Y19" s="365"/>
      <c r="Z19" s="365"/>
      <c r="AA19" s="362">
        <f>+R19+O19+U19+X19</f>
        <v>0.35</v>
      </c>
      <c r="AB19" s="327">
        <f>+AA19/K19</f>
        <v>2.3333333333333335</v>
      </c>
      <c r="AC19" s="327">
        <f>+(J19+AA19)/I19</f>
        <v>0.36</v>
      </c>
      <c r="AD19" s="354" t="s">
        <v>62</v>
      </c>
      <c r="AE19" s="317" t="s">
        <v>46</v>
      </c>
      <c r="AF19" s="354" t="s">
        <v>58</v>
      </c>
    </row>
    <row r="20" spans="1:32" ht="298.5" customHeight="1" x14ac:dyDescent="0.2">
      <c r="A20" s="314"/>
      <c r="B20" s="370"/>
      <c r="C20" s="314"/>
      <c r="D20" s="314"/>
      <c r="E20" s="314"/>
      <c r="F20" s="346"/>
      <c r="G20" s="314"/>
      <c r="H20" s="314"/>
      <c r="I20" s="353"/>
      <c r="J20" s="382"/>
      <c r="K20" s="369"/>
      <c r="L20" s="372"/>
      <c r="M20" s="369"/>
      <c r="N20" s="369"/>
      <c r="O20" s="366"/>
      <c r="P20" s="367"/>
      <c r="Q20" s="367"/>
      <c r="R20" s="375"/>
      <c r="S20" s="376"/>
      <c r="T20" s="376"/>
      <c r="U20" s="366"/>
      <c r="V20" s="367"/>
      <c r="W20" s="367"/>
      <c r="X20" s="366"/>
      <c r="Y20" s="367"/>
      <c r="Z20" s="367"/>
      <c r="AA20" s="363"/>
      <c r="AB20" s="327"/>
      <c r="AC20" s="327"/>
      <c r="AD20" s="355"/>
      <c r="AE20" s="318"/>
      <c r="AF20" s="355"/>
    </row>
    <row r="21" spans="1:32" ht="62.25" customHeight="1" x14ac:dyDescent="0.2">
      <c r="A21" s="314" t="s">
        <v>39</v>
      </c>
      <c r="B21" s="370" t="s">
        <v>63</v>
      </c>
      <c r="C21" s="314">
        <v>233</v>
      </c>
      <c r="D21" s="314" t="s">
        <v>64</v>
      </c>
      <c r="E21" s="314">
        <v>180</v>
      </c>
      <c r="F21" s="346" t="s">
        <v>65</v>
      </c>
      <c r="G21" s="314" t="s">
        <v>56</v>
      </c>
      <c r="H21" s="314" t="s">
        <v>44</v>
      </c>
      <c r="I21" s="352">
        <f>SUM(J21:N22)</f>
        <v>1</v>
      </c>
      <c r="J21" s="381">
        <v>0.01</v>
      </c>
      <c r="K21" s="368">
        <v>0.1</v>
      </c>
      <c r="L21" s="371">
        <v>0.3</v>
      </c>
      <c r="M21" s="368">
        <v>0.55000000000000004</v>
      </c>
      <c r="N21" s="368">
        <v>0.04</v>
      </c>
      <c r="O21" s="364">
        <v>4.4999999999999998E-2</v>
      </c>
      <c r="P21" s="365"/>
      <c r="Q21" s="365"/>
      <c r="R21" s="364">
        <v>0</v>
      </c>
      <c r="S21" s="365"/>
      <c r="T21" s="365"/>
      <c r="U21" s="364">
        <v>0</v>
      </c>
      <c r="V21" s="365"/>
      <c r="W21" s="365"/>
      <c r="X21" s="364">
        <v>0</v>
      </c>
      <c r="Y21" s="365"/>
      <c r="Z21" s="365"/>
      <c r="AA21" s="362">
        <f>+R21+O21+U21+X21</f>
        <v>4.4999999999999998E-2</v>
      </c>
      <c r="AB21" s="327">
        <f>+AA21/K21</f>
        <v>0.44999999999999996</v>
      </c>
      <c r="AC21" s="327">
        <f>+(J21+AA21)/I21</f>
        <v>5.5E-2</v>
      </c>
      <c r="AD21" s="354" t="s">
        <v>66</v>
      </c>
      <c r="AE21" s="317" t="s">
        <v>46</v>
      </c>
      <c r="AF21" s="354" t="s">
        <v>58</v>
      </c>
    </row>
    <row r="22" spans="1:32" ht="124.5" customHeight="1" x14ac:dyDescent="0.2">
      <c r="A22" s="314"/>
      <c r="B22" s="370"/>
      <c r="C22" s="314"/>
      <c r="D22" s="314"/>
      <c r="E22" s="314"/>
      <c r="F22" s="346"/>
      <c r="G22" s="314"/>
      <c r="H22" s="314"/>
      <c r="I22" s="353"/>
      <c r="J22" s="382"/>
      <c r="K22" s="369"/>
      <c r="L22" s="372"/>
      <c r="M22" s="369"/>
      <c r="N22" s="369"/>
      <c r="O22" s="366"/>
      <c r="P22" s="367"/>
      <c r="Q22" s="367"/>
      <c r="R22" s="366"/>
      <c r="S22" s="367"/>
      <c r="T22" s="367"/>
      <c r="U22" s="366"/>
      <c r="V22" s="367"/>
      <c r="W22" s="367"/>
      <c r="X22" s="366"/>
      <c r="Y22" s="367"/>
      <c r="Z22" s="367"/>
      <c r="AA22" s="363"/>
      <c r="AB22" s="327"/>
      <c r="AC22" s="327"/>
      <c r="AD22" s="355"/>
      <c r="AE22" s="318"/>
      <c r="AF22" s="355"/>
    </row>
  </sheetData>
  <mergeCells count="150">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 ref="M21:M22"/>
    <mergeCell ref="N21:N22"/>
    <mergeCell ref="O17:Q18"/>
    <mergeCell ref="R17:T18"/>
    <mergeCell ref="L21:L22"/>
    <mergeCell ref="I19:I20"/>
    <mergeCell ref="J19:J20"/>
    <mergeCell ref="K19:K20"/>
    <mergeCell ref="R19:T20"/>
    <mergeCell ref="J17:J18"/>
    <mergeCell ref="K17:K18"/>
    <mergeCell ref="L17:L18"/>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AF17:AF18"/>
    <mergeCell ref="AB17:AB18"/>
    <mergeCell ref="AC17:AC18"/>
    <mergeCell ref="AD17:AD18"/>
    <mergeCell ref="X17:Z18"/>
    <mergeCell ref="AA17:AA18"/>
    <mergeCell ref="AE17:AE18"/>
    <mergeCell ref="U17:W18"/>
    <mergeCell ref="AF21:AF22"/>
    <mergeCell ref="N15:N16"/>
    <mergeCell ref="O15:O16"/>
    <mergeCell ref="P15:P16"/>
    <mergeCell ref="Q15:Q16"/>
    <mergeCell ref="R15:R16"/>
    <mergeCell ref="S15:S16"/>
    <mergeCell ref="E15:E16"/>
    <mergeCell ref="C17:C18"/>
    <mergeCell ref="D17:D18"/>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664062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2" style="9" customWidth="1"/>
    <col min="8" max="8" width="20.5" style="7" customWidth="1"/>
    <col min="9" max="11" width="22.5" style="7" customWidth="1"/>
    <col min="12" max="24" width="10.6640625" style="3"/>
    <col min="25" max="16384" width="10.6640625" style="7"/>
  </cols>
  <sheetData>
    <row r="1" spans="2:14" ht="6" customHeight="1" thickBot="1" x14ac:dyDescent="0.2"/>
    <row r="2" spans="2:14" ht="25.5" customHeight="1" x14ac:dyDescent="0.15">
      <c r="B2" s="385"/>
      <c r="C2" s="383" t="s">
        <v>0</v>
      </c>
      <c r="D2" s="383"/>
      <c r="E2" s="383"/>
      <c r="F2" s="383"/>
      <c r="G2" s="383"/>
      <c r="H2" s="383"/>
      <c r="I2" s="387"/>
      <c r="J2" s="10"/>
      <c r="K2" s="10"/>
      <c r="M2" s="11" t="s">
        <v>67</v>
      </c>
    </row>
    <row r="3" spans="2:14" ht="25.5" customHeight="1" x14ac:dyDescent="0.15">
      <c r="B3" s="386"/>
      <c r="C3" s="384" t="s">
        <v>1</v>
      </c>
      <c r="D3" s="384"/>
      <c r="E3" s="384"/>
      <c r="F3" s="384"/>
      <c r="G3" s="384"/>
      <c r="H3" s="384"/>
      <c r="I3" s="388"/>
      <c r="J3" s="10"/>
      <c r="K3" s="10"/>
      <c r="M3" s="11" t="s">
        <v>68</v>
      </c>
    </row>
    <row r="4" spans="2:14" ht="25.5" customHeight="1" x14ac:dyDescent="0.15">
      <c r="B4" s="386"/>
      <c r="C4" s="384" t="s">
        <v>69</v>
      </c>
      <c r="D4" s="384"/>
      <c r="E4" s="384"/>
      <c r="F4" s="384"/>
      <c r="G4" s="384"/>
      <c r="H4" s="384"/>
      <c r="I4" s="388"/>
      <c r="J4" s="10"/>
      <c r="K4" s="10"/>
      <c r="M4" s="11" t="s">
        <v>70</v>
      </c>
    </row>
    <row r="5" spans="2:14" ht="25.5" customHeight="1" x14ac:dyDescent="0.15">
      <c r="B5" s="386"/>
      <c r="C5" s="384" t="s">
        <v>71</v>
      </c>
      <c r="D5" s="384"/>
      <c r="E5" s="384"/>
      <c r="F5" s="384"/>
      <c r="G5" s="389" t="s">
        <v>72</v>
      </c>
      <c r="H5" s="389"/>
      <c r="I5" s="388"/>
      <c r="J5" s="10"/>
      <c r="K5" s="10"/>
      <c r="M5" s="11" t="s">
        <v>73</v>
      </c>
    </row>
    <row r="6" spans="2:14" ht="23.25" customHeight="1" x14ac:dyDescent="0.15">
      <c r="B6" s="390" t="s">
        <v>74</v>
      </c>
      <c r="C6" s="391"/>
      <c r="D6" s="391"/>
      <c r="E6" s="391"/>
      <c r="F6" s="391"/>
      <c r="G6" s="391"/>
      <c r="H6" s="391"/>
      <c r="I6" s="392"/>
      <c r="J6" s="12"/>
      <c r="K6" s="12"/>
    </row>
    <row r="7" spans="2:14" ht="24" customHeight="1" x14ac:dyDescent="0.15">
      <c r="B7" s="393" t="s">
        <v>75</v>
      </c>
      <c r="C7" s="394"/>
      <c r="D7" s="394"/>
      <c r="E7" s="394"/>
      <c r="F7" s="394"/>
      <c r="G7" s="394"/>
      <c r="H7" s="394"/>
      <c r="I7" s="395"/>
      <c r="J7" s="13"/>
      <c r="K7" s="13"/>
    </row>
    <row r="8" spans="2:14" ht="24" customHeight="1" x14ac:dyDescent="0.15">
      <c r="B8" s="396" t="s">
        <v>76</v>
      </c>
      <c r="C8" s="397"/>
      <c r="D8" s="397"/>
      <c r="E8" s="397"/>
      <c r="F8" s="397"/>
      <c r="G8" s="397"/>
      <c r="H8" s="397"/>
      <c r="I8" s="398"/>
      <c r="J8" s="40"/>
      <c r="K8" s="40"/>
      <c r="N8" s="6" t="s">
        <v>77</v>
      </c>
    </row>
    <row r="9" spans="2:14" ht="30.75" customHeight="1" x14ac:dyDescent="0.15">
      <c r="B9" s="62" t="s">
        <v>78</v>
      </c>
      <c r="C9" s="41">
        <v>14</v>
      </c>
      <c r="D9" s="404" t="s">
        <v>79</v>
      </c>
      <c r="E9" s="404"/>
      <c r="F9" s="405" t="s">
        <v>471</v>
      </c>
      <c r="G9" s="406"/>
      <c r="H9" s="406"/>
      <c r="I9" s="407"/>
      <c r="J9" s="14"/>
      <c r="K9" s="14"/>
      <c r="M9" s="11" t="s">
        <v>81</v>
      </c>
      <c r="N9" s="6" t="s">
        <v>82</v>
      </c>
    </row>
    <row r="10" spans="2:14" ht="30.75" customHeight="1" x14ac:dyDescent="0.15">
      <c r="B10" s="165" t="s">
        <v>83</v>
      </c>
      <c r="C10" s="166" t="s">
        <v>84</v>
      </c>
      <c r="D10" s="408" t="s">
        <v>85</v>
      </c>
      <c r="E10" s="409"/>
      <c r="F10" s="399" t="s">
        <v>86</v>
      </c>
      <c r="G10" s="400"/>
      <c r="H10" s="167" t="s">
        <v>87</v>
      </c>
      <c r="I10" s="220" t="s">
        <v>84</v>
      </c>
      <c r="J10" s="15"/>
      <c r="K10" s="15"/>
      <c r="M10" s="11" t="s">
        <v>88</v>
      </c>
      <c r="N10" s="6" t="s">
        <v>89</v>
      </c>
    </row>
    <row r="11" spans="2:14" ht="30.75" customHeight="1" x14ac:dyDescent="0.15">
      <c r="B11" s="165" t="s">
        <v>90</v>
      </c>
      <c r="C11" s="401" t="s">
        <v>91</v>
      </c>
      <c r="D11" s="401"/>
      <c r="E11" s="401"/>
      <c r="F11" s="401"/>
      <c r="G11" s="167" t="s">
        <v>92</v>
      </c>
      <c r="H11" s="402">
        <v>1032</v>
      </c>
      <c r="I11" s="403"/>
      <c r="J11" s="16"/>
      <c r="K11" s="16"/>
      <c r="M11" s="11" t="s">
        <v>93</v>
      </c>
      <c r="N11" s="6" t="s">
        <v>44</v>
      </c>
    </row>
    <row r="12" spans="2:14" ht="30.75" customHeight="1" x14ac:dyDescent="0.15">
      <c r="B12" s="165" t="s">
        <v>94</v>
      </c>
      <c r="C12" s="410" t="s">
        <v>88</v>
      </c>
      <c r="D12" s="410"/>
      <c r="E12" s="410"/>
      <c r="F12" s="410"/>
      <c r="G12" s="167" t="s">
        <v>95</v>
      </c>
      <c r="H12" s="882" t="s">
        <v>472</v>
      </c>
      <c r="I12" s="883"/>
      <c r="J12" s="17"/>
      <c r="K12" s="17"/>
      <c r="M12" s="18" t="s">
        <v>97</v>
      </c>
    </row>
    <row r="13" spans="2:14" ht="30.75" customHeight="1" x14ac:dyDescent="0.15">
      <c r="B13" s="165" t="s">
        <v>98</v>
      </c>
      <c r="C13" s="413" t="s">
        <v>99</v>
      </c>
      <c r="D13" s="413"/>
      <c r="E13" s="413"/>
      <c r="F13" s="413"/>
      <c r="G13" s="413"/>
      <c r="H13" s="413"/>
      <c r="I13" s="414"/>
      <c r="J13" s="19"/>
      <c r="K13" s="19"/>
      <c r="M13" s="18"/>
    </row>
    <row r="14" spans="2:14" ht="30.75" customHeight="1" x14ac:dyDescent="0.15">
      <c r="B14" s="165" t="s">
        <v>100</v>
      </c>
      <c r="C14" s="399" t="s">
        <v>473</v>
      </c>
      <c r="D14" s="400"/>
      <c r="E14" s="400"/>
      <c r="F14" s="400"/>
      <c r="G14" s="400"/>
      <c r="H14" s="400"/>
      <c r="I14" s="415"/>
      <c r="J14" s="15"/>
      <c r="K14" s="15"/>
      <c r="M14" s="18"/>
      <c r="N14" s="6" t="s">
        <v>102</v>
      </c>
    </row>
    <row r="15" spans="2:14" ht="30.75" customHeight="1" x14ac:dyDescent="0.15">
      <c r="B15" s="165" t="s">
        <v>103</v>
      </c>
      <c r="C15" s="405" t="s">
        <v>474</v>
      </c>
      <c r="D15" s="406"/>
      <c r="E15" s="406"/>
      <c r="F15" s="864"/>
      <c r="G15" s="167" t="s">
        <v>105</v>
      </c>
      <c r="H15" s="417" t="s">
        <v>106</v>
      </c>
      <c r="I15" s="418"/>
      <c r="J15" s="15"/>
      <c r="K15" s="15"/>
      <c r="M15" s="18" t="s">
        <v>107</v>
      </c>
      <c r="N15" s="6" t="s">
        <v>84</v>
      </c>
    </row>
    <row r="16" spans="2:14" ht="30.75" customHeight="1" x14ac:dyDescent="0.15">
      <c r="B16" s="165" t="s">
        <v>108</v>
      </c>
      <c r="C16" s="419" t="s">
        <v>109</v>
      </c>
      <c r="D16" s="420"/>
      <c r="E16" s="420"/>
      <c r="F16" s="420"/>
      <c r="G16" s="167" t="s">
        <v>110</v>
      </c>
      <c r="H16" s="417" t="s">
        <v>44</v>
      </c>
      <c r="I16" s="418"/>
      <c r="J16" s="15"/>
      <c r="K16" s="15"/>
      <c r="M16" s="18" t="s">
        <v>111</v>
      </c>
    </row>
    <row r="17" spans="2:14" ht="36" customHeight="1" x14ac:dyDescent="0.15">
      <c r="B17" s="165" t="s">
        <v>112</v>
      </c>
      <c r="C17" s="875" t="s">
        <v>475</v>
      </c>
      <c r="D17" s="876"/>
      <c r="E17" s="876"/>
      <c r="F17" s="876"/>
      <c r="G17" s="876"/>
      <c r="H17" s="876"/>
      <c r="I17" s="877"/>
      <c r="J17" s="19"/>
      <c r="K17" s="19"/>
      <c r="M17" s="18" t="s">
        <v>114</v>
      </c>
      <c r="N17" s="6" t="s">
        <v>115</v>
      </c>
    </row>
    <row r="18" spans="2:14" ht="30.75" customHeight="1" x14ac:dyDescent="0.15">
      <c r="B18" s="165" t="s">
        <v>116</v>
      </c>
      <c r="C18" s="405" t="s">
        <v>476</v>
      </c>
      <c r="D18" s="406"/>
      <c r="E18" s="406"/>
      <c r="F18" s="406"/>
      <c r="G18" s="406"/>
      <c r="H18" s="406"/>
      <c r="I18" s="407"/>
      <c r="J18" s="20"/>
      <c r="K18" s="20"/>
      <c r="M18" s="18" t="s">
        <v>118</v>
      </c>
      <c r="N18" s="6" t="s">
        <v>119</v>
      </c>
    </row>
    <row r="19" spans="2:14" ht="30.75" customHeight="1" x14ac:dyDescent="0.15">
      <c r="B19" s="165" t="s">
        <v>120</v>
      </c>
      <c r="C19" s="872" t="s">
        <v>477</v>
      </c>
      <c r="D19" s="873"/>
      <c r="E19" s="873"/>
      <c r="F19" s="873"/>
      <c r="G19" s="873"/>
      <c r="H19" s="873"/>
      <c r="I19" s="874"/>
      <c r="J19" s="21"/>
      <c r="K19" s="21"/>
      <c r="M19" s="18"/>
      <c r="N19" s="6" t="s">
        <v>122</v>
      </c>
    </row>
    <row r="20" spans="2:14" ht="30.75" customHeight="1" x14ac:dyDescent="0.15">
      <c r="B20" s="165" t="s">
        <v>123</v>
      </c>
      <c r="C20" s="878" t="s">
        <v>43</v>
      </c>
      <c r="D20" s="879"/>
      <c r="E20" s="879"/>
      <c r="F20" s="879"/>
      <c r="G20" s="879"/>
      <c r="H20" s="879"/>
      <c r="I20" s="880"/>
      <c r="J20" s="22"/>
      <c r="K20" s="22"/>
      <c r="M20" s="18" t="s">
        <v>106</v>
      </c>
      <c r="N20" s="6" t="s">
        <v>124</v>
      </c>
    </row>
    <row r="21" spans="2:14" ht="27.75" customHeight="1" x14ac:dyDescent="0.15">
      <c r="B21" s="424" t="s">
        <v>125</v>
      </c>
      <c r="C21" s="426" t="s">
        <v>126</v>
      </c>
      <c r="D21" s="426"/>
      <c r="E21" s="426"/>
      <c r="F21" s="427" t="s">
        <v>127</v>
      </c>
      <c r="G21" s="427"/>
      <c r="H21" s="427"/>
      <c r="I21" s="428"/>
      <c r="J21" s="23"/>
      <c r="K21" s="23"/>
      <c r="M21" s="18" t="s">
        <v>128</v>
      </c>
      <c r="N21" s="6" t="s">
        <v>129</v>
      </c>
    </row>
    <row r="22" spans="2:14" ht="27" customHeight="1" x14ac:dyDescent="0.15">
      <c r="B22" s="425"/>
      <c r="C22" s="872" t="s">
        <v>478</v>
      </c>
      <c r="D22" s="873"/>
      <c r="E22" s="881"/>
      <c r="F22" s="872" t="s">
        <v>479</v>
      </c>
      <c r="G22" s="873"/>
      <c r="H22" s="873"/>
      <c r="I22" s="874"/>
      <c r="J22" s="21"/>
      <c r="K22" s="21"/>
      <c r="M22" s="18" t="s">
        <v>132</v>
      </c>
      <c r="N22" s="6" t="s">
        <v>133</v>
      </c>
    </row>
    <row r="23" spans="2:14" ht="39.75" customHeight="1" x14ac:dyDescent="0.15">
      <c r="B23" s="165" t="s">
        <v>134</v>
      </c>
      <c r="C23" s="399" t="s">
        <v>43</v>
      </c>
      <c r="D23" s="400"/>
      <c r="E23" s="868"/>
      <c r="F23" s="399" t="s">
        <v>43</v>
      </c>
      <c r="G23" s="400"/>
      <c r="H23" s="400"/>
      <c r="I23" s="415"/>
      <c r="J23" s="15"/>
      <c r="K23" s="15"/>
      <c r="M23" s="18"/>
      <c r="N23" s="6" t="s">
        <v>99</v>
      </c>
    </row>
    <row r="24" spans="2:14" ht="44.25" customHeight="1" x14ac:dyDescent="0.15">
      <c r="B24" s="165" t="s">
        <v>135</v>
      </c>
      <c r="C24" s="869" t="s">
        <v>480</v>
      </c>
      <c r="D24" s="870"/>
      <c r="E24" s="871"/>
      <c r="F24" s="872" t="s">
        <v>481</v>
      </c>
      <c r="G24" s="873"/>
      <c r="H24" s="873"/>
      <c r="I24" s="874"/>
      <c r="J24" s="20"/>
      <c r="K24" s="20"/>
      <c r="M24" s="24"/>
      <c r="N24" s="6" t="s">
        <v>138</v>
      </c>
    </row>
    <row r="25" spans="2:14" ht="29.25" customHeight="1" x14ac:dyDescent="0.15">
      <c r="B25" s="165" t="s">
        <v>139</v>
      </c>
      <c r="C25" s="441" t="s">
        <v>109</v>
      </c>
      <c r="D25" s="442"/>
      <c r="E25" s="443"/>
      <c r="F25" s="167" t="s">
        <v>140</v>
      </c>
      <c r="G25" s="865">
        <v>74</v>
      </c>
      <c r="H25" s="866"/>
      <c r="I25" s="867"/>
      <c r="J25" s="25"/>
      <c r="K25" s="25"/>
      <c r="M25" s="24"/>
    </row>
    <row r="26" spans="2:14" ht="27" customHeight="1" x14ac:dyDescent="0.15">
      <c r="B26" s="165" t="s">
        <v>141</v>
      </c>
      <c r="C26" s="405" t="s">
        <v>142</v>
      </c>
      <c r="D26" s="406"/>
      <c r="E26" s="864"/>
      <c r="F26" s="167" t="s">
        <v>143</v>
      </c>
      <c r="G26" s="865">
        <v>0</v>
      </c>
      <c r="H26" s="866"/>
      <c r="I26" s="867"/>
      <c r="J26" s="26"/>
      <c r="K26" s="26"/>
      <c r="M26" s="24"/>
    </row>
    <row r="27" spans="2:14" ht="47.25" customHeight="1" x14ac:dyDescent="0.15">
      <c r="B27" s="169" t="s">
        <v>144</v>
      </c>
      <c r="C27" s="399" t="s">
        <v>114</v>
      </c>
      <c r="D27" s="400"/>
      <c r="E27" s="868"/>
      <c r="F27" s="170" t="s">
        <v>145</v>
      </c>
      <c r="G27" s="448" t="s">
        <v>146</v>
      </c>
      <c r="H27" s="449"/>
      <c r="I27" s="450"/>
      <c r="J27" s="23"/>
      <c r="K27" s="23"/>
      <c r="M27" s="24"/>
    </row>
    <row r="28" spans="2:14" ht="30" customHeight="1" x14ac:dyDescent="0.15">
      <c r="B28" s="454" t="s">
        <v>147</v>
      </c>
      <c r="C28" s="455"/>
      <c r="D28" s="455"/>
      <c r="E28" s="455"/>
      <c r="F28" s="455"/>
      <c r="G28" s="455"/>
      <c r="H28" s="455"/>
      <c r="I28" s="456"/>
      <c r="J28" s="40"/>
      <c r="K28" s="40"/>
      <c r="M28" s="24"/>
    </row>
    <row r="29" spans="2:14" ht="56.25" customHeight="1" x14ac:dyDescent="0.15">
      <c r="B29" s="171" t="s">
        <v>148</v>
      </c>
      <c r="C29" s="172" t="s">
        <v>149</v>
      </c>
      <c r="D29" s="172" t="s">
        <v>150</v>
      </c>
      <c r="E29" s="172" t="s">
        <v>151</v>
      </c>
      <c r="F29" s="172" t="s">
        <v>152</v>
      </c>
      <c r="G29" s="173" t="s">
        <v>153</v>
      </c>
      <c r="H29" s="173" t="s">
        <v>154</v>
      </c>
      <c r="I29" s="174" t="s">
        <v>155</v>
      </c>
      <c r="J29" s="51" t="s">
        <v>156</v>
      </c>
      <c r="K29" s="21"/>
      <c r="M29" s="24"/>
    </row>
    <row r="30" spans="2:14" ht="19.5" customHeight="1" x14ac:dyDescent="0.15">
      <c r="B30" s="175" t="s">
        <v>157</v>
      </c>
      <c r="C30" s="221">
        <v>0</v>
      </c>
      <c r="D30" s="222">
        <f>+C30</f>
        <v>0</v>
      </c>
      <c r="E30" s="223">
        <v>0</v>
      </c>
      <c r="F30" s="224">
        <f>+E30</f>
        <v>0</v>
      </c>
      <c r="G30" s="225" t="e">
        <f>+C30/E30</f>
        <v>#DIV/0!</v>
      </c>
      <c r="H30" s="226" t="e">
        <f>+D30/F30</f>
        <v>#DIV/0!</v>
      </c>
      <c r="I30" s="227" t="e">
        <f>+D30/$G$26</f>
        <v>#DIV/0!</v>
      </c>
      <c r="J30" s="50">
        <v>0.99</v>
      </c>
      <c r="K30" s="27"/>
      <c r="M30" s="24"/>
    </row>
    <row r="31" spans="2:14" ht="19.5" customHeight="1" x14ac:dyDescent="0.15">
      <c r="B31" s="175" t="s">
        <v>158</v>
      </c>
      <c r="C31" s="221">
        <v>0</v>
      </c>
      <c r="D31" s="222">
        <f>+D30+C31</f>
        <v>0</v>
      </c>
      <c r="E31" s="223">
        <v>0</v>
      </c>
      <c r="F31" s="224">
        <f>+F30+E31</f>
        <v>0</v>
      </c>
      <c r="G31" s="225" t="e">
        <f t="shared" ref="G31:G41" si="0">+C31/E31</f>
        <v>#DIV/0!</v>
      </c>
      <c r="H31" s="226" t="e">
        <f t="shared" ref="H31:H41" si="1">+D31/F31</f>
        <v>#DIV/0!</v>
      </c>
      <c r="I31" s="227" t="e">
        <f t="shared" ref="I31:I40" si="2">+D31/$G$26</f>
        <v>#DIV/0!</v>
      </c>
      <c r="J31" s="50">
        <v>0.99</v>
      </c>
      <c r="K31" s="27"/>
      <c r="M31" s="24"/>
    </row>
    <row r="32" spans="2:14" ht="19.5" customHeight="1" x14ac:dyDescent="0.15">
      <c r="B32" s="175" t="s">
        <v>159</v>
      </c>
      <c r="C32" s="221">
        <v>0</v>
      </c>
      <c r="D32" s="222">
        <f t="shared" ref="D32:D41" si="3">+D31+C32</f>
        <v>0</v>
      </c>
      <c r="E32" s="223">
        <v>0</v>
      </c>
      <c r="F32" s="224">
        <f t="shared" ref="F32:F41" si="4">+F31+E32</f>
        <v>0</v>
      </c>
      <c r="G32" s="225" t="e">
        <f t="shared" si="0"/>
        <v>#DIV/0!</v>
      </c>
      <c r="H32" s="226" t="e">
        <f t="shared" si="1"/>
        <v>#DIV/0!</v>
      </c>
      <c r="I32" s="227" t="e">
        <f t="shared" si="2"/>
        <v>#DIV/0!</v>
      </c>
      <c r="J32" s="50">
        <v>0.99</v>
      </c>
      <c r="K32" s="27"/>
      <c r="M32" s="24"/>
    </row>
    <row r="33" spans="2:11" ht="19.5" customHeight="1" x14ac:dyDescent="0.15">
      <c r="B33" s="175" t="s">
        <v>160</v>
      </c>
      <c r="C33" s="221">
        <v>0</v>
      </c>
      <c r="D33" s="222">
        <f t="shared" si="3"/>
        <v>0</v>
      </c>
      <c r="E33" s="223">
        <v>0</v>
      </c>
      <c r="F33" s="224">
        <f t="shared" si="4"/>
        <v>0</v>
      </c>
      <c r="G33" s="225" t="e">
        <f t="shared" si="0"/>
        <v>#DIV/0!</v>
      </c>
      <c r="H33" s="226" t="e">
        <f t="shared" si="1"/>
        <v>#DIV/0!</v>
      </c>
      <c r="I33" s="227" t="e">
        <f t="shared" si="2"/>
        <v>#DIV/0!</v>
      </c>
      <c r="J33" s="50">
        <v>0.99</v>
      </c>
      <c r="K33" s="27"/>
    </row>
    <row r="34" spans="2:11" ht="19.5" customHeight="1" x14ac:dyDescent="0.15">
      <c r="B34" s="175" t="s">
        <v>161</v>
      </c>
      <c r="C34" s="221">
        <v>0</v>
      </c>
      <c r="D34" s="222">
        <f t="shared" si="3"/>
        <v>0</v>
      </c>
      <c r="E34" s="223">
        <v>0</v>
      </c>
      <c r="F34" s="224">
        <f t="shared" si="4"/>
        <v>0</v>
      </c>
      <c r="G34" s="225" t="e">
        <f t="shared" si="0"/>
        <v>#DIV/0!</v>
      </c>
      <c r="H34" s="226" t="e">
        <f t="shared" si="1"/>
        <v>#DIV/0!</v>
      </c>
      <c r="I34" s="227" t="e">
        <f t="shared" si="2"/>
        <v>#DIV/0!</v>
      </c>
      <c r="J34" s="50">
        <v>0.99</v>
      </c>
      <c r="K34" s="27"/>
    </row>
    <row r="35" spans="2:11" ht="19.5" customHeight="1" x14ac:dyDescent="0.15">
      <c r="B35" s="175" t="s">
        <v>162</v>
      </c>
      <c r="C35" s="221">
        <v>0</v>
      </c>
      <c r="D35" s="222">
        <f t="shared" si="3"/>
        <v>0</v>
      </c>
      <c r="E35" s="223">
        <v>0</v>
      </c>
      <c r="F35" s="224">
        <f t="shared" si="4"/>
        <v>0</v>
      </c>
      <c r="G35" s="225" t="e">
        <f t="shared" si="0"/>
        <v>#DIV/0!</v>
      </c>
      <c r="H35" s="226" t="e">
        <f t="shared" si="1"/>
        <v>#DIV/0!</v>
      </c>
      <c r="I35" s="227" t="e">
        <f t="shared" si="2"/>
        <v>#DIV/0!</v>
      </c>
      <c r="J35" s="50">
        <v>0.99</v>
      </c>
      <c r="K35" s="27"/>
    </row>
    <row r="36" spans="2:11" ht="19.5" customHeight="1" x14ac:dyDescent="0.15">
      <c r="B36" s="175" t="s">
        <v>163</v>
      </c>
      <c r="C36" s="221">
        <v>0</v>
      </c>
      <c r="D36" s="222">
        <f t="shared" si="3"/>
        <v>0</v>
      </c>
      <c r="E36" s="223">
        <v>0</v>
      </c>
      <c r="F36" s="224">
        <f t="shared" si="4"/>
        <v>0</v>
      </c>
      <c r="G36" s="225" t="e">
        <f t="shared" si="0"/>
        <v>#DIV/0!</v>
      </c>
      <c r="H36" s="226" t="e">
        <f t="shared" si="1"/>
        <v>#DIV/0!</v>
      </c>
      <c r="I36" s="227" t="e">
        <f t="shared" si="2"/>
        <v>#DIV/0!</v>
      </c>
      <c r="J36" s="50">
        <v>0.99</v>
      </c>
      <c r="K36" s="27"/>
    </row>
    <row r="37" spans="2:11" ht="19.5" customHeight="1" x14ac:dyDescent="0.15">
      <c r="B37" s="175" t="s">
        <v>164</v>
      </c>
      <c r="C37" s="221">
        <v>0</v>
      </c>
      <c r="D37" s="222">
        <f t="shared" si="3"/>
        <v>0</v>
      </c>
      <c r="E37" s="223">
        <v>0</v>
      </c>
      <c r="F37" s="224">
        <f t="shared" si="4"/>
        <v>0</v>
      </c>
      <c r="G37" s="225" t="e">
        <f t="shared" si="0"/>
        <v>#DIV/0!</v>
      </c>
      <c r="H37" s="226" t="e">
        <f t="shared" si="1"/>
        <v>#DIV/0!</v>
      </c>
      <c r="I37" s="227" t="e">
        <f t="shared" si="2"/>
        <v>#DIV/0!</v>
      </c>
      <c r="J37" s="50">
        <v>0.99</v>
      </c>
      <c r="K37" s="27"/>
    </row>
    <row r="38" spans="2:11" ht="19.5" customHeight="1" x14ac:dyDescent="0.15">
      <c r="B38" s="175" t="s">
        <v>165</v>
      </c>
      <c r="C38" s="221">
        <v>0</v>
      </c>
      <c r="D38" s="222">
        <f t="shared" si="3"/>
        <v>0</v>
      </c>
      <c r="E38" s="223">
        <v>0</v>
      </c>
      <c r="F38" s="224">
        <f t="shared" si="4"/>
        <v>0</v>
      </c>
      <c r="G38" s="225" t="e">
        <f t="shared" si="0"/>
        <v>#DIV/0!</v>
      </c>
      <c r="H38" s="226" t="e">
        <f t="shared" si="1"/>
        <v>#DIV/0!</v>
      </c>
      <c r="I38" s="227" t="e">
        <f t="shared" si="2"/>
        <v>#DIV/0!</v>
      </c>
      <c r="J38" s="50">
        <v>0.99</v>
      </c>
      <c r="K38" s="27"/>
    </row>
    <row r="39" spans="2:11" ht="19.5" customHeight="1" x14ac:dyDescent="0.15">
      <c r="B39" s="175" t="s">
        <v>166</v>
      </c>
      <c r="C39" s="221">
        <v>0</v>
      </c>
      <c r="D39" s="222">
        <f t="shared" si="3"/>
        <v>0</v>
      </c>
      <c r="E39" s="223">
        <v>0</v>
      </c>
      <c r="F39" s="224">
        <f t="shared" si="4"/>
        <v>0</v>
      </c>
      <c r="G39" s="225" t="e">
        <f t="shared" si="0"/>
        <v>#DIV/0!</v>
      </c>
      <c r="H39" s="226" t="e">
        <f t="shared" si="1"/>
        <v>#DIV/0!</v>
      </c>
      <c r="I39" s="227" t="e">
        <f t="shared" si="2"/>
        <v>#DIV/0!</v>
      </c>
      <c r="J39" s="50">
        <v>0.99</v>
      </c>
      <c r="K39" s="27"/>
    </row>
    <row r="40" spans="2:11" ht="19.5" customHeight="1" x14ac:dyDescent="0.15">
      <c r="B40" s="175" t="s">
        <v>167</v>
      </c>
      <c r="C40" s="221">
        <v>0</v>
      </c>
      <c r="D40" s="222">
        <f t="shared" si="3"/>
        <v>0</v>
      </c>
      <c r="E40" s="223">
        <v>0</v>
      </c>
      <c r="F40" s="224">
        <f t="shared" si="4"/>
        <v>0</v>
      </c>
      <c r="G40" s="225" t="e">
        <f t="shared" si="0"/>
        <v>#DIV/0!</v>
      </c>
      <c r="H40" s="226" t="e">
        <f t="shared" si="1"/>
        <v>#DIV/0!</v>
      </c>
      <c r="I40" s="227" t="e">
        <f t="shared" si="2"/>
        <v>#DIV/0!</v>
      </c>
      <c r="J40" s="50">
        <v>0.99</v>
      </c>
      <c r="K40" s="27"/>
    </row>
    <row r="41" spans="2:11" ht="19.5" customHeight="1" x14ac:dyDescent="0.15">
      <c r="B41" s="175" t="s">
        <v>168</v>
      </c>
      <c r="C41" s="221">
        <v>0</v>
      </c>
      <c r="D41" s="222">
        <f t="shared" si="3"/>
        <v>0</v>
      </c>
      <c r="E41" s="223">
        <v>0</v>
      </c>
      <c r="F41" s="224">
        <f t="shared" si="4"/>
        <v>0</v>
      </c>
      <c r="G41" s="225" t="e">
        <f t="shared" si="0"/>
        <v>#DIV/0!</v>
      </c>
      <c r="H41" s="226" t="e">
        <f t="shared" si="1"/>
        <v>#DIV/0!</v>
      </c>
      <c r="I41" s="227" t="e">
        <f>+D41/$G$26</f>
        <v>#DIV/0!</v>
      </c>
      <c r="J41" s="50">
        <v>0.99</v>
      </c>
      <c r="K41" s="27"/>
    </row>
    <row r="42" spans="2:11" ht="54.75" customHeight="1" x14ac:dyDescent="0.15">
      <c r="B42" s="183" t="s">
        <v>169</v>
      </c>
      <c r="C42" s="459"/>
      <c r="D42" s="459"/>
      <c r="E42" s="459"/>
      <c r="F42" s="459"/>
      <c r="G42" s="459"/>
      <c r="H42" s="459"/>
      <c r="I42" s="460"/>
      <c r="J42" s="28"/>
      <c r="K42" s="28"/>
    </row>
    <row r="43" spans="2:11" ht="29.25" customHeight="1" x14ac:dyDescent="0.15">
      <c r="B43" s="454" t="s">
        <v>170</v>
      </c>
      <c r="C43" s="455"/>
      <c r="D43" s="455"/>
      <c r="E43" s="455"/>
      <c r="F43" s="455"/>
      <c r="G43" s="455"/>
      <c r="H43" s="455"/>
      <c r="I43" s="456"/>
      <c r="J43" s="40"/>
      <c r="K43" s="40"/>
    </row>
    <row r="44" spans="2:11" ht="32.25" customHeight="1" x14ac:dyDescent="0.15">
      <c r="B44" s="429"/>
      <c r="C44" s="430"/>
      <c r="D44" s="430"/>
      <c r="E44" s="430"/>
      <c r="F44" s="430"/>
      <c r="G44" s="430"/>
      <c r="H44" s="430"/>
      <c r="I44" s="431"/>
      <c r="J44" s="40"/>
      <c r="K44" s="40"/>
    </row>
    <row r="45" spans="2:11" ht="32.25" customHeight="1" x14ac:dyDescent="0.15">
      <c r="B45" s="432"/>
      <c r="C45" s="433"/>
      <c r="D45" s="433"/>
      <c r="E45" s="433"/>
      <c r="F45" s="433"/>
      <c r="G45" s="433"/>
      <c r="H45" s="433"/>
      <c r="I45" s="434"/>
      <c r="J45" s="28"/>
      <c r="K45" s="28"/>
    </row>
    <row r="46" spans="2:11" ht="32.25" customHeight="1" x14ac:dyDescent="0.15">
      <c r="B46" s="432"/>
      <c r="C46" s="433"/>
      <c r="D46" s="433"/>
      <c r="E46" s="433"/>
      <c r="F46" s="433"/>
      <c r="G46" s="433"/>
      <c r="H46" s="433"/>
      <c r="I46" s="434"/>
      <c r="J46" s="28"/>
      <c r="K46" s="28"/>
    </row>
    <row r="47" spans="2:11" ht="32.25" customHeight="1" x14ac:dyDescent="0.15">
      <c r="B47" s="432"/>
      <c r="C47" s="433"/>
      <c r="D47" s="433"/>
      <c r="E47" s="433"/>
      <c r="F47" s="433"/>
      <c r="G47" s="433"/>
      <c r="H47" s="433"/>
      <c r="I47" s="434"/>
      <c r="J47" s="28"/>
      <c r="K47" s="28"/>
    </row>
    <row r="48" spans="2:11" ht="32.25" customHeight="1" x14ac:dyDescent="0.15">
      <c r="B48" s="435"/>
      <c r="C48" s="436"/>
      <c r="D48" s="436"/>
      <c r="E48" s="436"/>
      <c r="F48" s="436"/>
      <c r="G48" s="436"/>
      <c r="H48" s="436"/>
      <c r="I48" s="437"/>
      <c r="J48" s="12"/>
      <c r="K48" s="12"/>
    </row>
    <row r="49" spans="2:11" ht="79.5" customHeight="1" x14ac:dyDescent="0.15">
      <c r="B49" s="165" t="s">
        <v>171</v>
      </c>
      <c r="C49" s="858"/>
      <c r="D49" s="859"/>
      <c r="E49" s="859"/>
      <c r="F49" s="859"/>
      <c r="G49" s="859"/>
      <c r="H49" s="859"/>
      <c r="I49" s="860"/>
      <c r="J49" s="29"/>
      <c r="K49" s="29"/>
    </row>
    <row r="50" spans="2:11" ht="26.25" customHeight="1" x14ac:dyDescent="0.15">
      <c r="B50" s="165" t="s">
        <v>172</v>
      </c>
      <c r="C50" s="861"/>
      <c r="D50" s="862"/>
      <c r="E50" s="862"/>
      <c r="F50" s="862"/>
      <c r="G50" s="862"/>
      <c r="H50" s="862"/>
      <c r="I50" s="863"/>
      <c r="J50" s="29"/>
      <c r="K50" s="29"/>
    </row>
    <row r="51" spans="2:11" ht="64.5" customHeight="1" x14ac:dyDescent="0.15">
      <c r="B51" s="184" t="s">
        <v>173</v>
      </c>
      <c r="C51" s="858"/>
      <c r="D51" s="859"/>
      <c r="E51" s="859"/>
      <c r="F51" s="859"/>
      <c r="G51" s="859"/>
      <c r="H51" s="859"/>
      <c r="I51" s="860"/>
      <c r="J51" s="29"/>
      <c r="K51" s="29"/>
    </row>
    <row r="52" spans="2:11" ht="29.25" customHeight="1" x14ac:dyDescent="0.15">
      <c r="B52" s="454" t="s">
        <v>174</v>
      </c>
      <c r="C52" s="455"/>
      <c r="D52" s="455"/>
      <c r="E52" s="455"/>
      <c r="F52" s="455"/>
      <c r="G52" s="455"/>
      <c r="H52" s="455"/>
      <c r="I52" s="456"/>
      <c r="J52" s="29"/>
      <c r="K52" s="29"/>
    </row>
    <row r="53" spans="2:11" ht="33" customHeight="1" x14ac:dyDescent="0.15">
      <c r="B53" s="464" t="s">
        <v>175</v>
      </c>
      <c r="C53" s="185" t="s">
        <v>176</v>
      </c>
      <c r="D53" s="465" t="s">
        <v>177</v>
      </c>
      <c r="E53" s="465"/>
      <c r="F53" s="465"/>
      <c r="G53" s="465" t="s">
        <v>178</v>
      </c>
      <c r="H53" s="465"/>
      <c r="I53" s="466"/>
      <c r="J53" s="30"/>
      <c r="K53" s="30"/>
    </row>
    <row r="54" spans="2:11" ht="31.5" customHeight="1" x14ac:dyDescent="0.15">
      <c r="B54" s="464"/>
      <c r="C54" s="228"/>
      <c r="D54" s="459"/>
      <c r="E54" s="459"/>
      <c r="F54" s="459"/>
      <c r="G54" s="467"/>
      <c r="H54" s="467"/>
      <c r="I54" s="468"/>
      <c r="J54" s="30"/>
      <c r="K54" s="30"/>
    </row>
    <row r="55" spans="2:11" ht="31.5" customHeight="1" x14ac:dyDescent="0.15">
      <c r="B55" s="184" t="s">
        <v>179</v>
      </c>
      <c r="C55" s="856" t="s">
        <v>482</v>
      </c>
      <c r="D55" s="857"/>
      <c r="E55" s="481" t="s">
        <v>181</v>
      </c>
      <c r="F55" s="481"/>
      <c r="G55" s="480" t="s">
        <v>483</v>
      </c>
      <c r="H55" s="480"/>
      <c r="I55" s="482"/>
      <c r="J55" s="31"/>
      <c r="K55" s="31"/>
    </row>
    <row r="56" spans="2:11" ht="31.5" customHeight="1" x14ac:dyDescent="0.15">
      <c r="B56" s="184" t="s">
        <v>183</v>
      </c>
      <c r="C56" s="459" t="s">
        <v>184</v>
      </c>
      <c r="D56" s="459"/>
      <c r="E56" s="483" t="s">
        <v>185</v>
      </c>
      <c r="F56" s="483"/>
      <c r="G56" s="480" t="s">
        <v>186</v>
      </c>
      <c r="H56" s="480"/>
      <c r="I56" s="482"/>
      <c r="J56" s="31"/>
      <c r="K56" s="31"/>
    </row>
    <row r="57" spans="2:11" ht="31.5" customHeight="1" x14ac:dyDescent="0.15">
      <c r="B57" s="184" t="s">
        <v>187</v>
      </c>
      <c r="C57" s="459"/>
      <c r="D57" s="459"/>
      <c r="E57" s="469" t="s">
        <v>188</v>
      </c>
      <c r="F57" s="470"/>
      <c r="G57" s="473"/>
      <c r="H57" s="474"/>
      <c r="I57" s="475"/>
      <c r="J57" s="32"/>
      <c r="K57" s="32"/>
    </row>
    <row r="58" spans="2:11" ht="31.5" customHeight="1" thickBot="1" x14ac:dyDescent="0.2">
      <c r="B58" s="187" t="s">
        <v>189</v>
      </c>
      <c r="C58" s="479"/>
      <c r="D58" s="479"/>
      <c r="E58" s="471"/>
      <c r="F58" s="472"/>
      <c r="G58" s="476"/>
      <c r="H58" s="477"/>
      <c r="I58" s="478"/>
      <c r="J58" s="32"/>
      <c r="K58" s="32"/>
    </row>
    <row r="59" spans="2:11" hidden="1" x14ac:dyDescent="0.15">
      <c r="B59" s="3"/>
      <c r="C59" s="3"/>
      <c r="D59" s="5"/>
      <c r="E59" s="5"/>
      <c r="F59" s="5"/>
      <c r="G59" s="5"/>
      <c r="H59" s="5"/>
      <c r="I59" s="42"/>
      <c r="J59" s="33"/>
      <c r="K59" s="33"/>
    </row>
    <row r="60" spans="2:11" hidden="1" x14ac:dyDescent="0.15">
      <c r="B60" s="43"/>
      <c r="C60" s="44"/>
      <c r="D60" s="44"/>
      <c r="E60" s="45"/>
      <c r="F60" s="45"/>
      <c r="G60" s="46"/>
      <c r="H60" s="47"/>
      <c r="I60" s="44"/>
      <c r="J60" s="34"/>
      <c r="K60" s="34"/>
    </row>
    <row r="61" spans="2:11" hidden="1" x14ac:dyDescent="0.15">
      <c r="B61" s="43"/>
      <c r="C61" s="44"/>
      <c r="D61" s="44"/>
      <c r="E61" s="45"/>
      <c r="F61" s="45"/>
      <c r="G61" s="46"/>
      <c r="H61" s="47"/>
      <c r="I61" s="44"/>
      <c r="J61" s="34"/>
      <c r="K61" s="34"/>
    </row>
    <row r="62" spans="2:11" hidden="1" x14ac:dyDescent="0.15">
      <c r="B62" s="43"/>
      <c r="C62" s="44"/>
      <c r="D62" s="44"/>
      <c r="E62" s="45"/>
      <c r="F62" s="45"/>
      <c r="G62" s="46"/>
      <c r="H62" s="47"/>
      <c r="I62" s="44"/>
      <c r="J62" s="34"/>
      <c r="K62" s="34"/>
    </row>
    <row r="63" spans="2:11" hidden="1" x14ac:dyDescent="0.15">
      <c r="B63" s="43"/>
      <c r="C63" s="44"/>
      <c r="D63" s="44"/>
      <c r="E63" s="45"/>
      <c r="F63" s="45"/>
      <c r="G63" s="46"/>
      <c r="H63" s="47"/>
      <c r="I63" s="44"/>
      <c r="J63" s="34"/>
      <c r="K63" s="34"/>
    </row>
    <row r="64" spans="2:11" hidden="1" x14ac:dyDescent="0.15">
      <c r="B64" s="43"/>
      <c r="C64" s="44"/>
      <c r="D64" s="44"/>
      <c r="E64" s="45"/>
      <c r="F64" s="45"/>
      <c r="G64" s="46"/>
      <c r="H64" s="47"/>
      <c r="I64" s="44"/>
      <c r="J64" s="34"/>
      <c r="K64" s="34"/>
    </row>
    <row r="65" spans="2:11" hidden="1" x14ac:dyDescent="0.15">
      <c r="B65" s="43"/>
      <c r="C65" s="44"/>
      <c r="D65" s="44"/>
      <c r="E65" s="45"/>
      <c r="F65" s="45"/>
      <c r="G65" s="46"/>
      <c r="H65" s="47"/>
      <c r="I65" s="44"/>
      <c r="J65" s="34"/>
      <c r="K65" s="34"/>
    </row>
    <row r="66" spans="2:11" hidden="1" x14ac:dyDescent="0.15">
      <c r="B66" s="43"/>
      <c r="C66" s="44"/>
      <c r="D66" s="44"/>
      <c r="E66" s="45"/>
      <c r="F66" s="45"/>
      <c r="G66" s="46"/>
      <c r="H66" s="47"/>
      <c r="I66" s="44"/>
      <c r="J66" s="34"/>
      <c r="K66" s="34"/>
    </row>
    <row r="67" spans="2:11" hidden="1" x14ac:dyDescent="0.15">
      <c r="B67" s="43"/>
      <c r="C67" s="44"/>
      <c r="D67" s="44"/>
      <c r="E67" s="45"/>
      <c r="F67" s="45"/>
      <c r="G67" s="46"/>
      <c r="H67" s="47"/>
      <c r="I67" s="44"/>
      <c r="J67" s="34"/>
      <c r="K67" s="34"/>
    </row>
    <row r="68" spans="2:11" x14ac:dyDescent="0.15">
      <c r="B68" s="48"/>
      <c r="C68" s="3"/>
      <c r="D68" s="3"/>
      <c r="E68" s="3"/>
      <c r="F68" s="3"/>
      <c r="G68" s="49"/>
      <c r="H68" s="3"/>
      <c r="I68" s="3"/>
    </row>
  </sheetData>
  <mergeCells count="66">
    <mergeCell ref="B2:B5"/>
    <mergeCell ref="C2:H2"/>
    <mergeCell ref="I2:I5"/>
    <mergeCell ref="C3:H3"/>
    <mergeCell ref="C4:H4"/>
    <mergeCell ref="C5:F5"/>
    <mergeCell ref="G5:H5"/>
    <mergeCell ref="B6:I6"/>
    <mergeCell ref="B7:I7"/>
    <mergeCell ref="B8:I8"/>
    <mergeCell ref="D9:E9"/>
    <mergeCell ref="F9:I9"/>
    <mergeCell ref="D10:E10"/>
    <mergeCell ref="F10:G10"/>
    <mergeCell ref="C11:F11"/>
    <mergeCell ref="H11:I11"/>
    <mergeCell ref="C12:F12"/>
    <mergeCell ref="H12:I12"/>
    <mergeCell ref="C13:I13"/>
    <mergeCell ref="C14:I14"/>
    <mergeCell ref="C15:F15"/>
    <mergeCell ref="H15:I15"/>
    <mergeCell ref="C16:F16"/>
    <mergeCell ref="H16:I16"/>
    <mergeCell ref="C17:I17"/>
    <mergeCell ref="C18:I18"/>
    <mergeCell ref="C19:I19"/>
    <mergeCell ref="C20:I20"/>
    <mergeCell ref="B21:B22"/>
    <mergeCell ref="C21:E21"/>
    <mergeCell ref="F21:I21"/>
    <mergeCell ref="C22:E22"/>
    <mergeCell ref="F22:I22"/>
    <mergeCell ref="C23:E23"/>
    <mergeCell ref="F23:I23"/>
    <mergeCell ref="C24:E24"/>
    <mergeCell ref="F24:I24"/>
    <mergeCell ref="C25:E25"/>
    <mergeCell ref="G25:I25"/>
    <mergeCell ref="C26:E26"/>
    <mergeCell ref="G26:I26"/>
    <mergeCell ref="C27:E27"/>
    <mergeCell ref="G27:I27"/>
    <mergeCell ref="B28:I28"/>
    <mergeCell ref="C42:I42"/>
    <mergeCell ref="B43:I43"/>
    <mergeCell ref="B44:I48"/>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ColWidth="11.5" defaultRowHeight="15" x14ac:dyDescent="0.2"/>
  <cols>
    <col min="1" max="1" width="1.33203125" customWidth="1"/>
    <col min="2" max="2" width="20.1640625" style="38" customWidth="1"/>
    <col min="3" max="3" width="34.5" customWidth="1"/>
    <col min="4" max="4" width="14.33203125" customWidth="1"/>
    <col min="5" max="5" width="5.6640625" customWidth="1"/>
    <col min="6" max="6" width="47" customWidth="1"/>
    <col min="7" max="8" width="16.1640625" customWidth="1"/>
    <col min="9" max="9" width="16.33203125" customWidth="1"/>
    <col min="10" max="10" width="15.6640625" customWidth="1"/>
    <col min="11" max="11" width="20" customWidth="1"/>
    <col min="13" max="13" width="17.6640625" bestFit="1" customWidth="1"/>
    <col min="108" max="108" width="11.5" customWidth="1"/>
    <col min="198" max="198" width="1.5" customWidth="1"/>
  </cols>
  <sheetData>
    <row r="1" spans="2:11" ht="18" customHeight="1" thickBot="1" x14ac:dyDescent="0.25">
      <c r="B1" s="488"/>
      <c r="C1" s="491" t="s">
        <v>0</v>
      </c>
      <c r="D1" s="492"/>
      <c r="E1" s="492"/>
      <c r="F1" s="492"/>
      <c r="G1" s="492"/>
      <c r="H1" s="493"/>
      <c r="I1" s="494"/>
      <c r="J1" s="495"/>
    </row>
    <row r="2" spans="2:11" ht="18" customHeight="1" thickBot="1" x14ac:dyDescent="0.25">
      <c r="B2" s="489"/>
      <c r="C2" s="491" t="s">
        <v>1</v>
      </c>
      <c r="D2" s="492"/>
      <c r="E2" s="492"/>
      <c r="F2" s="492"/>
      <c r="G2" s="492"/>
      <c r="H2" s="493"/>
      <c r="I2" s="496"/>
      <c r="J2" s="497"/>
    </row>
    <row r="3" spans="2:11" ht="18" customHeight="1" thickBot="1" x14ac:dyDescent="0.25">
      <c r="B3" s="489"/>
      <c r="C3" s="491" t="s">
        <v>484</v>
      </c>
      <c r="D3" s="492"/>
      <c r="E3" s="492"/>
      <c r="F3" s="492"/>
      <c r="G3" s="492"/>
      <c r="H3" s="493"/>
      <c r="I3" s="496"/>
      <c r="J3" s="497"/>
    </row>
    <row r="4" spans="2:11" ht="18" customHeight="1" thickBot="1" x14ac:dyDescent="0.25">
      <c r="B4" s="490"/>
      <c r="C4" s="491" t="s">
        <v>191</v>
      </c>
      <c r="D4" s="492"/>
      <c r="E4" s="492"/>
      <c r="F4" s="493"/>
      <c r="G4" s="500" t="s">
        <v>192</v>
      </c>
      <c r="H4" s="501"/>
      <c r="I4" s="498"/>
      <c r="J4" s="499"/>
    </row>
    <row r="5" spans="2:11" ht="18" customHeight="1" thickBot="1" x14ac:dyDescent="0.25">
      <c r="B5" s="35"/>
      <c r="C5" s="10"/>
      <c r="D5" s="10"/>
      <c r="E5" s="10"/>
      <c r="F5" s="10"/>
      <c r="G5" s="10"/>
      <c r="H5" s="10"/>
      <c r="I5" s="10"/>
      <c r="J5" s="36"/>
    </row>
    <row r="6" spans="2:11" ht="51.75" customHeight="1" thickBot="1" x14ac:dyDescent="0.25">
      <c r="B6" s="1" t="s">
        <v>485</v>
      </c>
      <c r="C6" s="504" t="s">
        <v>39</v>
      </c>
      <c r="D6" s="505"/>
      <c r="E6" s="506"/>
      <c r="F6" s="37"/>
      <c r="G6" s="10"/>
      <c r="H6" s="10"/>
      <c r="I6" s="10"/>
      <c r="J6" s="36"/>
    </row>
    <row r="7" spans="2:11" ht="32.25" customHeight="1" thickBot="1" x14ac:dyDescent="0.25">
      <c r="B7" s="2" t="s">
        <v>194</v>
      </c>
      <c r="C7" s="504" t="s">
        <v>86</v>
      </c>
      <c r="D7" s="505"/>
      <c r="E7" s="506"/>
      <c r="F7" s="37"/>
      <c r="G7" s="10"/>
      <c r="H7" s="10"/>
      <c r="I7" s="10"/>
      <c r="J7" s="36"/>
    </row>
    <row r="8" spans="2:11" ht="32.25" customHeight="1" thickBot="1" x14ac:dyDescent="0.25">
      <c r="B8" s="2" t="s">
        <v>195</v>
      </c>
      <c r="C8" s="504" t="s">
        <v>196</v>
      </c>
      <c r="D8" s="505"/>
      <c r="E8" s="506"/>
      <c r="F8" s="4"/>
      <c r="G8" s="10"/>
      <c r="H8" s="10"/>
      <c r="I8" s="10"/>
      <c r="J8" s="36"/>
    </row>
    <row r="9" spans="2:11" ht="33.75" customHeight="1" thickBot="1" x14ac:dyDescent="0.25">
      <c r="B9" s="2" t="s">
        <v>197</v>
      </c>
      <c r="C9" s="504" t="s">
        <v>186</v>
      </c>
      <c r="D9" s="505"/>
      <c r="E9" s="506"/>
      <c r="F9" s="37"/>
      <c r="G9" s="10"/>
      <c r="H9" s="10"/>
      <c r="I9" s="10"/>
      <c r="J9" s="36"/>
    </row>
    <row r="10" spans="2:11" ht="33.75" customHeight="1" thickBot="1" x14ac:dyDescent="0.25">
      <c r="B10" s="64" t="s">
        <v>198</v>
      </c>
      <c r="C10" s="504" t="s">
        <v>486</v>
      </c>
      <c r="D10" s="505"/>
      <c r="E10" s="506"/>
      <c r="F10" s="37"/>
      <c r="G10" s="10"/>
      <c r="H10" s="10"/>
      <c r="I10" s="10"/>
      <c r="J10" s="36"/>
    </row>
    <row r="11" spans="2:11" ht="34.5" customHeight="1" x14ac:dyDescent="0.2"/>
    <row r="12" spans="2:11" ht="21.75" customHeight="1" x14ac:dyDescent="0.2">
      <c r="B12" s="514" t="s">
        <v>487</v>
      </c>
      <c r="C12" s="515"/>
      <c r="D12" s="515"/>
      <c r="E12" s="515"/>
      <c r="F12" s="515"/>
      <c r="G12" s="515"/>
      <c r="H12" s="516"/>
      <c r="I12" s="890" t="s">
        <v>200</v>
      </c>
      <c r="J12" s="891"/>
      <c r="K12" s="891"/>
    </row>
    <row r="13" spans="2:11" s="39" customFormat="1" ht="30" customHeight="1" x14ac:dyDescent="0.2">
      <c r="B13" s="229" t="s">
        <v>201</v>
      </c>
      <c r="C13" s="229" t="s">
        <v>202</v>
      </c>
      <c r="D13" s="229" t="s">
        <v>203</v>
      </c>
      <c r="E13" s="229" t="s">
        <v>204</v>
      </c>
      <c r="F13" s="229" t="s">
        <v>205</v>
      </c>
      <c r="G13" s="229" t="s">
        <v>206</v>
      </c>
      <c r="H13" s="229" t="s">
        <v>207</v>
      </c>
      <c r="I13" s="230" t="s">
        <v>208</v>
      </c>
      <c r="J13" s="230" t="s">
        <v>209</v>
      </c>
      <c r="K13" s="230" t="s">
        <v>210</v>
      </c>
    </row>
    <row r="14" spans="2:11" s="39" customFormat="1" x14ac:dyDescent="0.2">
      <c r="B14" s="231"/>
      <c r="C14" s="232"/>
      <c r="D14" s="233"/>
      <c r="E14" s="234"/>
      <c r="F14" s="232"/>
      <c r="G14" s="233"/>
      <c r="H14" s="235"/>
      <c r="I14" s="236"/>
      <c r="J14" s="237"/>
      <c r="K14" s="234"/>
    </row>
    <row r="15" spans="2:11" ht="165" customHeight="1" x14ac:dyDescent="0.2">
      <c r="B15" s="231"/>
      <c r="C15" s="238"/>
      <c r="D15" s="233"/>
      <c r="E15" s="239"/>
      <c r="F15" s="240"/>
      <c r="G15" s="233"/>
      <c r="H15" s="235"/>
      <c r="I15" s="236"/>
      <c r="J15" s="237"/>
      <c r="K15" s="888"/>
    </row>
    <row r="16" spans="2:11" x14ac:dyDescent="0.2">
      <c r="B16" s="231"/>
      <c r="C16" s="232"/>
      <c r="D16" s="233"/>
      <c r="E16" s="234"/>
      <c r="F16" s="232"/>
      <c r="G16" s="233"/>
      <c r="H16" s="235"/>
      <c r="I16" s="236"/>
      <c r="J16" s="237"/>
      <c r="K16" s="889"/>
    </row>
    <row r="17" spans="2:12" x14ac:dyDescent="0.2">
      <c r="B17" s="231"/>
      <c r="C17" s="241"/>
      <c r="D17" s="233"/>
      <c r="E17" s="234"/>
      <c r="F17" s="241"/>
      <c r="G17" s="233"/>
      <c r="H17" s="242"/>
      <c r="I17" s="236"/>
      <c r="J17" s="237"/>
      <c r="K17" s="234"/>
    </row>
    <row r="18" spans="2:12" x14ac:dyDescent="0.2">
      <c r="B18" s="231"/>
      <c r="C18" s="241"/>
      <c r="D18" s="233"/>
      <c r="E18" s="234"/>
      <c r="F18" s="241"/>
      <c r="G18" s="233"/>
      <c r="H18" s="242"/>
      <c r="I18" s="243"/>
      <c r="J18" s="237"/>
      <c r="K18" s="244"/>
    </row>
    <row r="19" spans="2:12" ht="15" customHeight="1" x14ac:dyDescent="0.2">
      <c r="B19" s="884" t="s">
        <v>217</v>
      </c>
      <c r="C19" s="885"/>
      <c r="D19" s="245">
        <f>SUM(D15:D16)</f>
        <v>0</v>
      </c>
      <c r="E19" s="886" t="s">
        <v>217</v>
      </c>
      <c r="F19" s="887"/>
      <c r="G19" s="245">
        <v>1</v>
      </c>
      <c r="H19" s="246"/>
      <c r="I19" s="247">
        <f>SUM(I14:I18)</f>
        <v>0</v>
      </c>
      <c r="J19" s="248"/>
      <c r="K19" s="248"/>
    </row>
    <row r="23" spans="2:12" x14ac:dyDescent="0.2">
      <c r="L23" s="78"/>
    </row>
    <row r="24" spans="2:12" x14ac:dyDescent="0.2">
      <c r="L24" s="78"/>
    </row>
    <row r="25" spans="2:12" x14ac:dyDescent="0.2">
      <c r="L25" s="78"/>
    </row>
    <row r="26" spans="2:12" x14ac:dyDescent="0.2">
      <c r="L26" s="78"/>
    </row>
    <row r="27" spans="2:12" x14ac:dyDescent="0.2">
      <c r="L27" s="78"/>
    </row>
    <row r="28" spans="2:12" x14ac:dyDescent="0.2">
      <c r="L28" s="78"/>
    </row>
    <row r="30" spans="2:12" x14ac:dyDescent="0.2">
      <c r="L30" s="79"/>
    </row>
  </sheetData>
  <mergeCells count="17">
    <mergeCell ref="B1:B4"/>
    <mergeCell ref="C1:H1"/>
    <mergeCell ref="I1:J4"/>
    <mergeCell ref="C2:H2"/>
    <mergeCell ref="C3:H3"/>
    <mergeCell ref="C4:F4"/>
    <mergeCell ref="G4:H4"/>
    <mergeCell ref="C8:E8"/>
    <mergeCell ref="C9:E9"/>
    <mergeCell ref="B12:H12"/>
    <mergeCell ref="C6:E6"/>
    <mergeCell ref="C7:E7"/>
    <mergeCell ref="B19:C19"/>
    <mergeCell ref="E19:F19"/>
    <mergeCell ref="K15:K16"/>
    <mergeCell ref="C10:E10"/>
    <mergeCell ref="I12:K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ColWidth="11.5" defaultRowHeight="15" x14ac:dyDescent="0.2"/>
  <sheetData>
    <row r="9" spans="10:12" x14ac:dyDescent="0.2">
      <c r="K9" s="249" t="s">
        <v>488</v>
      </c>
      <c r="L9" s="249" t="s">
        <v>489</v>
      </c>
    </row>
    <row r="10" spans="10:12" x14ac:dyDescent="0.2">
      <c r="J10" s="250" t="s">
        <v>490</v>
      </c>
      <c r="K10" s="250">
        <v>77</v>
      </c>
      <c r="L10" s="250">
        <v>2</v>
      </c>
    </row>
    <row r="11" spans="10:12" x14ac:dyDescent="0.2">
      <c r="J11" s="198"/>
      <c r="K11" s="198"/>
      <c r="L11" s="198">
        <v>37</v>
      </c>
    </row>
    <row r="12" spans="10:12" x14ac:dyDescent="0.2">
      <c r="J12" s="198"/>
      <c r="K12" s="198"/>
      <c r="L12" s="198">
        <v>43</v>
      </c>
    </row>
    <row r="13" spans="10:12" x14ac:dyDescent="0.2">
      <c r="K13" s="198" t="s">
        <v>491</v>
      </c>
      <c r="L13" s="251">
        <f>SUM(L10:L12)</f>
        <v>82</v>
      </c>
    </row>
    <row r="14" spans="10:12" x14ac:dyDescent="0.2">
      <c r="J14" s="250" t="s">
        <v>492</v>
      </c>
      <c r="K14" s="250">
        <v>115</v>
      </c>
      <c r="L14" s="250">
        <v>16</v>
      </c>
    </row>
    <row r="15" spans="10:12" x14ac:dyDescent="0.2">
      <c r="J15" s="198"/>
      <c r="K15" s="198"/>
      <c r="L15" s="198">
        <v>27</v>
      </c>
    </row>
    <row r="16" spans="10:12" x14ac:dyDescent="0.2">
      <c r="J16" s="198"/>
      <c r="K16" s="198"/>
      <c r="L16" s="198">
        <v>10</v>
      </c>
    </row>
    <row r="17" spans="10:14" x14ac:dyDescent="0.2">
      <c r="J17" s="198"/>
      <c r="K17" s="198" t="s">
        <v>491</v>
      </c>
      <c r="L17" s="251">
        <f>SUM(L14:L16)</f>
        <v>53</v>
      </c>
    </row>
    <row r="18" spans="10:14" x14ac:dyDescent="0.2">
      <c r="J18" s="250" t="s">
        <v>493</v>
      </c>
      <c r="K18" s="250">
        <v>7</v>
      </c>
      <c r="L18" s="250">
        <v>13</v>
      </c>
    </row>
    <row r="19" spans="10:14" x14ac:dyDescent="0.2">
      <c r="J19" s="198"/>
      <c r="K19" s="198"/>
      <c r="L19" s="198">
        <v>14</v>
      </c>
    </row>
    <row r="20" spans="10:14" x14ac:dyDescent="0.2">
      <c r="J20" s="198"/>
      <c r="K20" s="198"/>
      <c r="L20" s="198">
        <v>10</v>
      </c>
    </row>
    <row r="21" spans="10:14" x14ac:dyDescent="0.2">
      <c r="J21" s="198"/>
      <c r="K21" s="198" t="s">
        <v>491</v>
      </c>
      <c r="L21" s="251">
        <f>SUM(L18:L20)</f>
        <v>37</v>
      </c>
    </row>
    <row r="22" spans="10:14" x14ac:dyDescent="0.2">
      <c r="J22" s="250" t="s">
        <v>494</v>
      </c>
      <c r="K22" s="250">
        <v>52</v>
      </c>
      <c r="L22" s="250">
        <v>10</v>
      </c>
    </row>
    <row r="23" spans="10:14" x14ac:dyDescent="0.2">
      <c r="J23" s="198"/>
      <c r="K23" s="198"/>
      <c r="L23" s="198">
        <v>0</v>
      </c>
    </row>
    <row r="24" spans="10:14" x14ac:dyDescent="0.2">
      <c r="J24" s="198"/>
      <c r="K24" s="198"/>
      <c r="L24" s="198">
        <v>59</v>
      </c>
    </row>
    <row r="25" spans="10:14" x14ac:dyDescent="0.2">
      <c r="J25" s="198"/>
      <c r="K25" s="198" t="s">
        <v>491</v>
      </c>
      <c r="L25" s="251">
        <f>SUM(L22:L24)</f>
        <v>69</v>
      </c>
    </row>
    <row r="27" spans="10:14" x14ac:dyDescent="0.2">
      <c r="J27" s="76" t="s">
        <v>495</v>
      </c>
      <c r="K27" s="76">
        <f>SUM(K10:K22)</f>
        <v>251</v>
      </c>
      <c r="L27" s="76">
        <f>+L13+L17+L21+L25</f>
        <v>241</v>
      </c>
      <c r="M27" s="77">
        <f>+L27/K27</f>
        <v>0.96015936254980083</v>
      </c>
      <c r="N27" s="75"/>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ColWidth="11.5" defaultRowHeight="15" x14ac:dyDescent="0.2"/>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664062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2" style="9" customWidth="1"/>
    <col min="8" max="8" width="20.5" style="7" customWidth="1"/>
    <col min="9" max="11" width="22.5" style="7" customWidth="1"/>
    <col min="12" max="24" width="10.6640625" style="3"/>
    <col min="25" max="16384" width="10.6640625" style="7"/>
  </cols>
  <sheetData>
    <row r="1" spans="2:14" ht="6" customHeight="1" thickBot="1" x14ac:dyDescent="0.2"/>
    <row r="2" spans="2:14" ht="25.5" customHeight="1" x14ac:dyDescent="0.15">
      <c r="B2" s="385"/>
      <c r="C2" s="383" t="s">
        <v>0</v>
      </c>
      <c r="D2" s="383"/>
      <c r="E2" s="383"/>
      <c r="F2" s="383"/>
      <c r="G2" s="383"/>
      <c r="H2" s="383"/>
      <c r="I2" s="387"/>
      <c r="J2" s="10"/>
      <c r="K2" s="10"/>
      <c r="M2" s="11" t="s">
        <v>67</v>
      </c>
    </row>
    <row r="3" spans="2:14" ht="25.5" customHeight="1" x14ac:dyDescent="0.15">
      <c r="B3" s="386"/>
      <c r="C3" s="384" t="s">
        <v>1</v>
      </c>
      <c r="D3" s="384"/>
      <c r="E3" s="384"/>
      <c r="F3" s="384"/>
      <c r="G3" s="384"/>
      <c r="H3" s="384"/>
      <c r="I3" s="388"/>
      <c r="J3" s="10"/>
      <c r="K3" s="10"/>
      <c r="M3" s="11" t="s">
        <v>68</v>
      </c>
    </row>
    <row r="4" spans="2:14" ht="25.5" customHeight="1" x14ac:dyDescent="0.15">
      <c r="B4" s="386"/>
      <c r="C4" s="384" t="s">
        <v>69</v>
      </c>
      <c r="D4" s="384"/>
      <c r="E4" s="384"/>
      <c r="F4" s="384"/>
      <c r="G4" s="384"/>
      <c r="H4" s="384"/>
      <c r="I4" s="388"/>
      <c r="J4" s="10"/>
      <c r="K4" s="10"/>
      <c r="M4" s="11" t="s">
        <v>70</v>
      </c>
    </row>
    <row r="5" spans="2:14" ht="25.5" customHeight="1" x14ac:dyDescent="0.15">
      <c r="B5" s="386"/>
      <c r="C5" s="384" t="s">
        <v>71</v>
      </c>
      <c r="D5" s="384"/>
      <c r="E5" s="384"/>
      <c r="F5" s="384"/>
      <c r="G5" s="389" t="s">
        <v>72</v>
      </c>
      <c r="H5" s="389"/>
      <c r="I5" s="388"/>
      <c r="J5" s="10"/>
      <c r="K5" s="10"/>
      <c r="M5" s="11" t="s">
        <v>73</v>
      </c>
    </row>
    <row r="6" spans="2:14" ht="23.25" customHeight="1" x14ac:dyDescent="0.15">
      <c r="B6" s="390" t="s">
        <v>74</v>
      </c>
      <c r="C6" s="391"/>
      <c r="D6" s="391"/>
      <c r="E6" s="391"/>
      <c r="F6" s="391"/>
      <c r="G6" s="391"/>
      <c r="H6" s="391"/>
      <c r="I6" s="392"/>
      <c r="J6" s="12"/>
      <c r="K6" s="12"/>
    </row>
    <row r="7" spans="2:14" ht="24" customHeight="1" x14ac:dyDescent="0.15">
      <c r="B7" s="393" t="s">
        <v>75</v>
      </c>
      <c r="C7" s="394"/>
      <c r="D7" s="394"/>
      <c r="E7" s="394"/>
      <c r="F7" s="394"/>
      <c r="G7" s="394"/>
      <c r="H7" s="394"/>
      <c r="I7" s="395"/>
      <c r="J7" s="13"/>
      <c r="K7" s="13"/>
    </row>
    <row r="8" spans="2:14" ht="24" customHeight="1" x14ac:dyDescent="0.15">
      <c r="B8" s="396" t="s">
        <v>76</v>
      </c>
      <c r="C8" s="397"/>
      <c r="D8" s="397"/>
      <c r="E8" s="397"/>
      <c r="F8" s="397"/>
      <c r="G8" s="397"/>
      <c r="H8" s="397"/>
      <c r="I8" s="398"/>
      <c r="J8" s="40"/>
      <c r="K8" s="40"/>
      <c r="N8" s="6" t="s">
        <v>77</v>
      </c>
    </row>
    <row r="9" spans="2:14" ht="30.75" customHeight="1" x14ac:dyDescent="0.15">
      <c r="B9" s="62" t="s">
        <v>78</v>
      </c>
      <c r="C9" s="41">
        <v>231</v>
      </c>
      <c r="D9" s="404" t="s">
        <v>79</v>
      </c>
      <c r="E9" s="404"/>
      <c r="F9" s="405" t="s">
        <v>80</v>
      </c>
      <c r="G9" s="406"/>
      <c r="H9" s="406"/>
      <c r="I9" s="407"/>
      <c r="J9" s="14"/>
      <c r="K9" s="14"/>
      <c r="M9" s="11" t="s">
        <v>81</v>
      </c>
      <c r="N9" s="6" t="s">
        <v>82</v>
      </c>
    </row>
    <row r="10" spans="2:14" ht="30.75" customHeight="1" x14ac:dyDescent="0.15">
      <c r="B10" s="165" t="s">
        <v>83</v>
      </c>
      <c r="C10" s="166" t="s">
        <v>84</v>
      </c>
      <c r="D10" s="408" t="s">
        <v>85</v>
      </c>
      <c r="E10" s="409"/>
      <c r="F10" s="399" t="s">
        <v>86</v>
      </c>
      <c r="G10" s="400"/>
      <c r="H10" s="167" t="s">
        <v>87</v>
      </c>
      <c r="I10" s="168" t="s">
        <v>84</v>
      </c>
      <c r="J10" s="15"/>
      <c r="K10" s="15"/>
      <c r="M10" s="11" t="s">
        <v>88</v>
      </c>
      <c r="N10" s="6" t="s">
        <v>89</v>
      </c>
    </row>
    <row r="11" spans="2:14" ht="30.75" customHeight="1" x14ac:dyDescent="0.15">
      <c r="B11" s="165" t="s">
        <v>90</v>
      </c>
      <c r="C11" s="401" t="s">
        <v>91</v>
      </c>
      <c r="D11" s="401"/>
      <c r="E11" s="401"/>
      <c r="F11" s="401"/>
      <c r="G11" s="167" t="s">
        <v>92</v>
      </c>
      <c r="H11" s="402">
        <v>1032</v>
      </c>
      <c r="I11" s="403"/>
      <c r="J11" s="16"/>
      <c r="K11" s="16"/>
      <c r="M11" s="11" t="s">
        <v>93</v>
      </c>
      <c r="N11" s="6" t="s">
        <v>44</v>
      </c>
    </row>
    <row r="12" spans="2:14" ht="30.75" customHeight="1" x14ac:dyDescent="0.15">
      <c r="B12" s="165" t="s">
        <v>94</v>
      </c>
      <c r="C12" s="410" t="s">
        <v>88</v>
      </c>
      <c r="D12" s="410"/>
      <c r="E12" s="410"/>
      <c r="F12" s="410"/>
      <c r="G12" s="167" t="s">
        <v>95</v>
      </c>
      <c r="H12" s="411" t="s">
        <v>96</v>
      </c>
      <c r="I12" s="412"/>
      <c r="J12" s="17"/>
      <c r="K12" s="17"/>
      <c r="M12" s="18" t="s">
        <v>97</v>
      </c>
    </row>
    <row r="13" spans="2:14" ht="30.75" customHeight="1" x14ac:dyDescent="0.15">
      <c r="B13" s="165" t="s">
        <v>98</v>
      </c>
      <c r="C13" s="413" t="s">
        <v>99</v>
      </c>
      <c r="D13" s="413"/>
      <c r="E13" s="413"/>
      <c r="F13" s="413"/>
      <c r="G13" s="413"/>
      <c r="H13" s="413"/>
      <c r="I13" s="414"/>
      <c r="J13" s="19"/>
      <c r="K13" s="19"/>
      <c r="M13" s="18"/>
    </row>
    <row r="14" spans="2:14" ht="30.75" customHeight="1" x14ac:dyDescent="0.15">
      <c r="B14" s="165" t="s">
        <v>100</v>
      </c>
      <c r="C14" s="399" t="s">
        <v>101</v>
      </c>
      <c r="D14" s="400"/>
      <c r="E14" s="400"/>
      <c r="F14" s="400"/>
      <c r="G14" s="400"/>
      <c r="H14" s="400"/>
      <c r="I14" s="415"/>
      <c r="J14" s="15"/>
      <c r="K14" s="15"/>
      <c r="M14" s="18"/>
      <c r="N14" s="6" t="s">
        <v>102</v>
      </c>
    </row>
    <row r="15" spans="2:14" ht="30.75" customHeight="1" x14ac:dyDescent="0.15">
      <c r="B15" s="165" t="s">
        <v>103</v>
      </c>
      <c r="C15" s="416" t="s">
        <v>104</v>
      </c>
      <c r="D15" s="416"/>
      <c r="E15" s="416"/>
      <c r="F15" s="416"/>
      <c r="G15" s="167" t="s">
        <v>105</v>
      </c>
      <c r="H15" s="417" t="s">
        <v>106</v>
      </c>
      <c r="I15" s="418"/>
      <c r="J15" s="15"/>
      <c r="K15" s="15"/>
      <c r="M15" s="18" t="s">
        <v>107</v>
      </c>
      <c r="N15" s="6" t="s">
        <v>84</v>
      </c>
    </row>
    <row r="16" spans="2:14" ht="30.75" customHeight="1" x14ac:dyDescent="0.15">
      <c r="B16" s="165" t="s">
        <v>108</v>
      </c>
      <c r="C16" s="419" t="s">
        <v>109</v>
      </c>
      <c r="D16" s="420"/>
      <c r="E16" s="420"/>
      <c r="F16" s="420"/>
      <c r="G16" s="167" t="s">
        <v>110</v>
      </c>
      <c r="H16" s="417" t="s">
        <v>44</v>
      </c>
      <c r="I16" s="418"/>
      <c r="J16" s="15"/>
      <c r="K16" s="15"/>
      <c r="M16" s="18" t="s">
        <v>111</v>
      </c>
    </row>
    <row r="17" spans="2:14" ht="36" customHeight="1" x14ac:dyDescent="0.15">
      <c r="B17" s="165" t="s">
        <v>112</v>
      </c>
      <c r="C17" s="413" t="s">
        <v>113</v>
      </c>
      <c r="D17" s="413"/>
      <c r="E17" s="413"/>
      <c r="F17" s="413"/>
      <c r="G17" s="413"/>
      <c r="H17" s="413"/>
      <c r="I17" s="414"/>
      <c r="J17" s="19"/>
      <c r="K17" s="19"/>
      <c r="M17" s="18" t="s">
        <v>114</v>
      </c>
      <c r="N17" s="6" t="s">
        <v>115</v>
      </c>
    </row>
    <row r="18" spans="2:14" ht="30.75" customHeight="1" x14ac:dyDescent="0.15">
      <c r="B18" s="165" t="s">
        <v>116</v>
      </c>
      <c r="C18" s="416" t="s">
        <v>117</v>
      </c>
      <c r="D18" s="416"/>
      <c r="E18" s="416"/>
      <c r="F18" s="416"/>
      <c r="G18" s="416"/>
      <c r="H18" s="416"/>
      <c r="I18" s="421"/>
      <c r="J18" s="20"/>
      <c r="K18" s="20"/>
      <c r="M18" s="18" t="s">
        <v>118</v>
      </c>
      <c r="N18" s="6" t="s">
        <v>119</v>
      </c>
    </row>
    <row r="19" spans="2:14" ht="30.75" customHeight="1" x14ac:dyDescent="0.15">
      <c r="B19" s="165" t="s">
        <v>120</v>
      </c>
      <c r="C19" s="416" t="s">
        <v>121</v>
      </c>
      <c r="D19" s="416"/>
      <c r="E19" s="416"/>
      <c r="F19" s="416"/>
      <c r="G19" s="416"/>
      <c r="H19" s="416"/>
      <c r="I19" s="421"/>
      <c r="J19" s="21"/>
      <c r="K19" s="21"/>
      <c r="M19" s="18"/>
      <c r="N19" s="6" t="s">
        <v>122</v>
      </c>
    </row>
    <row r="20" spans="2:14" ht="30.75" customHeight="1" x14ac:dyDescent="0.15">
      <c r="B20" s="165" t="s">
        <v>123</v>
      </c>
      <c r="C20" s="422" t="s">
        <v>56</v>
      </c>
      <c r="D20" s="422"/>
      <c r="E20" s="422"/>
      <c r="F20" s="422"/>
      <c r="G20" s="422"/>
      <c r="H20" s="422"/>
      <c r="I20" s="423"/>
      <c r="J20" s="22"/>
      <c r="K20" s="22"/>
      <c r="M20" s="18" t="s">
        <v>106</v>
      </c>
      <c r="N20" s="6" t="s">
        <v>124</v>
      </c>
    </row>
    <row r="21" spans="2:14" ht="27.75" customHeight="1" x14ac:dyDescent="0.15">
      <c r="B21" s="424" t="s">
        <v>125</v>
      </c>
      <c r="C21" s="426" t="s">
        <v>126</v>
      </c>
      <c r="D21" s="426"/>
      <c r="E21" s="426"/>
      <c r="F21" s="427" t="s">
        <v>127</v>
      </c>
      <c r="G21" s="427"/>
      <c r="H21" s="427"/>
      <c r="I21" s="428"/>
      <c r="J21" s="23"/>
      <c r="K21" s="23"/>
      <c r="M21" s="18" t="s">
        <v>128</v>
      </c>
      <c r="N21" s="6" t="s">
        <v>129</v>
      </c>
    </row>
    <row r="22" spans="2:14" ht="27" customHeight="1" x14ac:dyDescent="0.15">
      <c r="B22" s="425"/>
      <c r="C22" s="416" t="s">
        <v>130</v>
      </c>
      <c r="D22" s="416"/>
      <c r="E22" s="416"/>
      <c r="F22" s="416" t="s">
        <v>131</v>
      </c>
      <c r="G22" s="416"/>
      <c r="H22" s="416"/>
      <c r="I22" s="421"/>
      <c r="J22" s="21"/>
      <c r="K22" s="21"/>
      <c r="M22" s="18" t="s">
        <v>132</v>
      </c>
      <c r="N22" s="6" t="s">
        <v>133</v>
      </c>
    </row>
    <row r="23" spans="2:14" ht="39.75" customHeight="1" x14ac:dyDescent="0.15">
      <c r="B23" s="165" t="s">
        <v>134</v>
      </c>
      <c r="C23" s="417" t="s">
        <v>56</v>
      </c>
      <c r="D23" s="417"/>
      <c r="E23" s="417"/>
      <c r="F23" s="417" t="s">
        <v>56</v>
      </c>
      <c r="G23" s="417"/>
      <c r="H23" s="417"/>
      <c r="I23" s="418"/>
      <c r="J23" s="15"/>
      <c r="K23" s="15"/>
      <c r="M23" s="18"/>
      <c r="N23" s="6" t="s">
        <v>99</v>
      </c>
    </row>
    <row r="24" spans="2:14" ht="44.25" customHeight="1" x14ac:dyDescent="0.15">
      <c r="B24" s="165" t="s">
        <v>135</v>
      </c>
      <c r="C24" s="438" t="s">
        <v>136</v>
      </c>
      <c r="D24" s="439"/>
      <c r="E24" s="440"/>
      <c r="F24" s="405" t="s">
        <v>137</v>
      </c>
      <c r="G24" s="406"/>
      <c r="H24" s="406"/>
      <c r="I24" s="407"/>
      <c r="J24" s="20"/>
      <c r="K24" s="20"/>
      <c r="M24" s="24"/>
      <c r="N24" s="6" t="s">
        <v>138</v>
      </c>
    </row>
    <row r="25" spans="2:14" ht="29.25" customHeight="1" x14ac:dyDescent="0.15">
      <c r="B25" s="165" t="s">
        <v>139</v>
      </c>
      <c r="C25" s="441" t="s">
        <v>109</v>
      </c>
      <c r="D25" s="442"/>
      <c r="E25" s="443"/>
      <c r="F25" s="167" t="s">
        <v>140</v>
      </c>
      <c r="G25" s="444">
        <v>0.3</v>
      </c>
      <c r="H25" s="445"/>
      <c r="I25" s="446"/>
      <c r="J25" s="25"/>
      <c r="K25" s="25"/>
      <c r="M25" s="24"/>
    </row>
    <row r="26" spans="2:14" ht="27" customHeight="1" x14ac:dyDescent="0.15">
      <c r="B26" s="165" t="s">
        <v>141</v>
      </c>
      <c r="C26" s="405" t="s">
        <v>142</v>
      </c>
      <c r="D26" s="406"/>
      <c r="E26" s="447"/>
      <c r="F26" s="167" t="s">
        <v>143</v>
      </c>
      <c r="G26" s="448">
        <v>0.3</v>
      </c>
      <c r="H26" s="449"/>
      <c r="I26" s="450"/>
      <c r="J26" s="26"/>
      <c r="K26" s="26"/>
      <c r="M26" s="24"/>
    </row>
    <row r="27" spans="2:14" ht="47.25" customHeight="1" x14ac:dyDescent="0.15">
      <c r="B27" s="169" t="s">
        <v>144</v>
      </c>
      <c r="C27" s="451" t="s">
        <v>114</v>
      </c>
      <c r="D27" s="452"/>
      <c r="E27" s="453"/>
      <c r="F27" s="170" t="s">
        <v>145</v>
      </c>
      <c r="G27" s="448" t="s">
        <v>146</v>
      </c>
      <c r="H27" s="449"/>
      <c r="I27" s="450"/>
      <c r="J27" s="23"/>
      <c r="K27" s="23"/>
      <c r="M27" s="24"/>
    </row>
    <row r="28" spans="2:14" ht="30" customHeight="1" x14ac:dyDescent="0.15">
      <c r="B28" s="454" t="s">
        <v>147</v>
      </c>
      <c r="C28" s="455"/>
      <c r="D28" s="455"/>
      <c r="E28" s="455"/>
      <c r="F28" s="455"/>
      <c r="G28" s="455"/>
      <c r="H28" s="455"/>
      <c r="I28" s="456"/>
      <c r="J28" s="40"/>
      <c r="K28" s="40"/>
      <c r="M28" s="24"/>
    </row>
    <row r="29" spans="2:14" ht="56.25" customHeight="1" x14ac:dyDescent="0.15">
      <c r="B29" s="171" t="s">
        <v>148</v>
      </c>
      <c r="C29" s="172" t="s">
        <v>149</v>
      </c>
      <c r="D29" s="172" t="s">
        <v>150</v>
      </c>
      <c r="E29" s="172" t="s">
        <v>151</v>
      </c>
      <c r="F29" s="172" t="s">
        <v>152</v>
      </c>
      <c r="G29" s="173" t="s">
        <v>153</v>
      </c>
      <c r="H29" s="173" t="s">
        <v>154</v>
      </c>
      <c r="I29" s="174" t="s">
        <v>155</v>
      </c>
      <c r="J29" s="51" t="s">
        <v>156</v>
      </c>
      <c r="K29" s="21"/>
      <c r="M29" s="24"/>
    </row>
    <row r="30" spans="2:14" ht="19.5" customHeight="1" x14ac:dyDescent="0.15">
      <c r="B30" s="175" t="s">
        <v>157</v>
      </c>
      <c r="C30" s="176">
        <v>0</v>
      </c>
      <c r="D30" s="177">
        <f>+C30</f>
        <v>0</v>
      </c>
      <c r="E30" s="178">
        <v>0</v>
      </c>
      <c r="F30" s="179">
        <f>+E30</f>
        <v>0</v>
      </c>
      <c r="G30" s="180" t="e">
        <f>+C30/E30</f>
        <v>#DIV/0!</v>
      </c>
      <c r="H30" s="181" t="e">
        <f>+D30/F30</f>
        <v>#DIV/0!</v>
      </c>
      <c r="I30" s="182">
        <f>+D30/$G$26</f>
        <v>0</v>
      </c>
      <c r="J30" s="50">
        <v>0.99</v>
      </c>
      <c r="K30" s="27"/>
      <c r="M30" s="24"/>
    </row>
    <row r="31" spans="2:14" ht="19.5" customHeight="1" x14ac:dyDescent="0.15">
      <c r="B31" s="175" t="s">
        <v>158</v>
      </c>
      <c r="C31" s="176">
        <v>0</v>
      </c>
      <c r="D31" s="177">
        <f>+D30+C31</f>
        <v>0</v>
      </c>
      <c r="E31" s="178">
        <v>0</v>
      </c>
      <c r="F31" s="179">
        <f>+F30+E31</f>
        <v>0</v>
      </c>
      <c r="G31" s="180" t="e">
        <f t="shared" ref="G31:H40" si="0">+C31/E31</f>
        <v>#DIV/0!</v>
      </c>
      <c r="H31" s="181" t="e">
        <f t="shared" si="0"/>
        <v>#DIV/0!</v>
      </c>
      <c r="I31" s="182">
        <f t="shared" ref="I31:I41" si="1">+D31/$G$26</f>
        <v>0</v>
      </c>
      <c r="J31" s="50">
        <v>0.99</v>
      </c>
      <c r="K31" s="27"/>
      <c r="M31" s="24"/>
    </row>
    <row r="32" spans="2:14" ht="19.5" customHeight="1" x14ac:dyDescent="0.15">
      <c r="B32" s="175" t="s">
        <v>159</v>
      </c>
      <c r="C32" s="176">
        <v>0</v>
      </c>
      <c r="D32" s="177">
        <f t="shared" ref="D32:D40" si="2">+D31+C32</f>
        <v>0</v>
      </c>
      <c r="E32" s="178">
        <v>0.19</v>
      </c>
      <c r="F32" s="179">
        <f t="shared" ref="F32:F41" si="3">+F31+E32</f>
        <v>0.19</v>
      </c>
      <c r="G32" s="180">
        <f t="shared" si="0"/>
        <v>0</v>
      </c>
      <c r="H32" s="181">
        <f t="shared" si="0"/>
        <v>0</v>
      </c>
      <c r="I32" s="182">
        <f t="shared" si="1"/>
        <v>0</v>
      </c>
      <c r="J32" s="50">
        <v>0.99</v>
      </c>
      <c r="K32" s="27"/>
      <c r="M32" s="24"/>
    </row>
    <row r="33" spans="2:11" ht="19.5" customHeight="1" x14ac:dyDescent="0.15">
      <c r="B33" s="175" t="s">
        <v>160</v>
      </c>
      <c r="C33" s="176">
        <v>0</v>
      </c>
      <c r="D33" s="177">
        <f t="shared" si="2"/>
        <v>0</v>
      </c>
      <c r="E33" s="178">
        <v>0</v>
      </c>
      <c r="F33" s="179">
        <f t="shared" si="3"/>
        <v>0.19</v>
      </c>
      <c r="G33" s="180" t="e">
        <f t="shared" si="0"/>
        <v>#DIV/0!</v>
      </c>
      <c r="H33" s="181">
        <f t="shared" si="0"/>
        <v>0</v>
      </c>
      <c r="I33" s="182">
        <f t="shared" si="1"/>
        <v>0</v>
      </c>
      <c r="J33" s="50">
        <v>0.99</v>
      </c>
      <c r="K33" s="27"/>
    </row>
    <row r="34" spans="2:11" ht="19.5" customHeight="1" x14ac:dyDescent="0.15">
      <c r="B34" s="175" t="s">
        <v>161</v>
      </c>
      <c r="C34" s="176">
        <v>0</v>
      </c>
      <c r="D34" s="177">
        <f t="shared" si="2"/>
        <v>0</v>
      </c>
      <c r="E34" s="178">
        <v>0</v>
      </c>
      <c r="F34" s="179">
        <f t="shared" si="3"/>
        <v>0.19</v>
      </c>
      <c r="G34" s="180" t="e">
        <f t="shared" si="0"/>
        <v>#DIV/0!</v>
      </c>
      <c r="H34" s="181">
        <f t="shared" si="0"/>
        <v>0</v>
      </c>
      <c r="I34" s="182">
        <f t="shared" si="1"/>
        <v>0</v>
      </c>
      <c r="J34" s="50">
        <v>0.99</v>
      </c>
      <c r="K34" s="27"/>
    </row>
    <row r="35" spans="2:11" ht="19.5" customHeight="1" x14ac:dyDescent="0.15">
      <c r="B35" s="175" t="s">
        <v>162</v>
      </c>
      <c r="C35" s="176">
        <v>0</v>
      </c>
      <c r="D35" s="177">
        <f t="shared" si="2"/>
        <v>0</v>
      </c>
      <c r="E35" s="178">
        <v>0</v>
      </c>
      <c r="F35" s="179">
        <f t="shared" si="3"/>
        <v>0.19</v>
      </c>
      <c r="G35" s="180" t="e">
        <f t="shared" si="0"/>
        <v>#DIV/0!</v>
      </c>
      <c r="H35" s="181">
        <f t="shared" si="0"/>
        <v>0</v>
      </c>
      <c r="I35" s="182">
        <f t="shared" si="1"/>
        <v>0</v>
      </c>
      <c r="J35" s="50">
        <v>0.99</v>
      </c>
      <c r="K35" s="27"/>
    </row>
    <row r="36" spans="2:11" ht="19.5" customHeight="1" x14ac:dyDescent="0.15">
      <c r="B36" s="175" t="s">
        <v>163</v>
      </c>
      <c r="C36" s="176">
        <v>0</v>
      </c>
      <c r="D36" s="177">
        <f t="shared" si="2"/>
        <v>0</v>
      </c>
      <c r="E36" s="178">
        <v>0</v>
      </c>
      <c r="F36" s="179">
        <f t="shared" si="3"/>
        <v>0.19</v>
      </c>
      <c r="G36" s="180" t="e">
        <f t="shared" si="0"/>
        <v>#DIV/0!</v>
      </c>
      <c r="H36" s="181">
        <f t="shared" si="0"/>
        <v>0</v>
      </c>
      <c r="I36" s="182">
        <f t="shared" si="1"/>
        <v>0</v>
      </c>
      <c r="J36" s="50">
        <v>0.99</v>
      </c>
      <c r="K36" s="27"/>
    </row>
    <row r="37" spans="2:11" ht="19.5" customHeight="1" x14ac:dyDescent="0.15">
      <c r="B37" s="175" t="s">
        <v>164</v>
      </c>
      <c r="C37" s="176">
        <v>0</v>
      </c>
      <c r="D37" s="177">
        <f t="shared" si="2"/>
        <v>0</v>
      </c>
      <c r="E37" s="178">
        <v>0</v>
      </c>
      <c r="F37" s="179">
        <f t="shared" si="3"/>
        <v>0.19</v>
      </c>
      <c r="G37" s="180" t="e">
        <f t="shared" si="0"/>
        <v>#DIV/0!</v>
      </c>
      <c r="H37" s="181">
        <f t="shared" si="0"/>
        <v>0</v>
      </c>
      <c r="I37" s="182">
        <f t="shared" si="1"/>
        <v>0</v>
      </c>
      <c r="J37" s="50">
        <v>0.99</v>
      </c>
      <c r="K37" s="27"/>
    </row>
    <row r="38" spans="2:11" ht="19.5" customHeight="1" x14ac:dyDescent="0.15">
      <c r="B38" s="175" t="s">
        <v>165</v>
      </c>
      <c r="C38" s="176">
        <v>0</v>
      </c>
      <c r="D38" s="177">
        <f t="shared" si="2"/>
        <v>0</v>
      </c>
      <c r="E38" s="178">
        <v>0.02</v>
      </c>
      <c r="F38" s="179">
        <f t="shared" si="3"/>
        <v>0.21</v>
      </c>
      <c r="G38" s="180">
        <f t="shared" si="0"/>
        <v>0</v>
      </c>
      <c r="H38" s="181">
        <f t="shared" si="0"/>
        <v>0</v>
      </c>
      <c r="I38" s="182">
        <f t="shared" si="1"/>
        <v>0</v>
      </c>
      <c r="J38" s="50">
        <v>0.99</v>
      </c>
      <c r="K38" s="27"/>
    </row>
    <row r="39" spans="2:11" ht="19.5" customHeight="1" x14ac:dyDescent="0.15">
      <c r="B39" s="175" t="s">
        <v>166</v>
      </c>
      <c r="C39" s="176">
        <v>0</v>
      </c>
      <c r="D39" s="177">
        <f t="shared" si="2"/>
        <v>0</v>
      </c>
      <c r="E39" s="178">
        <v>0</v>
      </c>
      <c r="F39" s="179">
        <f t="shared" si="3"/>
        <v>0.21</v>
      </c>
      <c r="G39" s="180" t="e">
        <f t="shared" si="0"/>
        <v>#DIV/0!</v>
      </c>
      <c r="H39" s="181">
        <f t="shared" si="0"/>
        <v>0</v>
      </c>
      <c r="I39" s="182">
        <f t="shared" si="1"/>
        <v>0</v>
      </c>
      <c r="J39" s="50">
        <v>0.99</v>
      </c>
      <c r="K39" s="27"/>
    </row>
    <row r="40" spans="2:11" ht="19.5" customHeight="1" x14ac:dyDescent="0.15">
      <c r="B40" s="175" t="s">
        <v>167</v>
      </c>
      <c r="C40" s="176">
        <v>0</v>
      </c>
      <c r="D40" s="177">
        <f t="shared" si="2"/>
        <v>0</v>
      </c>
      <c r="E40" s="178">
        <v>0</v>
      </c>
      <c r="F40" s="179">
        <f t="shared" si="3"/>
        <v>0.21</v>
      </c>
      <c r="G40" s="180" t="e">
        <f t="shared" si="0"/>
        <v>#DIV/0!</v>
      </c>
      <c r="H40" s="181">
        <f t="shared" si="0"/>
        <v>0</v>
      </c>
      <c r="I40" s="182">
        <f t="shared" si="1"/>
        <v>0</v>
      </c>
      <c r="J40" s="50">
        <v>0.99</v>
      </c>
      <c r="K40" s="27"/>
    </row>
    <row r="41" spans="2:11" ht="19.5" customHeight="1" x14ac:dyDescent="0.15">
      <c r="B41" s="175" t="s">
        <v>168</v>
      </c>
      <c r="C41" s="176">
        <v>0</v>
      </c>
      <c r="D41" s="177">
        <f>+D40+C41</f>
        <v>0</v>
      </c>
      <c r="E41" s="178">
        <v>0.04</v>
      </c>
      <c r="F41" s="179">
        <f t="shared" si="3"/>
        <v>0.25</v>
      </c>
      <c r="G41" s="180">
        <f>+C41/E41</f>
        <v>0</v>
      </c>
      <c r="H41" s="181">
        <f>+D41/F41</f>
        <v>0</v>
      </c>
      <c r="I41" s="182">
        <f t="shared" si="1"/>
        <v>0</v>
      </c>
      <c r="J41" s="50">
        <v>0.99</v>
      </c>
      <c r="K41" s="27"/>
    </row>
    <row r="42" spans="2:11" ht="54.75" customHeight="1" x14ac:dyDescent="0.15">
      <c r="B42" s="183" t="s">
        <v>169</v>
      </c>
      <c r="C42" s="457" t="s">
        <v>57</v>
      </c>
      <c r="D42" s="457"/>
      <c r="E42" s="457"/>
      <c r="F42" s="457"/>
      <c r="G42" s="457"/>
      <c r="H42" s="457"/>
      <c r="I42" s="458"/>
      <c r="J42" s="28"/>
      <c r="K42" s="28"/>
    </row>
    <row r="43" spans="2:11" ht="29.25" customHeight="1" x14ac:dyDescent="0.15">
      <c r="B43" s="454" t="s">
        <v>170</v>
      </c>
      <c r="C43" s="455"/>
      <c r="D43" s="455"/>
      <c r="E43" s="455"/>
      <c r="F43" s="455"/>
      <c r="G43" s="455"/>
      <c r="H43" s="455"/>
      <c r="I43" s="456"/>
      <c r="J43" s="40"/>
      <c r="K43" s="40"/>
    </row>
    <row r="44" spans="2:11" ht="32.25" customHeight="1" x14ac:dyDescent="0.15">
      <c r="B44" s="429"/>
      <c r="C44" s="430"/>
      <c r="D44" s="430"/>
      <c r="E44" s="430"/>
      <c r="F44" s="430"/>
      <c r="G44" s="430"/>
      <c r="H44" s="430"/>
      <c r="I44" s="431"/>
      <c r="J44" s="40"/>
      <c r="K44" s="40"/>
    </row>
    <row r="45" spans="2:11" ht="32.25" customHeight="1" x14ac:dyDescent="0.15">
      <c r="B45" s="432"/>
      <c r="C45" s="433"/>
      <c r="D45" s="433"/>
      <c r="E45" s="433"/>
      <c r="F45" s="433"/>
      <c r="G45" s="433"/>
      <c r="H45" s="433"/>
      <c r="I45" s="434"/>
      <c r="J45" s="28"/>
      <c r="K45" s="28"/>
    </row>
    <row r="46" spans="2:11" ht="32.25" customHeight="1" x14ac:dyDescent="0.15">
      <c r="B46" s="432"/>
      <c r="C46" s="433"/>
      <c r="D46" s="433"/>
      <c r="E46" s="433"/>
      <c r="F46" s="433"/>
      <c r="G46" s="433"/>
      <c r="H46" s="433"/>
      <c r="I46" s="434"/>
      <c r="J46" s="28"/>
      <c r="K46" s="28"/>
    </row>
    <row r="47" spans="2:11" ht="32.25" customHeight="1" x14ac:dyDescent="0.15">
      <c r="B47" s="432"/>
      <c r="C47" s="433"/>
      <c r="D47" s="433"/>
      <c r="E47" s="433"/>
      <c r="F47" s="433"/>
      <c r="G47" s="433"/>
      <c r="H47" s="433"/>
      <c r="I47" s="434"/>
      <c r="J47" s="28"/>
      <c r="K47" s="28"/>
    </row>
    <row r="48" spans="2:11" ht="32.25" customHeight="1" x14ac:dyDescent="0.15">
      <c r="B48" s="435"/>
      <c r="C48" s="436"/>
      <c r="D48" s="436"/>
      <c r="E48" s="436"/>
      <c r="F48" s="436"/>
      <c r="G48" s="436"/>
      <c r="H48" s="436"/>
      <c r="I48" s="437"/>
      <c r="J48" s="12"/>
      <c r="K48" s="12"/>
    </row>
    <row r="49" spans="2:11" ht="83.25" customHeight="1" x14ac:dyDescent="0.15">
      <c r="B49" s="165" t="s">
        <v>171</v>
      </c>
      <c r="C49" s="457" t="s">
        <v>57</v>
      </c>
      <c r="D49" s="457"/>
      <c r="E49" s="457"/>
      <c r="F49" s="457"/>
      <c r="G49" s="457"/>
      <c r="H49" s="457"/>
      <c r="I49" s="458"/>
      <c r="J49" s="29"/>
      <c r="K49" s="29"/>
    </row>
    <row r="50" spans="2:11" ht="34.5" customHeight="1" x14ac:dyDescent="0.15">
      <c r="B50" s="165" t="s">
        <v>172</v>
      </c>
      <c r="C50" s="459" t="s">
        <v>146</v>
      </c>
      <c r="D50" s="459"/>
      <c r="E50" s="459"/>
      <c r="F50" s="459"/>
      <c r="G50" s="459"/>
      <c r="H50" s="459"/>
      <c r="I50" s="460"/>
      <c r="J50" s="29"/>
      <c r="K50" s="29"/>
    </row>
    <row r="51" spans="2:11" ht="34.5" customHeight="1" x14ac:dyDescent="0.15">
      <c r="B51" s="184" t="s">
        <v>173</v>
      </c>
      <c r="C51" s="461" t="s">
        <v>58</v>
      </c>
      <c r="D51" s="462"/>
      <c r="E51" s="462"/>
      <c r="F51" s="462"/>
      <c r="G51" s="462"/>
      <c r="H51" s="462"/>
      <c r="I51" s="463"/>
      <c r="J51" s="29"/>
      <c r="K51" s="29"/>
    </row>
    <row r="52" spans="2:11" ht="29.25" customHeight="1" x14ac:dyDescent="0.15">
      <c r="B52" s="454" t="s">
        <v>174</v>
      </c>
      <c r="C52" s="455"/>
      <c r="D52" s="455"/>
      <c r="E52" s="455"/>
      <c r="F52" s="455"/>
      <c r="G52" s="455"/>
      <c r="H52" s="455"/>
      <c r="I52" s="456"/>
      <c r="J52" s="29"/>
      <c r="K52" s="29"/>
    </row>
    <row r="53" spans="2:11" ht="33" customHeight="1" x14ac:dyDescent="0.15">
      <c r="B53" s="464" t="s">
        <v>175</v>
      </c>
      <c r="C53" s="185" t="s">
        <v>176</v>
      </c>
      <c r="D53" s="465" t="s">
        <v>177</v>
      </c>
      <c r="E53" s="465"/>
      <c r="F53" s="465"/>
      <c r="G53" s="465" t="s">
        <v>178</v>
      </c>
      <c r="H53" s="465"/>
      <c r="I53" s="466"/>
      <c r="J53" s="30"/>
      <c r="K53" s="30"/>
    </row>
    <row r="54" spans="2:11" ht="31.5" customHeight="1" x14ac:dyDescent="0.15">
      <c r="B54" s="464"/>
      <c r="C54" s="186"/>
      <c r="D54" s="459"/>
      <c r="E54" s="459"/>
      <c r="F54" s="459"/>
      <c r="G54" s="467"/>
      <c r="H54" s="467"/>
      <c r="I54" s="468"/>
      <c r="J54" s="30"/>
      <c r="K54" s="30"/>
    </row>
    <row r="55" spans="2:11" ht="31.5" customHeight="1" x14ac:dyDescent="0.15">
      <c r="B55" s="184" t="s">
        <v>179</v>
      </c>
      <c r="C55" s="480" t="s">
        <v>180</v>
      </c>
      <c r="D55" s="480"/>
      <c r="E55" s="481" t="s">
        <v>181</v>
      </c>
      <c r="F55" s="481"/>
      <c r="G55" s="480" t="s">
        <v>182</v>
      </c>
      <c r="H55" s="480"/>
      <c r="I55" s="482"/>
      <c r="J55" s="31"/>
      <c r="K55" s="31"/>
    </row>
    <row r="56" spans="2:11" ht="31.5" customHeight="1" x14ac:dyDescent="0.15">
      <c r="B56" s="184" t="s">
        <v>183</v>
      </c>
      <c r="C56" s="459" t="s">
        <v>184</v>
      </c>
      <c r="D56" s="459"/>
      <c r="E56" s="483" t="s">
        <v>185</v>
      </c>
      <c r="F56" s="483"/>
      <c r="G56" s="480" t="s">
        <v>186</v>
      </c>
      <c r="H56" s="480"/>
      <c r="I56" s="482"/>
      <c r="J56" s="31"/>
      <c r="K56" s="31"/>
    </row>
    <row r="57" spans="2:11" ht="31.5" customHeight="1" x14ac:dyDescent="0.15">
      <c r="B57" s="184" t="s">
        <v>187</v>
      </c>
      <c r="C57" s="459"/>
      <c r="D57" s="459"/>
      <c r="E57" s="469" t="s">
        <v>188</v>
      </c>
      <c r="F57" s="470"/>
      <c r="G57" s="473"/>
      <c r="H57" s="474"/>
      <c r="I57" s="475"/>
      <c r="J57" s="32"/>
      <c r="K57" s="32"/>
    </row>
    <row r="58" spans="2:11" ht="31.5" customHeight="1" thickBot="1" x14ac:dyDescent="0.2">
      <c r="B58" s="187" t="s">
        <v>189</v>
      </c>
      <c r="C58" s="479"/>
      <c r="D58" s="479"/>
      <c r="E58" s="471"/>
      <c r="F58" s="472"/>
      <c r="G58" s="476"/>
      <c r="H58" s="477"/>
      <c r="I58" s="478"/>
      <c r="J58" s="32"/>
      <c r="K58" s="32"/>
    </row>
    <row r="59" spans="2:11" hidden="1" x14ac:dyDescent="0.15">
      <c r="B59" s="3"/>
      <c r="C59" s="3"/>
      <c r="D59" s="5"/>
      <c r="E59" s="5"/>
      <c r="F59" s="5"/>
      <c r="G59" s="5"/>
      <c r="H59" s="5"/>
      <c r="I59" s="42"/>
      <c r="J59" s="33"/>
      <c r="K59" s="33"/>
    </row>
    <row r="60" spans="2:11" hidden="1" x14ac:dyDescent="0.15">
      <c r="B60" s="43"/>
      <c r="C60" s="44"/>
      <c r="D60" s="44"/>
      <c r="E60" s="45"/>
      <c r="F60" s="45"/>
      <c r="G60" s="46"/>
      <c r="H60" s="47"/>
      <c r="I60" s="44"/>
      <c r="J60" s="34"/>
      <c r="K60" s="34"/>
    </row>
    <row r="61" spans="2:11" hidden="1" x14ac:dyDescent="0.15">
      <c r="B61" s="43"/>
      <c r="C61" s="44"/>
      <c r="D61" s="44"/>
      <c r="E61" s="45"/>
      <c r="F61" s="45"/>
      <c r="G61" s="46"/>
      <c r="H61" s="47"/>
      <c r="I61" s="44"/>
      <c r="J61" s="34"/>
      <c r="K61" s="34"/>
    </row>
    <row r="62" spans="2:11" hidden="1" x14ac:dyDescent="0.15">
      <c r="B62" s="43"/>
      <c r="C62" s="44"/>
      <c r="D62" s="44"/>
      <c r="E62" s="45"/>
      <c r="F62" s="45"/>
      <c r="G62" s="46"/>
      <c r="H62" s="47"/>
      <c r="I62" s="44"/>
      <c r="J62" s="34"/>
      <c r="K62" s="34"/>
    </row>
    <row r="63" spans="2:11" hidden="1" x14ac:dyDescent="0.15">
      <c r="B63" s="43"/>
      <c r="C63" s="44"/>
      <c r="D63" s="44"/>
      <c r="E63" s="45"/>
      <c r="F63" s="45"/>
      <c r="G63" s="46"/>
      <c r="H63" s="47"/>
      <c r="I63" s="44"/>
      <c r="J63" s="34"/>
      <c r="K63" s="34"/>
    </row>
    <row r="64" spans="2:11" hidden="1" x14ac:dyDescent="0.15">
      <c r="B64" s="43"/>
      <c r="C64" s="44"/>
      <c r="D64" s="44"/>
      <c r="E64" s="45"/>
      <c r="F64" s="45"/>
      <c r="G64" s="46"/>
      <c r="H64" s="47"/>
      <c r="I64" s="44"/>
      <c r="J64" s="34"/>
      <c r="K64" s="34"/>
    </row>
    <row r="65" spans="2:11" hidden="1" x14ac:dyDescent="0.15">
      <c r="B65" s="43"/>
      <c r="C65" s="44"/>
      <c r="D65" s="44"/>
      <c r="E65" s="45"/>
      <c r="F65" s="45"/>
      <c r="G65" s="46"/>
      <c r="H65" s="47"/>
      <c r="I65" s="44"/>
      <c r="J65" s="34"/>
      <c r="K65" s="34"/>
    </row>
    <row r="66" spans="2:11" hidden="1" x14ac:dyDescent="0.15">
      <c r="B66" s="43"/>
      <c r="C66" s="44"/>
      <c r="D66" s="44"/>
      <c r="E66" s="45"/>
      <c r="F66" s="45"/>
      <c r="G66" s="46"/>
      <c r="H66" s="47"/>
      <c r="I66" s="44"/>
      <c r="J66" s="34"/>
      <c r="K66" s="34"/>
    </row>
    <row r="67" spans="2:11" hidden="1" x14ac:dyDescent="0.15">
      <c r="B67" s="43"/>
      <c r="C67" s="44"/>
      <c r="D67" s="44"/>
      <c r="E67" s="45"/>
      <c r="F67" s="45"/>
      <c r="G67" s="46"/>
      <c r="H67" s="47"/>
      <c r="I67" s="44"/>
      <c r="J67" s="34"/>
      <c r="K67" s="34"/>
    </row>
    <row r="68" spans="2:11" x14ac:dyDescent="0.15">
      <c r="B68" s="48"/>
      <c r="C68" s="3"/>
      <c r="D68" s="3"/>
      <c r="E68" s="3"/>
      <c r="F68" s="3"/>
      <c r="G68" s="49"/>
      <c r="H68" s="3"/>
      <c r="I68" s="3"/>
    </row>
  </sheetData>
  <mergeCells count="66">
    <mergeCell ref="C57:D57"/>
    <mergeCell ref="E57:F58"/>
    <mergeCell ref="G57:I58"/>
    <mergeCell ref="C58:D58"/>
    <mergeCell ref="C55:D55"/>
    <mergeCell ref="E55:F55"/>
    <mergeCell ref="G55:I55"/>
    <mergeCell ref="C56:D56"/>
    <mergeCell ref="E56:F56"/>
    <mergeCell ref="G56:I56"/>
    <mergeCell ref="C49:I49"/>
    <mergeCell ref="C50:I50"/>
    <mergeCell ref="C51:I51"/>
    <mergeCell ref="B52:I52"/>
    <mergeCell ref="B53:B54"/>
    <mergeCell ref="D53:F53"/>
    <mergeCell ref="G53:I53"/>
    <mergeCell ref="D54:F54"/>
    <mergeCell ref="G54:I54"/>
    <mergeCell ref="B44:I48"/>
    <mergeCell ref="C24:E24"/>
    <mergeCell ref="F24:I24"/>
    <mergeCell ref="C25:E25"/>
    <mergeCell ref="G25:I25"/>
    <mergeCell ref="C26:E26"/>
    <mergeCell ref="G26:I26"/>
    <mergeCell ref="C27:E27"/>
    <mergeCell ref="G27:I27"/>
    <mergeCell ref="B28:I28"/>
    <mergeCell ref="C42:I42"/>
    <mergeCell ref="B43:I43"/>
    <mergeCell ref="B21:B22"/>
    <mergeCell ref="C21:E21"/>
    <mergeCell ref="F21:I21"/>
    <mergeCell ref="C22:E22"/>
    <mergeCell ref="F22:I22"/>
    <mergeCell ref="C23:E23"/>
    <mergeCell ref="F23:I23"/>
    <mergeCell ref="C16:F16"/>
    <mergeCell ref="H16:I16"/>
    <mergeCell ref="C17:I17"/>
    <mergeCell ref="C18:I18"/>
    <mergeCell ref="C19:I19"/>
    <mergeCell ref="C20:I20"/>
    <mergeCell ref="C12:F12"/>
    <mergeCell ref="H12:I12"/>
    <mergeCell ref="C13:I13"/>
    <mergeCell ref="C14:I14"/>
    <mergeCell ref="C15:F15"/>
    <mergeCell ref="H15:I15"/>
    <mergeCell ref="B6:I6"/>
    <mergeCell ref="B7:I7"/>
    <mergeCell ref="B8:I8"/>
    <mergeCell ref="F10:G10"/>
    <mergeCell ref="C11:F11"/>
    <mergeCell ref="H11:I11"/>
    <mergeCell ref="D9:E9"/>
    <mergeCell ref="F9:I9"/>
    <mergeCell ref="D10:E10"/>
    <mergeCell ref="C2:H2"/>
    <mergeCell ref="C3:H3"/>
    <mergeCell ref="B2:B5"/>
    <mergeCell ref="I2:I5"/>
    <mergeCell ref="C4:H4"/>
    <mergeCell ref="C5:F5"/>
    <mergeCell ref="G5:H5"/>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ColWidth="11.5" defaultRowHeight="15" x14ac:dyDescent="0.2"/>
  <cols>
    <col min="1" max="1" width="1.33203125" customWidth="1"/>
    <col min="2" max="2" width="20.1640625" style="38" customWidth="1"/>
    <col min="3" max="3" width="34.5" customWidth="1"/>
    <col min="4" max="4" width="14.33203125" customWidth="1"/>
    <col min="5" max="5" width="6.6640625" customWidth="1"/>
    <col min="6" max="6" width="31" customWidth="1"/>
    <col min="7" max="8" width="16.1640625" customWidth="1"/>
    <col min="9" max="9" width="16.33203125" customWidth="1"/>
    <col min="10" max="10" width="15.6640625" customWidth="1"/>
    <col min="11" max="11" width="54.5" customWidth="1"/>
    <col min="13" max="13" width="17.6640625" bestFit="1" customWidth="1"/>
    <col min="108" max="108" width="11.5" customWidth="1"/>
    <col min="198" max="198" width="1.5" customWidth="1"/>
  </cols>
  <sheetData>
    <row r="1" spans="2:13" ht="18" customHeight="1" thickBot="1" x14ac:dyDescent="0.25">
      <c r="B1" s="488"/>
      <c r="C1" s="491" t="s">
        <v>0</v>
      </c>
      <c r="D1" s="492"/>
      <c r="E1" s="492"/>
      <c r="F1" s="492"/>
      <c r="G1" s="492"/>
      <c r="H1" s="493"/>
      <c r="I1" s="494"/>
      <c r="J1" s="495"/>
    </row>
    <row r="2" spans="2:13" ht="18" customHeight="1" thickBot="1" x14ac:dyDescent="0.25">
      <c r="B2" s="489"/>
      <c r="C2" s="491" t="s">
        <v>1</v>
      </c>
      <c r="D2" s="492"/>
      <c r="E2" s="492"/>
      <c r="F2" s="492"/>
      <c r="G2" s="492"/>
      <c r="H2" s="493"/>
      <c r="I2" s="496"/>
      <c r="J2" s="497"/>
    </row>
    <row r="3" spans="2:13" ht="18" customHeight="1" thickBot="1" x14ac:dyDescent="0.25">
      <c r="B3" s="489"/>
      <c r="C3" s="491" t="s">
        <v>190</v>
      </c>
      <c r="D3" s="492"/>
      <c r="E3" s="492"/>
      <c r="F3" s="492"/>
      <c r="G3" s="492"/>
      <c r="H3" s="493"/>
      <c r="I3" s="496"/>
      <c r="J3" s="497"/>
    </row>
    <row r="4" spans="2:13" ht="18" customHeight="1" thickBot="1" x14ac:dyDescent="0.25">
      <c r="B4" s="490"/>
      <c r="C4" s="491" t="s">
        <v>191</v>
      </c>
      <c r="D4" s="492"/>
      <c r="E4" s="492"/>
      <c r="F4" s="493"/>
      <c r="G4" s="500" t="s">
        <v>192</v>
      </c>
      <c r="H4" s="501"/>
      <c r="I4" s="498"/>
      <c r="J4" s="499"/>
    </row>
    <row r="5" spans="2:13" ht="18" customHeight="1" thickBot="1" x14ac:dyDescent="0.25">
      <c r="B5" s="35"/>
      <c r="C5" s="10"/>
      <c r="D5" s="10"/>
      <c r="E5" s="10"/>
      <c r="F5" s="10"/>
      <c r="G5" s="10"/>
      <c r="H5" s="10"/>
      <c r="I5" s="10"/>
      <c r="J5" s="36"/>
    </row>
    <row r="6" spans="2:13" ht="51.75" customHeight="1" thickBot="1" x14ac:dyDescent="0.25">
      <c r="B6" s="1" t="s">
        <v>193</v>
      </c>
      <c r="C6" s="504" t="s">
        <v>39</v>
      </c>
      <c r="D6" s="505"/>
      <c r="E6" s="506"/>
      <c r="F6" s="37"/>
      <c r="G6" s="10"/>
      <c r="H6" s="10"/>
      <c r="I6" s="10"/>
      <c r="J6" s="36"/>
    </row>
    <row r="7" spans="2:13" ht="32.25" customHeight="1" thickBot="1" x14ac:dyDescent="0.25">
      <c r="B7" s="2" t="s">
        <v>194</v>
      </c>
      <c r="C7" s="504" t="s">
        <v>86</v>
      </c>
      <c r="D7" s="505"/>
      <c r="E7" s="506"/>
      <c r="F7" s="37"/>
      <c r="G7" s="10"/>
      <c r="H7" s="10"/>
      <c r="I7" s="10"/>
      <c r="J7" s="36"/>
    </row>
    <row r="8" spans="2:13" ht="32.25" customHeight="1" thickBot="1" x14ac:dyDescent="0.25">
      <c r="B8" s="2" t="s">
        <v>195</v>
      </c>
      <c r="C8" s="504" t="s">
        <v>196</v>
      </c>
      <c r="D8" s="505"/>
      <c r="E8" s="506"/>
      <c r="F8" s="4"/>
      <c r="G8" s="10"/>
      <c r="H8" s="10"/>
      <c r="I8" s="10"/>
      <c r="J8" s="36"/>
    </row>
    <row r="9" spans="2:13" ht="33.75" customHeight="1" thickBot="1" x14ac:dyDescent="0.25">
      <c r="B9" s="2" t="s">
        <v>197</v>
      </c>
      <c r="C9" s="504" t="s">
        <v>186</v>
      </c>
      <c r="D9" s="505"/>
      <c r="E9" s="506"/>
      <c r="F9" s="37"/>
      <c r="G9" s="10"/>
      <c r="H9" s="10"/>
      <c r="I9" s="10"/>
      <c r="J9" s="36"/>
    </row>
    <row r="10" spans="2:13" ht="32.25" customHeight="1" thickBot="1" x14ac:dyDescent="0.25">
      <c r="B10" s="2" t="s">
        <v>198</v>
      </c>
      <c r="C10" s="504" t="s">
        <v>101</v>
      </c>
      <c r="D10" s="505"/>
      <c r="E10" s="506"/>
    </row>
    <row r="12" spans="2:13" x14ac:dyDescent="0.2">
      <c r="B12" s="514" t="s">
        <v>199</v>
      </c>
      <c r="C12" s="515"/>
      <c r="D12" s="515"/>
      <c r="E12" s="515"/>
      <c r="F12" s="515"/>
      <c r="G12" s="515"/>
      <c r="H12" s="516"/>
      <c r="I12" s="508" t="s">
        <v>200</v>
      </c>
      <c r="J12" s="509"/>
      <c r="K12" s="509"/>
    </row>
    <row r="13" spans="2:13" s="39" customFormat="1" ht="30" customHeight="1" x14ac:dyDescent="0.2">
      <c r="B13" s="502" t="s">
        <v>201</v>
      </c>
      <c r="C13" s="502" t="s">
        <v>202</v>
      </c>
      <c r="D13" s="502" t="s">
        <v>203</v>
      </c>
      <c r="E13" s="502" t="s">
        <v>204</v>
      </c>
      <c r="F13" s="502" t="s">
        <v>205</v>
      </c>
      <c r="G13" s="502" t="s">
        <v>206</v>
      </c>
      <c r="H13" s="502" t="s">
        <v>207</v>
      </c>
      <c r="I13" s="510" t="s">
        <v>208</v>
      </c>
      <c r="J13" s="512" t="s">
        <v>209</v>
      </c>
      <c r="K13" s="507" t="s">
        <v>210</v>
      </c>
    </row>
    <row r="14" spans="2:13" s="39" customFormat="1" x14ac:dyDescent="0.2">
      <c r="B14" s="503"/>
      <c r="C14" s="503"/>
      <c r="D14" s="503"/>
      <c r="E14" s="503"/>
      <c r="F14" s="503"/>
      <c r="G14" s="503"/>
      <c r="H14" s="503"/>
      <c r="I14" s="511"/>
      <c r="J14" s="513"/>
      <c r="K14" s="507"/>
    </row>
    <row r="15" spans="2:13" s="39" customFormat="1" ht="96" x14ac:dyDescent="0.2">
      <c r="B15" s="61">
        <v>1</v>
      </c>
      <c r="C15" s="188" t="s">
        <v>211</v>
      </c>
      <c r="D15" s="189">
        <v>0.19</v>
      </c>
      <c r="E15" s="190"/>
      <c r="F15" s="191" t="s">
        <v>212</v>
      </c>
      <c r="G15" s="192">
        <v>0.19</v>
      </c>
      <c r="H15" s="193">
        <v>43160</v>
      </c>
      <c r="I15" s="194">
        <v>0.19</v>
      </c>
      <c r="J15" s="195">
        <v>43132</v>
      </c>
      <c r="K15" s="196"/>
      <c r="M15" s="65"/>
    </row>
    <row r="16" spans="2:13" ht="64" x14ac:dyDescent="0.2">
      <c r="B16" s="197">
        <v>2</v>
      </c>
      <c r="C16" s="198" t="s">
        <v>213</v>
      </c>
      <c r="D16" s="189">
        <v>0.02</v>
      </c>
      <c r="E16" s="190"/>
      <c r="F16" s="191" t="s">
        <v>214</v>
      </c>
      <c r="G16" s="192">
        <v>0.02</v>
      </c>
      <c r="H16" s="193">
        <v>43344</v>
      </c>
      <c r="I16" s="194"/>
      <c r="J16" s="195"/>
      <c r="K16" s="196"/>
      <c r="M16" s="66"/>
    </row>
    <row r="17" spans="2:11" ht="64" x14ac:dyDescent="0.2">
      <c r="B17" s="199">
        <v>3</v>
      </c>
      <c r="C17" s="200" t="s">
        <v>215</v>
      </c>
      <c r="D17" s="189">
        <v>0.04</v>
      </c>
      <c r="E17" s="190"/>
      <c r="F17" s="191" t="s">
        <v>216</v>
      </c>
      <c r="G17" s="192">
        <v>0.04</v>
      </c>
      <c r="H17" s="193">
        <v>43435</v>
      </c>
      <c r="I17" s="194"/>
      <c r="J17" s="195"/>
      <c r="K17" s="196"/>
    </row>
    <row r="18" spans="2:11" x14ac:dyDescent="0.2">
      <c r="B18" s="484" t="s">
        <v>217</v>
      </c>
      <c r="C18" s="485"/>
      <c r="D18" s="201">
        <f>SUM(D15:D17)</f>
        <v>0.25</v>
      </c>
      <c r="E18" s="486" t="s">
        <v>217</v>
      </c>
      <c r="F18" s="487"/>
      <c r="G18" s="201">
        <f>SUM(G15:G17)</f>
        <v>0.25</v>
      </c>
      <c r="H18" s="202"/>
      <c r="I18" s="203">
        <f>SUM(I15:I17)</f>
        <v>0.19</v>
      </c>
      <c r="J18" s="204"/>
      <c r="K18" s="204"/>
    </row>
  </sheetData>
  <mergeCells count="26">
    <mergeCell ref="K13:K14"/>
    <mergeCell ref="I12:K12"/>
    <mergeCell ref="B13:B14"/>
    <mergeCell ref="C13:C14"/>
    <mergeCell ref="D13:D14"/>
    <mergeCell ref="E13:E14"/>
    <mergeCell ref="F13:F14"/>
    <mergeCell ref="G13:G14"/>
    <mergeCell ref="I13:I14"/>
    <mergeCell ref="J13:J14"/>
    <mergeCell ref="B12:H12"/>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7"/>
  <sheetViews>
    <sheetView view="pageBreakPreview" topLeftCell="A23" zoomScale="60" zoomScaleNormal="70" zoomScalePageLayoutView="85" workbookViewId="0">
      <selection activeCell="C38" sqref="C38"/>
    </sheetView>
  </sheetViews>
  <sheetFormatPr baseColWidth="10" defaultColWidth="10.6640625" defaultRowHeight="13" x14ac:dyDescent="0.15"/>
  <cols>
    <col min="1" max="1" width="1" style="83" customWidth="1"/>
    <col min="2" max="2" width="25.5" style="114" customWidth="1"/>
    <col min="3" max="5" width="25.6640625" style="83" customWidth="1"/>
    <col min="6" max="6" width="25" style="83" customWidth="1"/>
    <col min="7" max="7" width="22" style="114" customWidth="1"/>
    <col min="8" max="8" width="20.5" style="83" customWidth="1"/>
    <col min="9" max="9" width="25.33203125" style="83" customWidth="1"/>
    <col min="10" max="11" width="22.5" style="83" customWidth="1"/>
    <col min="12" max="24" width="10.6640625" style="81"/>
    <col min="25" max="16384" width="10.6640625" style="83"/>
  </cols>
  <sheetData>
    <row r="1" spans="2:14" ht="37.5" customHeight="1" x14ac:dyDescent="0.15">
      <c r="B1" s="517"/>
      <c r="C1" s="520" t="s">
        <v>1</v>
      </c>
      <c r="D1" s="520"/>
      <c r="E1" s="520"/>
      <c r="F1" s="520"/>
      <c r="G1" s="520"/>
      <c r="H1" s="520"/>
      <c r="I1" s="521"/>
      <c r="J1" s="80"/>
      <c r="K1" s="80"/>
      <c r="M1" s="82" t="s">
        <v>67</v>
      </c>
    </row>
    <row r="2" spans="2:14" ht="37.5" customHeight="1" x14ac:dyDescent="0.15">
      <c r="B2" s="518"/>
      <c r="C2" s="524" t="s">
        <v>218</v>
      </c>
      <c r="D2" s="524"/>
      <c r="E2" s="524"/>
      <c r="F2" s="524"/>
      <c r="G2" s="524"/>
      <c r="H2" s="524"/>
      <c r="I2" s="522"/>
      <c r="J2" s="80"/>
      <c r="K2" s="80"/>
      <c r="M2" s="82" t="s">
        <v>68</v>
      </c>
    </row>
    <row r="3" spans="2:14" ht="37.5" customHeight="1" thickBot="1" x14ac:dyDescent="0.2">
      <c r="B3" s="519"/>
      <c r="C3" s="525" t="s">
        <v>219</v>
      </c>
      <c r="D3" s="525"/>
      <c r="E3" s="525"/>
      <c r="F3" s="525" t="s">
        <v>220</v>
      </c>
      <c r="G3" s="525"/>
      <c r="H3" s="525"/>
      <c r="I3" s="523"/>
      <c r="J3" s="80"/>
      <c r="K3" s="80"/>
      <c r="M3" s="82" t="s">
        <v>70</v>
      </c>
    </row>
    <row r="4" spans="2:14" ht="23.25" customHeight="1" x14ac:dyDescent="0.15">
      <c r="B4" s="526" t="s">
        <v>221</v>
      </c>
      <c r="C4" s="527"/>
      <c r="D4" s="527"/>
      <c r="E4" s="527"/>
      <c r="F4" s="527"/>
      <c r="G4" s="527"/>
      <c r="H4" s="527"/>
      <c r="I4" s="528"/>
      <c r="J4" s="84"/>
      <c r="K4" s="84"/>
    </row>
    <row r="5" spans="2:14" ht="24" customHeight="1" x14ac:dyDescent="0.15">
      <c r="B5" s="529" t="s">
        <v>222</v>
      </c>
      <c r="C5" s="530"/>
      <c r="D5" s="530"/>
      <c r="E5" s="530"/>
      <c r="F5" s="530"/>
      <c r="G5" s="530"/>
      <c r="H5" s="530"/>
      <c r="I5" s="531"/>
      <c r="J5" s="85"/>
      <c r="K5" s="85"/>
      <c r="N5" s="86"/>
    </row>
    <row r="6" spans="2:14" ht="30.75" customHeight="1" x14ac:dyDescent="0.15">
      <c r="B6" s="118" t="s">
        <v>223</v>
      </c>
      <c r="C6" s="130">
        <v>2</v>
      </c>
      <c r="D6" s="532" t="s">
        <v>224</v>
      </c>
      <c r="E6" s="532"/>
      <c r="F6" s="533" t="s">
        <v>225</v>
      </c>
      <c r="G6" s="533"/>
      <c r="H6" s="533"/>
      <c r="I6" s="534"/>
      <c r="J6" s="87"/>
      <c r="K6" s="87"/>
      <c r="M6" s="82" t="s">
        <v>81</v>
      </c>
      <c r="N6" s="86"/>
    </row>
    <row r="7" spans="2:14" ht="30.75" customHeight="1" x14ac:dyDescent="0.15">
      <c r="B7" s="118" t="s">
        <v>226</v>
      </c>
      <c r="C7" s="130" t="s">
        <v>84</v>
      </c>
      <c r="D7" s="532" t="s">
        <v>227</v>
      </c>
      <c r="E7" s="532"/>
      <c r="F7" s="535" t="s">
        <v>228</v>
      </c>
      <c r="G7" s="535"/>
      <c r="H7" s="131" t="s">
        <v>229</v>
      </c>
      <c r="I7" s="132" t="s">
        <v>84</v>
      </c>
      <c r="J7" s="88"/>
      <c r="K7" s="88"/>
      <c r="M7" s="82" t="s">
        <v>88</v>
      </c>
      <c r="N7" s="86"/>
    </row>
    <row r="8" spans="2:14" ht="30.75" customHeight="1" x14ac:dyDescent="0.15">
      <c r="B8" s="118" t="s">
        <v>230</v>
      </c>
      <c r="C8" s="533" t="s">
        <v>231</v>
      </c>
      <c r="D8" s="533"/>
      <c r="E8" s="533"/>
      <c r="F8" s="533"/>
      <c r="G8" s="131" t="s">
        <v>232</v>
      </c>
      <c r="H8" s="538">
        <v>7550</v>
      </c>
      <c r="I8" s="539"/>
      <c r="J8" s="89"/>
      <c r="K8" s="89"/>
      <c r="M8" s="82" t="s">
        <v>93</v>
      </c>
      <c r="N8" s="86"/>
    </row>
    <row r="9" spans="2:14" ht="30.75" customHeight="1" x14ac:dyDescent="0.15">
      <c r="B9" s="118" t="s">
        <v>68</v>
      </c>
      <c r="C9" s="540" t="s">
        <v>81</v>
      </c>
      <c r="D9" s="540"/>
      <c r="E9" s="540"/>
      <c r="F9" s="540"/>
      <c r="G9" s="131" t="s">
        <v>233</v>
      </c>
      <c r="H9" s="541" t="s">
        <v>234</v>
      </c>
      <c r="I9" s="542"/>
      <c r="J9" s="90"/>
      <c r="K9" s="90"/>
      <c r="M9" s="91" t="s">
        <v>97</v>
      </c>
    </row>
    <row r="10" spans="2:14" ht="54" customHeight="1" x14ac:dyDescent="0.15">
      <c r="B10" s="118" t="s">
        <v>235</v>
      </c>
      <c r="C10" s="533" t="s">
        <v>236</v>
      </c>
      <c r="D10" s="533"/>
      <c r="E10" s="533"/>
      <c r="F10" s="533"/>
      <c r="G10" s="533"/>
      <c r="H10" s="533"/>
      <c r="I10" s="534"/>
      <c r="J10" s="92"/>
      <c r="K10" s="92"/>
      <c r="M10" s="91"/>
    </row>
    <row r="11" spans="2:14" ht="30.75" customHeight="1" x14ac:dyDescent="0.15">
      <c r="B11" s="118" t="s">
        <v>237</v>
      </c>
      <c r="C11" s="533" t="s">
        <v>238</v>
      </c>
      <c r="D11" s="533"/>
      <c r="E11" s="533"/>
      <c r="F11" s="533"/>
      <c r="G11" s="533"/>
      <c r="H11" s="533"/>
      <c r="I11" s="534"/>
      <c r="J11" s="88"/>
      <c r="K11" s="88"/>
      <c r="M11" s="91"/>
      <c r="N11" s="86"/>
    </row>
    <row r="12" spans="2:14" ht="30.75" customHeight="1" x14ac:dyDescent="0.15">
      <c r="B12" s="118" t="s">
        <v>239</v>
      </c>
      <c r="C12" s="536" t="s">
        <v>240</v>
      </c>
      <c r="D12" s="536"/>
      <c r="E12" s="536"/>
      <c r="F12" s="536"/>
      <c r="G12" s="131" t="s">
        <v>241</v>
      </c>
      <c r="H12" s="535" t="s">
        <v>106</v>
      </c>
      <c r="I12" s="543"/>
      <c r="J12" s="88"/>
      <c r="K12" s="88"/>
      <c r="M12" s="91" t="s">
        <v>107</v>
      </c>
      <c r="N12" s="86"/>
    </row>
    <row r="13" spans="2:14" ht="30.75" customHeight="1" x14ac:dyDescent="0.15">
      <c r="B13" s="118" t="s">
        <v>242</v>
      </c>
      <c r="C13" s="544" t="s">
        <v>243</v>
      </c>
      <c r="D13" s="544"/>
      <c r="E13" s="544"/>
      <c r="F13" s="544"/>
      <c r="G13" s="134" t="s">
        <v>244</v>
      </c>
      <c r="H13" s="535" t="s">
        <v>82</v>
      </c>
      <c r="I13" s="543"/>
      <c r="J13" s="88"/>
      <c r="K13" s="88"/>
      <c r="M13" s="91" t="s">
        <v>111</v>
      </c>
    </row>
    <row r="14" spans="2:14" ht="64.5" customHeight="1" x14ac:dyDescent="0.15">
      <c r="B14" s="118" t="s">
        <v>245</v>
      </c>
      <c r="C14" s="536" t="s">
        <v>246</v>
      </c>
      <c r="D14" s="536"/>
      <c r="E14" s="536"/>
      <c r="F14" s="536"/>
      <c r="G14" s="536"/>
      <c r="H14" s="536"/>
      <c r="I14" s="537"/>
      <c r="J14" s="92"/>
      <c r="K14" s="92"/>
      <c r="M14" s="91" t="s">
        <v>114</v>
      </c>
      <c r="N14" s="86"/>
    </row>
    <row r="15" spans="2:14" ht="30.75" customHeight="1" x14ac:dyDescent="0.15">
      <c r="B15" s="118" t="s">
        <v>247</v>
      </c>
      <c r="C15" s="536" t="s">
        <v>248</v>
      </c>
      <c r="D15" s="536"/>
      <c r="E15" s="536"/>
      <c r="F15" s="536"/>
      <c r="G15" s="536"/>
      <c r="H15" s="536"/>
      <c r="I15" s="537"/>
      <c r="J15" s="93"/>
      <c r="K15" s="93"/>
      <c r="M15" s="91" t="s">
        <v>118</v>
      </c>
      <c r="N15" s="86"/>
    </row>
    <row r="16" spans="2:14" ht="35.75" customHeight="1" x14ac:dyDescent="0.15">
      <c r="B16" s="118" t="s">
        <v>249</v>
      </c>
      <c r="C16" s="533" t="s">
        <v>250</v>
      </c>
      <c r="D16" s="533"/>
      <c r="E16" s="533"/>
      <c r="F16" s="533"/>
      <c r="G16" s="533"/>
      <c r="H16" s="533"/>
      <c r="I16" s="534"/>
      <c r="J16" s="94"/>
      <c r="K16" s="94"/>
      <c r="M16" s="91"/>
      <c r="N16" s="86"/>
    </row>
    <row r="17" spans="2:14" ht="30.75" customHeight="1" x14ac:dyDescent="0.15">
      <c r="B17" s="118" t="s">
        <v>251</v>
      </c>
      <c r="C17" s="535" t="s">
        <v>43</v>
      </c>
      <c r="D17" s="551"/>
      <c r="E17" s="551"/>
      <c r="F17" s="551"/>
      <c r="G17" s="551"/>
      <c r="H17" s="551"/>
      <c r="I17" s="552"/>
      <c r="J17" s="95"/>
      <c r="K17" s="95"/>
      <c r="M17" s="91" t="s">
        <v>106</v>
      </c>
      <c r="N17" s="86"/>
    </row>
    <row r="18" spans="2:14" ht="18" customHeight="1" x14ac:dyDescent="0.15">
      <c r="B18" s="553" t="s">
        <v>252</v>
      </c>
      <c r="C18" s="554" t="s">
        <v>253</v>
      </c>
      <c r="D18" s="554"/>
      <c r="E18" s="554"/>
      <c r="F18" s="555" t="s">
        <v>254</v>
      </c>
      <c r="G18" s="555"/>
      <c r="H18" s="555"/>
      <c r="I18" s="556"/>
      <c r="J18" s="96"/>
      <c r="K18" s="96"/>
      <c r="M18" s="91" t="s">
        <v>128</v>
      </c>
      <c r="N18" s="86"/>
    </row>
    <row r="19" spans="2:14" ht="39.75" customHeight="1" x14ac:dyDescent="0.15">
      <c r="B19" s="553"/>
      <c r="C19" s="533" t="s">
        <v>255</v>
      </c>
      <c r="D19" s="533"/>
      <c r="E19" s="533"/>
      <c r="F19" s="533" t="s">
        <v>256</v>
      </c>
      <c r="G19" s="533"/>
      <c r="H19" s="533"/>
      <c r="I19" s="534"/>
      <c r="J19" s="94"/>
      <c r="K19" s="94"/>
      <c r="M19" s="91" t="s">
        <v>132</v>
      </c>
      <c r="N19" s="86"/>
    </row>
    <row r="20" spans="2:14" ht="39.75" customHeight="1" x14ac:dyDescent="0.15">
      <c r="B20" s="118" t="s">
        <v>257</v>
      </c>
      <c r="C20" s="557" t="s">
        <v>43</v>
      </c>
      <c r="D20" s="558"/>
      <c r="E20" s="559"/>
      <c r="F20" s="560" t="s">
        <v>43</v>
      </c>
      <c r="G20" s="560"/>
      <c r="H20" s="560"/>
      <c r="I20" s="561"/>
      <c r="J20" s="88"/>
      <c r="K20" s="88"/>
      <c r="M20" s="91"/>
      <c r="N20" s="86"/>
    </row>
    <row r="21" spans="2:14" ht="105" customHeight="1" x14ac:dyDescent="0.15">
      <c r="B21" s="118" t="s">
        <v>258</v>
      </c>
      <c r="C21" s="562" t="s">
        <v>259</v>
      </c>
      <c r="D21" s="563"/>
      <c r="E21" s="564"/>
      <c r="F21" s="565" t="s">
        <v>260</v>
      </c>
      <c r="G21" s="546"/>
      <c r="H21" s="546"/>
      <c r="I21" s="566"/>
      <c r="J21" s="93"/>
      <c r="K21" s="93"/>
      <c r="M21" s="97"/>
      <c r="N21" s="86"/>
    </row>
    <row r="22" spans="2:14" ht="23.25" customHeight="1" x14ac:dyDescent="0.15">
      <c r="B22" s="118" t="s">
        <v>261</v>
      </c>
      <c r="C22" s="545">
        <v>44927</v>
      </c>
      <c r="D22" s="567"/>
      <c r="E22" s="568"/>
      <c r="F22" s="131" t="s">
        <v>262</v>
      </c>
      <c r="G22" s="205">
        <v>0.3</v>
      </c>
      <c r="H22" s="131" t="s">
        <v>263</v>
      </c>
      <c r="I22" s="259">
        <v>0.7</v>
      </c>
      <c r="J22" s="98"/>
      <c r="K22" s="98"/>
      <c r="M22" s="97"/>
    </row>
    <row r="23" spans="2:14" ht="27" customHeight="1" x14ac:dyDescent="0.15">
      <c r="B23" s="118" t="s">
        <v>264</v>
      </c>
      <c r="C23" s="545">
        <v>45291</v>
      </c>
      <c r="D23" s="546"/>
      <c r="E23" s="547"/>
      <c r="F23" s="131" t="s">
        <v>265</v>
      </c>
      <c r="G23" s="548">
        <v>0.15</v>
      </c>
      <c r="H23" s="549"/>
      <c r="I23" s="550"/>
      <c r="J23" s="99"/>
      <c r="K23" s="99"/>
      <c r="M23" s="97"/>
    </row>
    <row r="24" spans="2:14" ht="30.75" customHeight="1" x14ac:dyDescent="0.15">
      <c r="B24" s="206" t="s">
        <v>266</v>
      </c>
      <c r="C24" s="569" t="s">
        <v>267</v>
      </c>
      <c r="D24" s="570"/>
      <c r="E24" s="571"/>
      <c r="F24" s="207" t="s">
        <v>268</v>
      </c>
      <c r="G24" s="572" t="s">
        <v>269</v>
      </c>
      <c r="H24" s="573"/>
      <c r="I24" s="574"/>
      <c r="J24" s="96"/>
      <c r="K24" s="96"/>
      <c r="M24" s="97"/>
    </row>
    <row r="25" spans="2:14" ht="22.5" customHeight="1" x14ac:dyDescent="0.15">
      <c r="B25" s="529" t="s">
        <v>270</v>
      </c>
      <c r="C25" s="530"/>
      <c r="D25" s="530"/>
      <c r="E25" s="530"/>
      <c r="F25" s="530"/>
      <c r="G25" s="530"/>
      <c r="H25" s="530"/>
      <c r="I25" s="531"/>
      <c r="J25" s="85"/>
      <c r="K25" s="85"/>
      <c r="M25" s="97"/>
    </row>
    <row r="26" spans="2:14" ht="43.5" customHeight="1" x14ac:dyDescent="0.15">
      <c r="B26" s="100" t="s">
        <v>148</v>
      </c>
      <c r="C26" s="134" t="s">
        <v>271</v>
      </c>
      <c r="D26" s="134" t="s">
        <v>272</v>
      </c>
      <c r="E26" s="135" t="s">
        <v>273</v>
      </c>
      <c r="F26" s="134" t="s">
        <v>274</v>
      </c>
      <c r="G26" s="134" t="s">
        <v>275</v>
      </c>
      <c r="H26" s="135" t="s">
        <v>276</v>
      </c>
      <c r="I26" s="136" t="s">
        <v>277</v>
      </c>
      <c r="J26" s="94"/>
      <c r="K26" s="94"/>
      <c r="M26" s="97"/>
    </row>
    <row r="27" spans="2:14" ht="24" customHeight="1" x14ac:dyDescent="0.2">
      <c r="B27" s="100" t="s">
        <v>278</v>
      </c>
      <c r="C27" s="283">
        <f>0.0833333333333333*$G$23</f>
        <v>1.2499999999999995E-2</v>
      </c>
      <c r="D27" s="283">
        <f>+C27</f>
        <v>1.2499999999999995E-2</v>
      </c>
      <c r="E27" s="284">
        <f>D27/C27</f>
        <v>1</v>
      </c>
      <c r="F27" s="575">
        <f>SUM(C27:C38)</f>
        <v>0.14999999999999994</v>
      </c>
      <c r="G27" s="892">
        <f>SUM(D27:D38)</f>
        <v>7.4999999999999969E-2</v>
      </c>
      <c r="H27" s="217">
        <f>+(D27*100%)/$G$23</f>
        <v>8.3333333333333301E-2</v>
      </c>
      <c r="I27" s="578">
        <f>G27+I22</f>
        <v>0.77499999999999991</v>
      </c>
      <c r="J27" s="94"/>
      <c r="K27" s="94"/>
      <c r="M27" s="97"/>
    </row>
    <row r="28" spans="2:14" ht="24" customHeight="1" x14ac:dyDescent="0.2">
      <c r="B28" s="100" t="s">
        <v>158</v>
      </c>
      <c r="C28" s="283">
        <f t="shared" ref="C28:D38" si="0">0.0833333333333333*$G$23</f>
        <v>1.2499999999999995E-2</v>
      </c>
      <c r="D28" s="283">
        <v>1.2499999999999995E-2</v>
      </c>
      <c r="E28" s="284">
        <f>D28/C28</f>
        <v>1</v>
      </c>
      <c r="F28" s="576"/>
      <c r="G28" s="893"/>
      <c r="H28" s="217">
        <f>+IF(D28="","",((D28*100%)/$G$23)+H27)</f>
        <v>0.1666666666666666</v>
      </c>
      <c r="I28" s="579"/>
      <c r="J28" s="94"/>
      <c r="K28" s="94"/>
      <c r="M28" s="97"/>
    </row>
    <row r="29" spans="2:14" ht="24" customHeight="1" x14ac:dyDescent="0.2">
      <c r="B29" s="100" t="s">
        <v>159</v>
      </c>
      <c r="C29" s="283">
        <f t="shared" si="0"/>
        <v>1.2499999999999995E-2</v>
      </c>
      <c r="D29" s="283">
        <f t="shared" si="0"/>
        <v>1.2499999999999995E-2</v>
      </c>
      <c r="E29" s="284">
        <f t="shared" ref="E29:E31" si="1">D29/C29</f>
        <v>1</v>
      </c>
      <c r="F29" s="576"/>
      <c r="G29" s="893"/>
      <c r="H29" s="217">
        <f t="shared" ref="H29:H38" si="2">+IF(D29="","",((D29*100%)/$G$23)+H28)</f>
        <v>0.24999999999999989</v>
      </c>
      <c r="I29" s="579"/>
      <c r="J29" s="94"/>
      <c r="K29" s="94"/>
      <c r="M29" s="97"/>
    </row>
    <row r="30" spans="2:14" ht="24" customHeight="1" x14ac:dyDescent="0.2">
      <c r="B30" s="100" t="s">
        <v>160</v>
      </c>
      <c r="C30" s="283">
        <f t="shared" si="0"/>
        <v>1.2499999999999995E-2</v>
      </c>
      <c r="D30" s="283">
        <f>+C30</f>
        <v>1.2499999999999995E-2</v>
      </c>
      <c r="E30" s="284">
        <f t="shared" si="1"/>
        <v>1</v>
      </c>
      <c r="F30" s="576"/>
      <c r="G30" s="893"/>
      <c r="H30" s="217">
        <f t="shared" si="2"/>
        <v>0.3333333333333332</v>
      </c>
      <c r="I30" s="579"/>
      <c r="J30" s="94"/>
      <c r="K30" s="94"/>
      <c r="M30" s="97"/>
    </row>
    <row r="31" spans="2:14" ht="24" customHeight="1" x14ac:dyDescent="0.2">
      <c r="B31" s="100" t="s">
        <v>161</v>
      </c>
      <c r="C31" s="283">
        <f t="shared" si="0"/>
        <v>1.2499999999999995E-2</v>
      </c>
      <c r="D31" s="283">
        <f>+C31</f>
        <v>1.2499999999999995E-2</v>
      </c>
      <c r="E31" s="284">
        <f t="shared" si="1"/>
        <v>1</v>
      </c>
      <c r="F31" s="576"/>
      <c r="G31" s="893"/>
      <c r="H31" s="217">
        <f t="shared" si="2"/>
        <v>0.41666666666666652</v>
      </c>
      <c r="I31" s="579"/>
      <c r="J31" s="94"/>
      <c r="K31" s="94"/>
      <c r="M31" s="97"/>
    </row>
    <row r="32" spans="2:14" ht="24" customHeight="1" x14ac:dyDescent="0.2">
      <c r="B32" s="100" t="s">
        <v>162</v>
      </c>
      <c r="C32" s="283">
        <f t="shared" si="0"/>
        <v>1.2499999999999995E-2</v>
      </c>
      <c r="D32" s="283">
        <f>+C32</f>
        <v>1.2499999999999995E-2</v>
      </c>
      <c r="E32" s="284">
        <f>D32/C32</f>
        <v>1</v>
      </c>
      <c r="F32" s="576"/>
      <c r="G32" s="893"/>
      <c r="H32" s="217">
        <f t="shared" si="2"/>
        <v>0.49999999999999983</v>
      </c>
      <c r="I32" s="579"/>
      <c r="J32" s="94"/>
      <c r="K32" s="94"/>
      <c r="M32" s="97"/>
    </row>
    <row r="33" spans="2:11" ht="24" customHeight="1" x14ac:dyDescent="0.2">
      <c r="B33" s="100" t="s">
        <v>163</v>
      </c>
      <c r="C33" s="283">
        <f t="shared" si="0"/>
        <v>1.2499999999999995E-2</v>
      </c>
      <c r="D33" s="283"/>
      <c r="E33" s="284">
        <f t="shared" ref="E33:E38" si="3">D33/C33</f>
        <v>0</v>
      </c>
      <c r="F33" s="576"/>
      <c r="G33" s="893"/>
      <c r="H33" s="217" t="str">
        <f t="shared" si="2"/>
        <v/>
      </c>
      <c r="I33" s="579"/>
      <c r="J33" s="102"/>
      <c r="K33" s="102"/>
    </row>
    <row r="34" spans="2:11" ht="24" customHeight="1" x14ac:dyDescent="0.2">
      <c r="B34" s="100" t="s">
        <v>164</v>
      </c>
      <c r="C34" s="283">
        <f t="shared" si="0"/>
        <v>1.2499999999999995E-2</v>
      </c>
      <c r="D34" s="283"/>
      <c r="E34" s="284">
        <f t="shared" si="3"/>
        <v>0</v>
      </c>
      <c r="F34" s="576"/>
      <c r="G34" s="893"/>
      <c r="H34" s="217" t="str">
        <f t="shared" si="2"/>
        <v/>
      </c>
      <c r="I34" s="579"/>
      <c r="J34" s="102"/>
      <c r="K34" s="102"/>
    </row>
    <row r="35" spans="2:11" ht="24" customHeight="1" x14ac:dyDescent="0.2">
      <c r="B35" s="100" t="s">
        <v>165</v>
      </c>
      <c r="C35" s="283">
        <f t="shared" si="0"/>
        <v>1.2499999999999995E-2</v>
      </c>
      <c r="D35" s="283"/>
      <c r="E35" s="284">
        <f t="shared" si="3"/>
        <v>0</v>
      </c>
      <c r="F35" s="576"/>
      <c r="G35" s="893"/>
      <c r="H35" s="217" t="str">
        <f t="shared" si="2"/>
        <v/>
      </c>
      <c r="I35" s="579"/>
      <c r="J35" s="102"/>
      <c r="K35" s="102"/>
    </row>
    <row r="36" spans="2:11" ht="24" customHeight="1" x14ac:dyDescent="0.2">
      <c r="B36" s="100" t="s">
        <v>166</v>
      </c>
      <c r="C36" s="283">
        <f t="shared" si="0"/>
        <v>1.2499999999999995E-2</v>
      </c>
      <c r="D36" s="283"/>
      <c r="E36" s="284">
        <f t="shared" si="3"/>
        <v>0</v>
      </c>
      <c r="F36" s="576"/>
      <c r="G36" s="893"/>
      <c r="H36" s="217" t="str">
        <f t="shared" si="2"/>
        <v/>
      </c>
      <c r="I36" s="579"/>
      <c r="J36" s="102"/>
      <c r="K36" s="102"/>
    </row>
    <row r="37" spans="2:11" ht="24" customHeight="1" x14ac:dyDescent="0.2">
      <c r="B37" s="100" t="s">
        <v>167</v>
      </c>
      <c r="C37" s="283">
        <f t="shared" si="0"/>
        <v>1.2499999999999995E-2</v>
      </c>
      <c r="D37" s="283"/>
      <c r="E37" s="284">
        <f t="shared" si="3"/>
        <v>0</v>
      </c>
      <c r="F37" s="576"/>
      <c r="G37" s="893"/>
      <c r="H37" s="217" t="str">
        <f t="shared" si="2"/>
        <v/>
      </c>
      <c r="I37" s="579"/>
      <c r="J37" s="102"/>
      <c r="K37" s="102"/>
    </row>
    <row r="38" spans="2:11" ht="24" customHeight="1" x14ac:dyDescent="0.2">
      <c r="B38" s="100" t="s">
        <v>168</v>
      </c>
      <c r="C38" s="283">
        <f t="shared" si="0"/>
        <v>1.2499999999999995E-2</v>
      </c>
      <c r="D38" s="283"/>
      <c r="E38" s="284">
        <f t="shared" si="3"/>
        <v>0</v>
      </c>
      <c r="F38" s="577"/>
      <c r="G38" s="894"/>
      <c r="H38" s="217" t="str">
        <f t="shared" si="2"/>
        <v/>
      </c>
      <c r="I38" s="580"/>
      <c r="J38" s="102"/>
      <c r="K38" s="102"/>
    </row>
    <row r="39" spans="2:11" ht="111.75" customHeight="1" x14ac:dyDescent="0.15">
      <c r="B39" s="119" t="s">
        <v>279</v>
      </c>
      <c r="C39" s="581" t="s">
        <v>280</v>
      </c>
      <c r="D39" s="582"/>
      <c r="E39" s="582"/>
      <c r="F39" s="582"/>
      <c r="G39" s="582"/>
      <c r="H39" s="582"/>
      <c r="I39" s="583"/>
      <c r="J39" s="103"/>
      <c r="K39" s="103"/>
    </row>
    <row r="40" spans="2:11" ht="34.5" customHeight="1" x14ac:dyDescent="0.15">
      <c r="B40" s="584"/>
      <c r="C40" s="585"/>
      <c r="D40" s="585"/>
      <c r="E40" s="585"/>
      <c r="F40" s="585"/>
      <c r="G40" s="585"/>
      <c r="H40" s="585"/>
      <c r="I40" s="586"/>
      <c r="J40" s="85"/>
      <c r="K40" s="85"/>
    </row>
    <row r="41" spans="2:11" ht="45.5" customHeight="1" x14ac:dyDescent="0.15">
      <c r="B41" s="587"/>
      <c r="C41" s="588"/>
      <c r="D41" s="588"/>
      <c r="E41" s="588"/>
      <c r="F41" s="588"/>
      <c r="G41" s="588"/>
      <c r="H41" s="588"/>
      <c r="I41" s="589"/>
      <c r="J41" s="103"/>
      <c r="K41" s="103"/>
    </row>
    <row r="42" spans="2:11" ht="45.5" customHeight="1" x14ac:dyDescent="0.15">
      <c r="B42" s="587"/>
      <c r="C42" s="588"/>
      <c r="D42" s="588"/>
      <c r="E42" s="588"/>
      <c r="F42" s="588"/>
      <c r="G42" s="588"/>
      <c r="H42" s="588"/>
      <c r="I42" s="589"/>
      <c r="J42" s="103"/>
      <c r="K42" s="103"/>
    </row>
    <row r="43" spans="2:11" ht="45.5" customHeight="1" x14ac:dyDescent="0.15">
      <c r="B43" s="587"/>
      <c r="C43" s="588"/>
      <c r="D43" s="588"/>
      <c r="E43" s="588"/>
      <c r="F43" s="588"/>
      <c r="G43" s="588"/>
      <c r="H43" s="588"/>
      <c r="I43" s="589"/>
      <c r="J43" s="103"/>
      <c r="K43" s="103"/>
    </row>
    <row r="44" spans="2:11" ht="45.5" customHeight="1" x14ac:dyDescent="0.15">
      <c r="B44" s="590"/>
      <c r="C44" s="591"/>
      <c r="D44" s="591"/>
      <c r="E44" s="591"/>
      <c r="F44" s="591"/>
      <c r="G44" s="591"/>
      <c r="H44" s="591"/>
      <c r="I44" s="592"/>
      <c r="J44" s="84"/>
      <c r="K44" s="84"/>
    </row>
    <row r="45" spans="2:11" ht="29.25" customHeight="1" x14ac:dyDescent="0.15">
      <c r="B45" s="597" t="s">
        <v>281</v>
      </c>
      <c r="C45" s="600" t="s">
        <v>282</v>
      </c>
      <c r="D45" s="601"/>
      <c r="E45" s="601"/>
      <c r="F45" s="602"/>
      <c r="G45" s="139"/>
      <c r="H45" s="140" t="s">
        <v>148</v>
      </c>
      <c r="I45" s="141" t="s">
        <v>283</v>
      </c>
      <c r="J45" s="104"/>
      <c r="K45" s="104"/>
    </row>
    <row r="46" spans="2:11" ht="32" customHeight="1" x14ac:dyDescent="0.15">
      <c r="B46" s="598"/>
      <c r="C46" s="603"/>
      <c r="D46" s="604"/>
      <c r="E46" s="604"/>
      <c r="F46" s="605"/>
      <c r="G46" s="139" t="s">
        <v>284</v>
      </c>
      <c r="H46" s="299">
        <v>231</v>
      </c>
      <c r="I46" s="299">
        <v>1404</v>
      </c>
      <c r="J46" s="104" t="str">
        <f>CONCATENATE(G46," ",H46,",")</f>
        <v>Piezas Gráficas 231,</v>
      </c>
      <c r="K46" s="104" t="str">
        <f>CONCATENATE(J46,J47,J48,J49,J50,J51,J52)</f>
        <v>Piezas Gráficas 231,Videos 69,Notas y Comunicados 12,Publicaciones Facebook 338,Publicaciones Twitter 265,Publicaciones Instagram 445,Impresiones en redes 4.592.274,</v>
      </c>
    </row>
    <row r="47" spans="2:11" ht="32" customHeight="1" x14ac:dyDescent="0.15">
      <c r="B47" s="598"/>
      <c r="C47" s="603"/>
      <c r="D47" s="604"/>
      <c r="E47" s="604"/>
      <c r="F47" s="605"/>
      <c r="G47" s="139" t="s">
        <v>285</v>
      </c>
      <c r="H47" s="299">
        <v>69</v>
      </c>
      <c r="I47" s="299">
        <v>381</v>
      </c>
      <c r="J47" s="104" t="str">
        <f t="shared" ref="J47:J52" si="4">CONCATENATE(G47," ",H47,",")</f>
        <v>Videos 69,</v>
      </c>
      <c r="K47" s="104"/>
    </row>
    <row r="48" spans="2:11" ht="32" customHeight="1" x14ac:dyDescent="0.15">
      <c r="B48" s="598"/>
      <c r="C48" s="603"/>
      <c r="D48" s="604"/>
      <c r="E48" s="604"/>
      <c r="F48" s="605"/>
      <c r="G48" s="139" t="s">
        <v>286</v>
      </c>
      <c r="H48" s="299">
        <v>12</v>
      </c>
      <c r="I48" s="299">
        <v>81</v>
      </c>
      <c r="J48" s="104" t="str">
        <f t="shared" si="4"/>
        <v>Notas y Comunicados 12,</v>
      </c>
      <c r="K48" s="104"/>
    </row>
    <row r="49" spans="2:11" ht="32" customHeight="1" x14ac:dyDescent="0.15">
      <c r="B49" s="598"/>
      <c r="C49" s="603"/>
      <c r="D49" s="604"/>
      <c r="E49" s="604"/>
      <c r="F49" s="605"/>
      <c r="G49" s="139" t="s">
        <v>287</v>
      </c>
      <c r="H49" s="299">
        <v>338</v>
      </c>
      <c r="I49" s="299">
        <v>1724</v>
      </c>
      <c r="J49" s="104" t="str">
        <f t="shared" si="4"/>
        <v>Publicaciones Facebook 338,</v>
      </c>
      <c r="K49" s="104"/>
    </row>
    <row r="50" spans="2:11" ht="32" customHeight="1" x14ac:dyDescent="0.15">
      <c r="B50" s="598"/>
      <c r="C50" s="603"/>
      <c r="D50" s="604"/>
      <c r="E50" s="604"/>
      <c r="F50" s="605"/>
      <c r="G50" s="139" t="s">
        <v>288</v>
      </c>
      <c r="H50" s="299">
        <v>265</v>
      </c>
      <c r="I50" s="299">
        <v>1631</v>
      </c>
      <c r="J50" s="104" t="str">
        <f t="shared" si="4"/>
        <v>Publicaciones Twitter 265,</v>
      </c>
      <c r="K50" s="104"/>
    </row>
    <row r="51" spans="2:11" ht="32" customHeight="1" x14ac:dyDescent="0.15">
      <c r="B51" s="598"/>
      <c r="C51" s="603"/>
      <c r="D51" s="604"/>
      <c r="E51" s="604"/>
      <c r="F51" s="605"/>
      <c r="G51" s="139" t="s">
        <v>289</v>
      </c>
      <c r="H51" s="299">
        <v>445</v>
      </c>
      <c r="I51" s="299">
        <v>2367</v>
      </c>
      <c r="J51" s="104" t="str">
        <f t="shared" si="4"/>
        <v>Publicaciones Instagram 445,</v>
      </c>
      <c r="K51" s="104"/>
    </row>
    <row r="52" spans="2:11" ht="32" customHeight="1" x14ac:dyDescent="0.15">
      <c r="B52" s="599"/>
      <c r="C52" s="606"/>
      <c r="D52" s="607"/>
      <c r="E52" s="607"/>
      <c r="F52" s="608"/>
      <c r="G52" s="139" t="s">
        <v>290</v>
      </c>
      <c r="H52" s="300" t="s">
        <v>291</v>
      </c>
      <c r="I52" s="299" t="s">
        <v>292</v>
      </c>
      <c r="J52" s="104" t="str">
        <f t="shared" si="4"/>
        <v>Impresiones en redes 4.592.274,</v>
      </c>
      <c r="K52" s="104"/>
    </row>
    <row r="53" spans="2:11" ht="46.5" customHeight="1" x14ac:dyDescent="0.15">
      <c r="B53" s="118" t="s">
        <v>293</v>
      </c>
      <c r="C53" s="593" t="s">
        <v>46</v>
      </c>
      <c r="D53" s="594"/>
      <c r="E53" s="594"/>
      <c r="F53" s="594"/>
      <c r="G53" s="594"/>
      <c r="H53" s="594"/>
      <c r="I53" s="594"/>
      <c r="J53" s="104"/>
      <c r="K53" s="104"/>
    </row>
    <row r="54" spans="2:11" ht="93.75" customHeight="1" x14ac:dyDescent="0.15">
      <c r="B54" s="120" t="s">
        <v>294</v>
      </c>
      <c r="C54" s="595" t="s">
        <v>295</v>
      </c>
      <c r="D54" s="596"/>
      <c r="E54" s="596"/>
      <c r="F54" s="596"/>
      <c r="G54" s="596"/>
      <c r="H54" s="596"/>
      <c r="I54" s="596"/>
      <c r="J54" s="104"/>
      <c r="K54" s="104"/>
    </row>
    <row r="55" spans="2:11" ht="22.5" customHeight="1" x14ac:dyDescent="0.15">
      <c r="B55" s="529" t="s">
        <v>296</v>
      </c>
      <c r="C55" s="530"/>
      <c r="D55" s="530"/>
      <c r="E55" s="530"/>
      <c r="F55" s="530"/>
      <c r="G55" s="530"/>
      <c r="H55" s="530"/>
      <c r="I55" s="531"/>
      <c r="J55" s="104"/>
      <c r="K55" s="104"/>
    </row>
    <row r="56" spans="2:11" ht="22.5" customHeight="1" x14ac:dyDescent="0.15">
      <c r="B56" s="611" t="s">
        <v>297</v>
      </c>
      <c r="C56" s="137" t="s">
        <v>298</v>
      </c>
      <c r="D56" s="613" t="s">
        <v>299</v>
      </c>
      <c r="E56" s="613"/>
      <c r="F56" s="613"/>
      <c r="G56" s="613" t="s">
        <v>300</v>
      </c>
      <c r="H56" s="613"/>
      <c r="I56" s="614"/>
      <c r="J56" s="105"/>
      <c r="K56" s="105"/>
    </row>
    <row r="57" spans="2:11" ht="30.75" customHeight="1" x14ac:dyDescent="0.15">
      <c r="B57" s="612"/>
      <c r="C57" s="138"/>
      <c r="D57" s="609"/>
      <c r="E57" s="609"/>
      <c r="F57" s="609"/>
      <c r="G57" s="609"/>
      <c r="H57" s="609"/>
      <c r="I57" s="610"/>
      <c r="J57" s="105"/>
      <c r="K57" s="105"/>
    </row>
    <row r="58" spans="2:11" ht="32.25" customHeight="1" x14ac:dyDescent="0.15">
      <c r="B58" s="121" t="s">
        <v>301</v>
      </c>
      <c r="C58" s="609" t="s">
        <v>302</v>
      </c>
      <c r="D58" s="609"/>
      <c r="E58" s="609"/>
      <c r="F58" s="609"/>
      <c r="G58" s="609"/>
      <c r="H58" s="609"/>
      <c r="I58" s="610"/>
      <c r="J58" s="106"/>
      <c r="K58" s="106"/>
    </row>
    <row r="59" spans="2:11" ht="28.5" customHeight="1" x14ac:dyDescent="0.15">
      <c r="B59" s="122" t="s">
        <v>303</v>
      </c>
      <c r="C59" s="609" t="s">
        <v>302</v>
      </c>
      <c r="D59" s="609"/>
      <c r="E59" s="609"/>
      <c r="F59" s="609"/>
      <c r="G59" s="609"/>
      <c r="H59" s="609"/>
      <c r="I59" s="610"/>
      <c r="J59" s="106"/>
      <c r="K59" s="106"/>
    </row>
    <row r="60" spans="2:11" ht="30" customHeight="1" x14ac:dyDescent="0.15">
      <c r="B60" s="278" t="s">
        <v>304</v>
      </c>
      <c r="C60" s="609" t="s">
        <v>305</v>
      </c>
      <c r="D60" s="609"/>
      <c r="E60" s="609"/>
      <c r="F60" s="609"/>
      <c r="G60" s="609"/>
      <c r="H60" s="609"/>
      <c r="I60" s="610"/>
      <c r="J60" s="107"/>
      <c r="K60" s="107"/>
    </row>
    <row r="61" spans="2:11" ht="31.5" customHeight="1" x14ac:dyDescent="0.15">
      <c r="B61" s="279" t="s">
        <v>306</v>
      </c>
      <c r="C61" s="609" t="s">
        <v>305</v>
      </c>
      <c r="D61" s="609"/>
      <c r="E61" s="609"/>
      <c r="F61" s="609"/>
      <c r="G61" s="609"/>
      <c r="H61" s="609"/>
      <c r="I61" s="610"/>
      <c r="J61" s="108"/>
      <c r="K61" s="108"/>
    </row>
    <row r="62" spans="2:11" x14ac:dyDescent="0.15">
      <c r="B62" s="84"/>
      <c r="C62" s="108"/>
      <c r="D62" s="108"/>
      <c r="E62" s="280"/>
      <c r="F62" s="280"/>
      <c r="G62" s="281"/>
      <c r="H62" s="282"/>
      <c r="I62" s="108"/>
      <c r="J62" s="108"/>
      <c r="K62" s="108"/>
    </row>
    <row r="63" spans="2:11" x14ac:dyDescent="0.15">
      <c r="B63" s="109"/>
      <c r="C63" s="110"/>
      <c r="D63" s="110"/>
      <c r="E63" s="111"/>
      <c r="F63" s="111"/>
      <c r="G63" s="117"/>
      <c r="H63" s="113"/>
      <c r="I63" s="110"/>
      <c r="J63" s="108"/>
      <c r="K63" s="108"/>
    </row>
    <row r="64" spans="2:11" x14ac:dyDescent="0.15">
      <c r="B64" s="109"/>
      <c r="C64" s="110"/>
      <c r="D64" s="110"/>
      <c r="E64" s="111"/>
      <c r="F64" s="111"/>
      <c r="G64" s="117"/>
      <c r="H64" s="113"/>
      <c r="I64" s="110"/>
      <c r="J64" s="108"/>
      <c r="K64" s="108"/>
    </row>
    <row r="65" spans="2:11" x14ac:dyDescent="0.15">
      <c r="B65" s="109"/>
      <c r="C65" s="110"/>
      <c r="D65" s="110"/>
      <c r="E65" s="111"/>
      <c r="F65" s="111"/>
      <c r="G65" s="117"/>
      <c r="H65" s="113"/>
      <c r="I65" s="110"/>
      <c r="J65" s="108"/>
      <c r="K65" s="108"/>
    </row>
    <row r="66" spans="2:11" x14ac:dyDescent="0.15">
      <c r="B66" s="109"/>
      <c r="C66" s="110"/>
      <c r="D66" s="110"/>
      <c r="E66" s="111"/>
      <c r="F66" s="111"/>
      <c r="G66" s="117"/>
      <c r="H66" s="113"/>
      <c r="I66" s="110"/>
      <c r="J66" s="108"/>
      <c r="K66" s="108"/>
    </row>
    <row r="67" spans="2:11" ht="25.5" customHeight="1" x14ac:dyDescent="0.15">
      <c r="B67" s="109"/>
      <c r="C67" s="110"/>
      <c r="D67" s="110"/>
      <c r="E67" s="111"/>
      <c r="F67" s="111"/>
      <c r="G67" s="117"/>
      <c r="H67" s="113"/>
      <c r="I67" s="110"/>
      <c r="J67" s="108"/>
      <c r="K67" s="108"/>
    </row>
  </sheetData>
  <sheetProtection algorithmName="SHA-512" hashValue="Nha5MrrwDwuFwzQd6gNhZjn4SldxNj56JCxOklT22SE1X/b5bzy/6YGTEm8nyhU1qOXlXM5K0BBkr1pURneciw==" saltValue="kI9B3Wu1ACb9ElfKDY05ow==" spinCount="100000" sheet="1" objects="1" scenarios="1" selectLockedCells="1" selectUnlockedCells="1"/>
  <mergeCells count="60">
    <mergeCell ref="C59:I59"/>
    <mergeCell ref="C60:I60"/>
    <mergeCell ref="C61:I61"/>
    <mergeCell ref="C58:I58"/>
    <mergeCell ref="B56:B57"/>
    <mergeCell ref="D56:F56"/>
    <mergeCell ref="G56:I56"/>
    <mergeCell ref="D57:F57"/>
    <mergeCell ref="G57:I57"/>
    <mergeCell ref="B55:I55"/>
    <mergeCell ref="C24:E24"/>
    <mergeCell ref="G24:I24"/>
    <mergeCell ref="B25:I25"/>
    <mergeCell ref="F27:F38"/>
    <mergeCell ref="G27:G38"/>
    <mergeCell ref="I27:I38"/>
    <mergeCell ref="C39:I39"/>
    <mergeCell ref="B40:I44"/>
    <mergeCell ref="C53:I53"/>
    <mergeCell ref="C54:I54"/>
    <mergeCell ref="B45:B52"/>
    <mergeCell ref="C45:F52"/>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25400</xdr:colOff>
                <xdr:row>1</xdr:row>
                <xdr:rowOff>25400</xdr:rowOff>
              </from>
              <to>
                <xdr:col>8</xdr:col>
                <xdr:colOff>1714500</xdr:colOff>
                <xdr:row>2</xdr:row>
                <xdr:rowOff>63500</xdr:rowOff>
              </to>
            </anchor>
          </objectPr>
        </oleObject>
      </mc:Choice>
      <mc:Fallback>
        <oleObject progId="PBrush" shapeId="358543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V60"/>
  <sheetViews>
    <sheetView view="pageBreakPreview" topLeftCell="B14" zoomScale="80" zoomScaleNormal="85" zoomScaleSheetLayoutView="80" workbookViewId="0">
      <selection activeCell="G27" sqref="G27:G38"/>
    </sheetView>
  </sheetViews>
  <sheetFormatPr baseColWidth="10" defaultColWidth="11.5" defaultRowHeight="13" x14ac:dyDescent="0.15"/>
  <cols>
    <col min="1" max="1" width="1" style="83" customWidth="1"/>
    <col min="2" max="2" width="25.5" style="114" customWidth="1"/>
    <col min="3" max="3" width="14.5" style="83" customWidth="1"/>
    <col min="4" max="4" width="20.1640625" style="83" customWidth="1"/>
    <col min="5" max="5" width="16.5" style="83" customWidth="1"/>
    <col min="6" max="6" width="25" style="83" customWidth="1"/>
    <col min="7" max="7" width="22" style="115" customWidth="1"/>
    <col min="8" max="8" width="20.5" style="83" customWidth="1"/>
    <col min="9" max="9" width="22.5" style="83" customWidth="1"/>
    <col min="10" max="22" width="11.5" style="81"/>
    <col min="23" max="16384" width="11.5" style="83"/>
  </cols>
  <sheetData>
    <row r="1" spans="2:12" ht="37.5" customHeight="1" x14ac:dyDescent="0.15">
      <c r="B1" s="517"/>
      <c r="C1" s="617" t="s">
        <v>1</v>
      </c>
      <c r="D1" s="617"/>
      <c r="E1" s="617"/>
      <c r="F1" s="617"/>
      <c r="G1" s="617"/>
      <c r="H1" s="617"/>
      <c r="I1" s="521"/>
      <c r="K1" s="82"/>
    </row>
    <row r="2" spans="2:12" ht="37.5" customHeight="1" x14ac:dyDescent="0.15">
      <c r="B2" s="518"/>
      <c r="C2" s="618" t="s">
        <v>218</v>
      </c>
      <c r="D2" s="618"/>
      <c r="E2" s="618"/>
      <c r="F2" s="618"/>
      <c r="G2" s="618"/>
      <c r="H2" s="618"/>
      <c r="I2" s="522"/>
      <c r="K2" s="82"/>
    </row>
    <row r="3" spans="2:12" ht="37.5" customHeight="1" x14ac:dyDescent="0.15">
      <c r="B3" s="518"/>
      <c r="C3" s="618" t="s">
        <v>219</v>
      </c>
      <c r="D3" s="618"/>
      <c r="E3" s="618"/>
      <c r="F3" s="618" t="s">
        <v>220</v>
      </c>
      <c r="G3" s="618"/>
      <c r="H3" s="618"/>
      <c r="I3" s="522"/>
      <c r="K3" s="82"/>
    </row>
    <row r="4" spans="2:12" ht="23.25" customHeight="1" x14ac:dyDescent="0.15">
      <c r="B4" s="526" t="s">
        <v>221</v>
      </c>
      <c r="C4" s="527"/>
      <c r="D4" s="527"/>
      <c r="E4" s="527"/>
      <c r="F4" s="527"/>
      <c r="G4" s="527"/>
      <c r="H4" s="527"/>
      <c r="I4" s="528"/>
    </row>
    <row r="5" spans="2:12" ht="24" customHeight="1" x14ac:dyDescent="0.15">
      <c r="B5" s="529" t="s">
        <v>222</v>
      </c>
      <c r="C5" s="530"/>
      <c r="D5" s="530"/>
      <c r="E5" s="530"/>
      <c r="F5" s="530"/>
      <c r="G5" s="530"/>
      <c r="H5" s="530"/>
      <c r="I5" s="531"/>
      <c r="L5" s="86"/>
    </row>
    <row r="6" spans="2:12" ht="30.75" customHeight="1" x14ac:dyDescent="0.15">
      <c r="B6" s="118" t="s">
        <v>223</v>
      </c>
      <c r="C6" s="155">
        <v>3</v>
      </c>
      <c r="D6" s="532" t="s">
        <v>224</v>
      </c>
      <c r="E6" s="532"/>
      <c r="F6" s="533" t="s">
        <v>307</v>
      </c>
      <c r="G6" s="533"/>
      <c r="H6" s="533"/>
      <c r="I6" s="534"/>
      <c r="K6" s="82"/>
      <c r="L6" s="86"/>
    </row>
    <row r="7" spans="2:12" ht="30.75" customHeight="1" x14ac:dyDescent="0.15">
      <c r="B7" s="118" t="s">
        <v>226</v>
      </c>
      <c r="C7" s="155" t="s">
        <v>84</v>
      </c>
      <c r="D7" s="532" t="s">
        <v>227</v>
      </c>
      <c r="E7" s="532"/>
      <c r="F7" s="533" t="s">
        <v>308</v>
      </c>
      <c r="G7" s="533"/>
      <c r="H7" s="131" t="s">
        <v>229</v>
      </c>
      <c r="I7" s="156" t="s">
        <v>84</v>
      </c>
      <c r="K7" s="82"/>
      <c r="L7" s="86"/>
    </row>
    <row r="8" spans="2:12" ht="30.75" customHeight="1" x14ac:dyDescent="0.15">
      <c r="B8" s="118" t="s">
        <v>230</v>
      </c>
      <c r="C8" s="533" t="s">
        <v>231</v>
      </c>
      <c r="D8" s="533"/>
      <c r="E8" s="533"/>
      <c r="F8" s="533"/>
      <c r="G8" s="131" t="s">
        <v>232</v>
      </c>
      <c r="H8" s="538">
        <v>7550</v>
      </c>
      <c r="I8" s="539"/>
      <c r="K8" s="82"/>
      <c r="L8" s="86"/>
    </row>
    <row r="9" spans="2:12" ht="30.75" customHeight="1" x14ac:dyDescent="0.15">
      <c r="B9" s="118" t="s">
        <v>68</v>
      </c>
      <c r="C9" s="619" t="s">
        <v>93</v>
      </c>
      <c r="D9" s="619"/>
      <c r="E9" s="619"/>
      <c r="F9" s="619"/>
      <c r="G9" s="131" t="s">
        <v>233</v>
      </c>
      <c r="H9" s="541" t="s">
        <v>309</v>
      </c>
      <c r="I9" s="542"/>
      <c r="K9" s="91"/>
    </row>
    <row r="10" spans="2:12" ht="60.75" customHeight="1" x14ac:dyDescent="0.15">
      <c r="B10" s="118" t="s">
        <v>235</v>
      </c>
      <c r="C10" s="533" t="s">
        <v>310</v>
      </c>
      <c r="D10" s="533"/>
      <c r="E10" s="533"/>
      <c r="F10" s="533"/>
      <c r="G10" s="533"/>
      <c r="H10" s="533"/>
      <c r="I10" s="534"/>
      <c r="K10" s="91"/>
    </row>
    <row r="11" spans="2:12" ht="30.75" customHeight="1" x14ac:dyDescent="0.15">
      <c r="B11" s="118" t="s">
        <v>237</v>
      </c>
      <c r="C11" s="533" t="s">
        <v>238</v>
      </c>
      <c r="D11" s="533"/>
      <c r="E11" s="533"/>
      <c r="F11" s="533"/>
      <c r="G11" s="533"/>
      <c r="H11" s="533"/>
      <c r="I11" s="534"/>
      <c r="K11" s="91"/>
      <c r="L11" s="86"/>
    </row>
    <row r="12" spans="2:12" ht="30.75" customHeight="1" x14ac:dyDescent="0.15">
      <c r="B12" s="118" t="s">
        <v>239</v>
      </c>
      <c r="C12" s="536" t="s">
        <v>311</v>
      </c>
      <c r="D12" s="536"/>
      <c r="E12" s="536"/>
      <c r="F12" s="536"/>
      <c r="G12" s="131" t="s">
        <v>241</v>
      </c>
      <c r="H12" s="536" t="s">
        <v>106</v>
      </c>
      <c r="I12" s="537"/>
      <c r="K12" s="91"/>
      <c r="L12" s="86"/>
    </row>
    <row r="13" spans="2:12" ht="30.75" customHeight="1" x14ac:dyDescent="0.15">
      <c r="B13" s="118" t="s">
        <v>242</v>
      </c>
      <c r="C13" s="620" t="s">
        <v>243</v>
      </c>
      <c r="D13" s="620"/>
      <c r="E13" s="620"/>
      <c r="F13" s="620"/>
      <c r="G13" s="131" t="s">
        <v>244</v>
      </c>
      <c r="H13" s="533" t="s">
        <v>44</v>
      </c>
      <c r="I13" s="534"/>
      <c r="K13" s="91"/>
    </row>
    <row r="14" spans="2:12" ht="64.5" customHeight="1" x14ac:dyDescent="0.15">
      <c r="B14" s="118" t="s">
        <v>245</v>
      </c>
      <c r="C14" s="621" t="s">
        <v>312</v>
      </c>
      <c r="D14" s="621"/>
      <c r="E14" s="621"/>
      <c r="F14" s="621"/>
      <c r="G14" s="621"/>
      <c r="H14" s="621"/>
      <c r="I14" s="622"/>
      <c r="K14" s="91"/>
      <c r="L14" s="86"/>
    </row>
    <row r="15" spans="2:12" ht="30.75" customHeight="1" x14ac:dyDescent="0.15">
      <c r="B15" s="118" t="s">
        <v>247</v>
      </c>
      <c r="C15" s="536" t="s">
        <v>313</v>
      </c>
      <c r="D15" s="536"/>
      <c r="E15" s="536"/>
      <c r="F15" s="536"/>
      <c r="G15" s="536"/>
      <c r="H15" s="536"/>
      <c r="I15" s="537"/>
      <c r="K15" s="91"/>
      <c r="L15" s="86"/>
    </row>
    <row r="16" spans="2:12" ht="20.25" customHeight="1" x14ac:dyDescent="0.15">
      <c r="B16" s="118" t="s">
        <v>249</v>
      </c>
      <c r="C16" s="533" t="s">
        <v>314</v>
      </c>
      <c r="D16" s="533"/>
      <c r="E16" s="533"/>
      <c r="F16" s="533"/>
      <c r="G16" s="533"/>
      <c r="H16" s="533"/>
      <c r="I16" s="534"/>
      <c r="K16" s="91"/>
      <c r="L16" s="86"/>
    </row>
    <row r="17" spans="2:12" ht="30.75" customHeight="1" x14ac:dyDescent="0.15">
      <c r="B17" s="118" t="s">
        <v>251</v>
      </c>
      <c r="C17" s="533" t="s">
        <v>43</v>
      </c>
      <c r="D17" s="631"/>
      <c r="E17" s="631"/>
      <c r="F17" s="631"/>
      <c r="G17" s="631"/>
      <c r="H17" s="631"/>
      <c r="I17" s="632"/>
      <c r="K17" s="91"/>
      <c r="L17" s="86"/>
    </row>
    <row r="18" spans="2:12" ht="18" customHeight="1" x14ac:dyDescent="0.15">
      <c r="B18" s="553" t="s">
        <v>252</v>
      </c>
      <c r="C18" s="554" t="s">
        <v>253</v>
      </c>
      <c r="D18" s="554"/>
      <c r="E18" s="554"/>
      <c r="F18" s="555" t="s">
        <v>254</v>
      </c>
      <c r="G18" s="555"/>
      <c r="H18" s="555"/>
      <c r="I18" s="556"/>
      <c r="K18" s="91"/>
      <c r="L18" s="86"/>
    </row>
    <row r="19" spans="2:12" ht="39.75" customHeight="1" x14ac:dyDescent="0.15">
      <c r="B19" s="553"/>
      <c r="C19" s="533" t="s">
        <v>315</v>
      </c>
      <c r="D19" s="533"/>
      <c r="E19" s="533"/>
      <c r="F19" s="533" t="s">
        <v>316</v>
      </c>
      <c r="G19" s="533"/>
      <c r="H19" s="533"/>
      <c r="I19" s="534"/>
      <c r="K19" s="91"/>
      <c r="L19" s="86"/>
    </row>
    <row r="20" spans="2:12" ht="39.75" customHeight="1" x14ac:dyDescent="0.15">
      <c r="B20" s="118" t="s">
        <v>257</v>
      </c>
      <c r="C20" s="572" t="s">
        <v>43</v>
      </c>
      <c r="D20" s="573"/>
      <c r="E20" s="627"/>
      <c r="F20" s="536" t="s">
        <v>43</v>
      </c>
      <c r="G20" s="536"/>
      <c r="H20" s="536"/>
      <c r="I20" s="537"/>
      <c r="K20" s="91"/>
      <c r="L20" s="86"/>
    </row>
    <row r="21" spans="2:12" ht="42" customHeight="1" x14ac:dyDescent="0.15">
      <c r="B21" s="118" t="s">
        <v>258</v>
      </c>
      <c r="C21" s="633" t="s">
        <v>317</v>
      </c>
      <c r="D21" s="634"/>
      <c r="E21" s="635"/>
      <c r="F21" s="572" t="s">
        <v>318</v>
      </c>
      <c r="G21" s="573"/>
      <c r="H21" s="573"/>
      <c r="I21" s="574"/>
      <c r="K21" s="97"/>
      <c r="L21" s="86"/>
    </row>
    <row r="22" spans="2:12" ht="23.25" customHeight="1" x14ac:dyDescent="0.15">
      <c r="B22" s="118" t="s">
        <v>261</v>
      </c>
      <c r="C22" s="626">
        <v>44197</v>
      </c>
      <c r="D22" s="636"/>
      <c r="E22" s="637"/>
      <c r="F22" s="131" t="s">
        <v>262</v>
      </c>
      <c r="G22" s="210">
        <v>0.4</v>
      </c>
      <c r="H22" s="134" t="s">
        <v>263</v>
      </c>
      <c r="I22" s="211">
        <v>0.8</v>
      </c>
      <c r="K22" s="97"/>
    </row>
    <row r="23" spans="2:12" ht="27" customHeight="1" x14ac:dyDescent="0.15">
      <c r="B23" s="118" t="s">
        <v>264</v>
      </c>
      <c r="C23" s="626">
        <v>44561</v>
      </c>
      <c r="D23" s="573"/>
      <c r="E23" s="627"/>
      <c r="F23" s="131" t="s">
        <v>265</v>
      </c>
      <c r="G23" s="628">
        <v>0.1</v>
      </c>
      <c r="H23" s="629"/>
      <c r="I23" s="630"/>
      <c r="K23" s="97"/>
    </row>
    <row r="24" spans="2:12" ht="30.75" customHeight="1" x14ac:dyDescent="0.15">
      <c r="B24" s="206" t="s">
        <v>266</v>
      </c>
      <c r="C24" s="638" t="s">
        <v>118</v>
      </c>
      <c r="D24" s="639"/>
      <c r="E24" s="640"/>
      <c r="F24" s="207" t="s">
        <v>268</v>
      </c>
      <c r="G24" s="572" t="s">
        <v>269</v>
      </c>
      <c r="H24" s="573"/>
      <c r="I24" s="574"/>
      <c r="K24" s="97"/>
    </row>
    <row r="25" spans="2:12" ht="22.5" customHeight="1" x14ac:dyDescent="0.15">
      <c r="B25" s="641" t="s">
        <v>270</v>
      </c>
      <c r="C25" s="642"/>
      <c r="D25" s="642"/>
      <c r="E25" s="642"/>
      <c r="F25" s="642"/>
      <c r="G25" s="642"/>
      <c r="H25" s="642"/>
      <c r="I25" s="643"/>
      <c r="K25" s="97"/>
    </row>
    <row r="26" spans="2:12" ht="43.5" customHeight="1" x14ac:dyDescent="0.15">
      <c r="B26" s="100" t="s">
        <v>148</v>
      </c>
      <c r="C26" s="134" t="s">
        <v>271</v>
      </c>
      <c r="D26" s="134" t="s">
        <v>272</v>
      </c>
      <c r="E26" s="135" t="s">
        <v>273</v>
      </c>
      <c r="F26" s="134" t="s">
        <v>274</v>
      </c>
      <c r="G26" s="134" t="s">
        <v>275</v>
      </c>
      <c r="H26" s="135" t="s">
        <v>319</v>
      </c>
      <c r="I26" s="136" t="s">
        <v>320</v>
      </c>
      <c r="K26" s="97"/>
    </row>
    <row r="27" spans="2:12" ht="19.5" customHeight="1" x14ac:dyDescent="0.2">
      <c r="B27" s="101" t="s">
        <v>157</v>
      </c>
      <c r="C27" s="285">
        <f>0.09254*G23</f>
        <v>9.2540000000000001E-3</v>
      </c>
      <c r="D27" s="305">
        <v>9.2540000000000001E-3</v>
      </c>
      <c r="E27" s="286">
        <f>+D27/C27</f>
        <v>1</v>
      </c>
      <c r="F27" s="644">
        <f>SUM(C27:C38)</f>
        <v>0.1</v>
      </c>
      <c r="G27" s="895">
        <f>SUM(D27:D38)</f>
        <v>4.2496000000000006E-2</v>
      </c>
      <c r="H27" s="217">
        <f>+(D27*100%)/$G$23</f>
        <v>9.2539999999999997E-2</v>
      </c>
      <c r="I27" s="647">
        <f>G27+I22</f>
        <v>0.84249600000000002</v>
      </c>
      <c r="K27" s="97"/>
    </row>
    <row r="28" spans="2:12" ht="19.5" customHeight="1" x14ac:dyDescent="0.2">
      <c r="B28" s="101" t="s">
        <v>158</v>
      </c>
      <c r="C28" s="285">
        <f>0.04998*G23</f>
        <v>4.9979999999999998E-3</v>
      </c>
      <c r="D28" s="305">
        <v>5.000000000000001E-3</v>
      </c>
      <c r="E28" s="286">
        <f t="shared" ref="E28:E38" si="0">+D28/C28</f>
        <v>1.0004001600640258</v>
      </c>
      <c r="F28" s="645"/>
      <c r="G28" s="896"/>
      <c r="H28" s="217">
        <f>+IF(D28="","",((D28*100%)/$G$23)+H27)</f>
        <v>0.14254</v>
      </c>
      <c r="I28" s="648"/>
      <c r="K28" s="97"/>
    </row>
    <row r="29" spans="2:12" ht="19.5" customHeight="1" x14ac:dyDescent="0.2">
      <c r="B29" s="101" t="s">
        <v>159</v>
      </c>
      <c r="C29" s="287">
        <f>0.04998*G23</f>
        <v>4.9979999999999998E-3</v>
      </c>
      <c r="D29" s="306">
        <f>+C29</f>
        <v>4.9979999999999998E-3</v>
      </c>
      <c r="E29" s="286">
        <f t="shared" si="0"/>
        <v>1</v>
      </c>
      <c r="F29" s="645"/>
      <c r="G29" s="896"/>
      <c r="H29" s="217">
        <f t="shared" ref="H29:H37" si="1">+IF(D29="","",((D29*100%)/$G$23)+H28)</f>
        <v>0.19252</v>
      </c>
      <c r="I29" s="648"/>
      <c r="K29" s="97"/>
    </row>
    <row r="30" spans="2:12" ht="19.5" customHeight="1" x14ac:dyDescent="0.2">
      <c r="B30" s="101" t="s">
        <v>160</v>
      </c>
      <c r="C30" s="285">
        <f>0.08748*G23</f>
        <v>8.7480000000000006E-3</v>
      </c>
      <c r="D30" s="305">
        <f>+C30</f>
        <v>8.7480000000000006E-3</v>
      </c>
      <c r="E30" s="286">
        <f t="shared" si="0"/>
        <v>1</v>
      </c>
      <c r="F30" s="645"/>
      <c r="G30" s="896"/>
      <c r="H30" s="217">
        <f t="shared" si="1"/>
        <v>0.28000000000000003</v>
      </c>
      <c r="I30" s="648"/>
    </row>
    <row r="31" spans="2:12" ht="19.5" customHeight="1" x14ac:dyDescent="0.2">
      <c r="B31" s="101" t="s">
        <v>161</v>
      </c>
      <c r="C31" s="285">
        <f>0.04998*G23</f>
        <v>4.9979999999999998E-3</v>
      </c>
      <c r="D31" s="285">
        <f>+C31</f>
        <v>4.9979999999999998E-3</v>
      </c>
      <c r="E31" s="286">
        <f t="shared" si="0"/>
        <v>1</v>
      </c>
      <c r="F31" s="645"/>
      <c r="G31" s="896"/>
      <c r="H31" s="217">
        <f t="shared" si="1"/>
        <v>0.32998000000000005</v>
      </c>
      <c r="I31" s="648"/>
    </row>
    <row r="32" spans="2:12" ht="19.5" customHeight="1" x14ac:dyDescent="0.2">
      <c r="B32" s="101" t="s">
        <v>162</v>
      </c>
      <c r="C32" s="285">
        <f>0.09498*G23</f>
        <v>9.4979999999999995E-3</v>
      </c>
      <c r="D32" s="305">
        <f>+C32</f>
        <v>9.4979999999999995E-3</v>
      </c>
      <c r="E32" s="286">
        <f t="shared" si="0"/>
        <v>1</v>
      </c>
      <c r="F32" s="645"/>
      <c r="G32" s="896"/>
      <c r="H32" s="217">
        <f t="shared" si="1"/>
        <v>0.42496000000000006</v>
      </c>
      <c r="I32" s="648"/>
    </row>
    <row r="33" spans="2:14" ht="19.5" customHeight="1" x14ac:dyDescent="0.2">
      <c r="B33" s="101" t="s">
        <v>163</v>
      </c>
      <c r="C33" s="285">
        <f>0.11248*G23</f>
        <v>1.1248000000000001E-2</v>
      </c>
      <c r="D33" s="285"/>
      <c r="E33" s="286">
        <f t="shared" si="0"/>
        <v>0</v>
      </c>
      <c r="F33" s="645"/>
      <c r="G33" s="896"/>
      <c r="H33" s="217" t="str">
        <f t="shared" si="1"/>
        <v/>
      </c>
      <c r="I33" s="648"/>
    </row>
    <row r="34" spans="2:14" ht="19.5" customHeight="1" x14ac:dyDescent="0.2">
      <c r="B34" s="101" t="s">
        <v>164</v>
      </c>
      <c r="C34" s="285">
        <f>0.08998*G23</f>
        <v>8.9980000000000008E-3</v>
      </c>
      <c r="D34" s="285"/>
      <c r="E34" s="286">
        <f t="shared" si="0"/>
        <v>0</v>
      </c>
      <c r="F34" s="645"/>
      <c r="G34" s="896"/>
      <c r="H34" s="217" t="str">
        <f t="shared" si="1"/>
        <v/>
      </c>
      <c r="I34" s="648"/>
    </row>
    <row r="35" spans="2:14" ht="19.5" customHeight="1" x14ac:dyDescent="0.2">
      <c r="B35" s="101" t="s">
        <v>165</v>
      </c>
      <c r="C35" s="285">
        <f>0.07498*G23</f>
        <v>7.4980000000000012E-3</v>
      </c>
      <c r="D35" s="285"/>
      <c r="E35" s="286">
        <f t="shared" si="0"/>
        <v>0</v>
      </c>
      <c r="F35" s="645"/>
      <c r="G35" s="896"/>
      <c r="H35" s="217" t="str">
        <f t="shared" si="1"/>
        <v/>
      </c>
      <c r="I35" s="648"/>
    </row>
    <row r="36" spans="2:14" ht="19.5" customHeight="1" x14ac:dyDescent="0.2">
      <c r="B36" s="101" t="s">
        <v>166</v>
      </c>
      <c r="C36" s="285">
        <f>0.12748*G23</f>
        <v>1.2748000000000002E-2</v>
      </c>
      <c r="D36" s="285"/>
      <c r="E36" s="286">
        <f t="shared" si="0"/>
        <v>0</v>
      </c>
      <c r="F36" s="645"/>
      <c r="G36" s="896"/>
      <c r="H36" s="217" t="str">
        <f t="shared" si="1"/>
        <v/>
      </c>
      <c r="I36" s="648"/>
    </row>
    <row r="37" spans="2:14" ht="19.5" customHeight="1" x14ac:dyDescent="0.2">
      <c r="B37" s="101" t="s">
        <v>167</v>
      </c>
      <c r="C37" s="285">
        <f>0.07498*G23</f>
        <v>7.4980000000000012E-3</v>
      </c>
      <c r="D37" s="285"/>
      <c r="E37" s="286">
        <f t="shared" si="0"/>
        <v>0</v>
      </c>
      <c r="F37" s="645"/>
      <c r="G37" s="896"/>
      <c r="H37" s="217" t="str">
        <f t="shared" si="1"/>
        <v/>
      </c>
      <c r="I37" s="648"/>
    </row>
    <row r="38" spans="2:14" ht="19.5" customHeight="1" x14ac:dyDescent="0.2">
      <c r="B38" s="101" t="s">
        <v>168</v>
      </c>
      <c r="C38" s="285">
        <f>0.09516*G23</f>
        <v>9.5160000000000002E-3</v>
      </c>
      <c r="D38" s="285"/>
      <c r="E38" s="286">
        <f t="shared" si="0"/>
        <v>0</v>
      </c>
      <c r="F38" s="646"/>
      <c r="G38" s="897"/>
      <c r="H38" s="217">
        <v>1</v>
      </c>
      <c r="I38" s="649"/>
    </row>
    <row r="39" spans="2:14" ht="100" customHeight="1" x14ac:dyDescent="0.15">
      <c r="B39" s="119" t="s">
        <v>279</v>
      </c>
      <c r="C39" s="623" t="s">
        <v>496</v>
      </c>
      <c r="D39" s="624"/>
      <c r="E39" s="624"/>
      <c r="F39" s="624"/>
      <c r="G39" s="624"/>
      <c r="H39" s="624"/>
      <c r="I39" s="625"/>
    </row>
    <row r="40" spans="2:14" ht="34.5" customHeight="1" x14ac:dyDescent="0.15">
      <c r="B40" s="584"/>
      <c r="C40" s="585"/>
      <c r="D40" s="585"/>
      <c r="E40" s="585"/>
      <c r="F40" s="585"/>
      <c r="G40" s="585"/>
      <c r="H40" s="585"/>
      <c r="I40" s="586"/>
    </row>
    <row r="41" spans="2:14" ht="34.5" customHeight="1" x14ac:dyDescent="0.15">
      <c r="B41" s="587"/>
      <c r="C41" s="588"/>
      <c r="D41" s="588"/>
      <c r="E41" s="588"/>
      <c r="F41" s="588"/>
      <c r="G41" s="588"/>
      <c r="H41" s="588"/>
      <c r="I41" s="589"/>
    </row>
    <row r="42" spans="2:14" ht="34.5" customHeight="1" x14ac:dyDescent="0.15">
      <c r="B42" s="587"/>
      <c r="C42" s="588"/>
      <c r="D42" s="588"/>
      <c r="E42" s="588"/>
      <c r="F42" s="588"/>
      <c r="G42" s="588"/>
      <c r="H42" s="588"/>
      <c r="I42" s="589"/>
    </row>
    <row r="43" spans="2:14" ht="34.5" customHeight="1" x14ac:dyDescent="0.15">
      <c r="B43" s="587"/>
      <c r="C43" s="588"/>
      <c r="D43" s="588"/>
      <c r="E43" s="588"/>
      <c r="F43" s="588"/>
      <c r="G43" s="588"/>
      <c r="H43" s="588"/>
      <c r="I43" s="589"/>
    </row>
    <row r="44" spans="2:14" ht="34.5" customHeight="1" x14ac:dyDescent="0.15">
      <c r="B44" s="590"/>
      <c r="C44" s="591"/>
      <c r="D44" s="591"/>
      <c r="E44" s="591"/>
      <c r="F44" s="591"/>
      <c r="G44" s="591"/>
      <c r="H44" s="591"/>
      <c r="I44" s="592"/>
    </row>
    <row r="45" spans="2:14" ht="216" customHeight="1" x14ac:dyDescent="0.15">
      <c r="B45" s="118" t="s">
        <v>281</v>
      </c>
      <c r="C45" s="650" t="s">
        <v>321</v>
      </c>
      <c r="D45" s="651"/>
      <c r="E45" s="651"/>
      <c r="F45" s="651"/>
      <c r="G45" s="651"/>
      <c r="H45" s="651"/>
      <c r="I45" s="652"/>
      <c r="J45" s="252"/>
      <c r="K45" s="252"/>
      <c r="L45" s="252"/>
      <c r="M45" s="252"/>
      <c r="N45" s="252"/>
    </row>
    <row r="46" spans="2:14" ht="32.25" customHeight="1" x14ac:dyDescent="0.15">
      <c r="B46" s="118" t="s">
        <v>293</v>
      </c>
      <c r="C46" s="653" t="s">
        <v>46</v>
      </c>
      <c r="D46" s="654"/>
      <c r="E46" s="654"/>
      <c r="F46" s="654"/>
      <c r="G46" s="654"/>
      <c r="H46" s="654"/>
      <c r="I46" s="655"/>
      <c r="J46" s="253"/>
      <c r="K46" s="253"/>
      <c r="L46" s="253"/>
      <c r="M46" s="253"/>
      <c r="N46" s="253"/>
    </row>
    <row r="47" spans="2:14" ht="96.5" customHeight="1" x14ac:dyDescent="0.15">
      <c r="B47" s="120" t="s">
        <v>294</v>
      </c>
      <c r="C47" s="656" t="s">
        <v>322</v>
      </c>
      <c r="D47" s="657"/>
      <c r="E47" s="657"/>
      <c r="F47" s="657"/>
      <c r="G47" s="657"/>
      <c r="H47" s="657"/>
      <c r="I47" s="658"/>
      <c r="J47" s="254"/>
      <c r="K47" s="254"/>
      <c r="L47" s="254"/>
      <c r="M47" s="254"/>
      <c r="N47" s="254"/>
    </row>
    <row r="48" spans="2:14" ht="22.5" customHeight="1" x14ac:dyDescent="0.15">
      <c r="B48" s="641" t="s">
        <v>296</v>
      </c>
      <c r="C48" s="642"/>
      <c r="D48" s="642"/>
      <c r="E48" s="642"/>
      <c r="F48" s="642"/>
      <c r="G48" s="642"/>
      <c r="H48" s="642"/>
      <c r="I48" s="643"/>
      <c r="J48" s="254"/>
      <c r="K48" s="254"/>
      <c r="L48" s="254"/>
      <c r="M48" s="254"/>
      <c r="N48" s="254"/>
    </row>
    <row r="49" spans="2:14" ht="55.25" customHeight="1" x14ac:dyDescent="0.15">
      <c r="B49" s="611" t="s">
        <v>297</v>
      </c>
      <c r="C49" s="137" t="s">
        <v>323</v>
      </c>
      <c r="D49" s="613" t="s">
        <v>299</v>
      </c>
      <c r="E49" s="613"/>
      <c r="F49" s="613"/>
      <c r="G49" s="613" t="s">
        <v>300</v>
      </c>
      <c r="H49" s="613"/>
      <c r="I49" s="614"/>
      <c r="J49" s="255"/>
      <c r="K49" s="255"/>
      <c r="L49" s="255"/>
      <c r="M49" s="255"/>
      <c r="N49" s="255"/>
    </row>
    <row r="50" spans="2:14" ht="30.75" customHeight="1" x14ac:dyDescent="0.15">
      <c r="B50" s="612"/>
      <c r="C50" s="212"/>
      <c r="D50" s="609"/>
      <c r="E50" s="609"/>
      <c r="F50" s="609"/>
      <c r="G50" s="609"/>
      <c r="H50" s="609"/>
      <c r="I50" s="610"/>
    </row>
    <row r="51" spans="2:14" ht="32.25" customHeight="1" x14ac:dyDescent="0.15">
      <c r="B51" s="121" t="s">
        <v>301</v>
      </c>
      <c r="C51" s="659" t="s">
        <v>324</v>
      </c>
      <c r="D51" s="659"/>
      <c r="E51" s="659"/>
      <c r="F51" s="659"/>
      <c r="G51" s="659"/>
      <c r="H51" s="659"/>
      <c r="I51" s="660"/>
    </row>
    <row r="52" spans="2:14" ht="28.5" customHeight="1" x14ac:dyDescent="0.15">
      <c r="B52" s="122" t="s">
        <v>303</v>
      </c>
      <c r="C52" s="659" t="s">
        <v>324</v>
      </c>
      <c r="D52" s="659"/>
      <c r="E52" s="659"/>
      <c r="F52" s="659"/>
      <c r="G52" s="659"/>
      <c r="H52" s="659"/>
      <c r="I52" s="660"/>
    </row>
    <row r="53" spans="2:14" ht="30" customHeight="1" x14ac:dyDescent="0.15">
      <c r="B53" s="120" t="s">
        <v>304</v>
      </c>
      <c r="C53" s="615" t="s">
        <v>325</v>
      </c>
      <c r="D53" s="616"/>
      <c r="E53" s="616"/>
      <c r="F53" s="616"/>
      <c r="G53" s="616"/>
      <c r="H53" s="616"/>
      <c r="I53" s="616"/>
    </row>
    <row r="54" spans="2:14" ht="31.5" customHeight="1" x14ac:dyDescent="0.15">
      <c r="B54" s="116" t="s">
        <v>306</v>
      </c>
      <c r="C54" s="615" t="s">
        <v>326</v>
      </c>
      <c r="D54" s="616"/>
      <c r="E54" s="616"/>
      <c r="F54" s="616"/>
      <c r="G54" s="616"/>
      <c r="H54" s="616"/>
      <c r="I54" s="616"/>
      <c r="J54" s="288"/>
    </row>
    <row r="55" spans="2:14" ht="12.75" customHeight="1" x14ac:dyDescent="0.15">
      <c r="B55" s="109"/>
      <c r="C55" s="110"/>
      <c r="D55" s="110"/>
      <c r="E55" s="111"/>
      <c r="F55" s="111"/>
      <c r="G55" s="112"/>
      <c r="H55" s="113"/>
      <c r="I55" s="110"/>
    </row>
    <row r="56" spans="2:14" x14ac:dyDescent="0.15">
      <c r="B56" s="109"/>
      <c r="C56" s="110"/>
      <c r="D56" s="110"/>
      <c r="E56" s="111"/>
      <c r="F56" s="111"/>
      <c r="G56" s="112"/>
      <c r="H56" s="113"/>
      <c r="I56" s="110"/>
    </row>
    <row r="57" spans="2:14" x14ac:dyDescent="0.15">
      <c r="B57" s="109"/>
      <c r="C57" s="110"/>
      <c r="D57" s="110"/>
      <c r="E57" s="111"/>
      <c r="F57" s="111"/>
      <c r="G57" s="112"/>
      <c r="H57" s="113"/>
      <c r="I57" s="110"/>
    </row>
    <row r="58" spans="2:14" x14ac:dyDescent="0.15">
      <c r="B58" s="109"/>
      <c r="C58" s="110"/>
      <c r="D58" s="110"/>
      <c r="E58" s="111"/>
      <c r="F58" s="111"/>
      <c r="G58" s="112"/>
      <c r="H58" s="113"/>
      <c r="I58" s="110"/>
    </row>
    <row r="59" spans="2:14" x14ac:dyDescent="0.15">
      <c r="B59" s="109"/>
      <c r="C59" s="110"/>
      <c r="D59" s="110"/>
      <c r="E59" s="111"/>
      <c r="F59" s="111"/>
      <c r="G59" s="112"/>
      <c r="H59" s="113"/>
      <c r="I59" s="110"/>
    </row>
    <row r="60" spans="2:14" ht="25.5" customHeight="1" x14ac:dyDescent="0.15">
      <c r="B60" s="109"/>
      <c r="C60" s="110"/>
      <c r="D60" s="110"/>
      <c r="E60" s="111"/>
      <c r="F60" s="111"/>
      <c r="G60" s="112"/>
      <c r="H60" s="113"/>
      <c r="I60" s="110"/>
    </row>
  </sheetData>
  <sheetProtection algorithmName="SHA-512" hashValue="gF3zNOeLv5OtLTkbi8CQQVDKWgXaLTspvt+kN8xouy8qHH8rOoVmSR6TrqbZUgsJmDHOCL1QyrJqeQ0wRnDBBw==" saltValue="ypsbEiYdZAWyPi8SorTqcQ==" spinCount="100000" sheet="1" objects="1" scenarios="1" selectLockedCells="1" selectUnlockedCells="1"/>
  <mergeCells count="59">
    <mergeCell ref="C45:I45"/>
    <mergeCell ref="C46:I46"/>
    <mergeCell ref="C47:I47"/>
    <mergeCell ref="C52:I52"/>
    <mergeCell ref="C51:I51"/>
    <mergeCell ref="B48:I48"/>
    <mergeCell ref="B49:B50"/>
    <mergeCell ref="D49:F49"/>
    <mergeCell ref="G49:I49"/>
    <mergeCell ref="D50:F50"/>
    <mergeCell ref="G50:I50"/>
    <mergeCell ref="C24:E24"/>
    <mergeCell ref="G24:I24"/>
    <mergeCell ref="B25:I25"/>
    <mergeCell ref="F27:F38"/>
    <mergeCell ref="G27:G38"/>
    <mergeCell ref="I27:I38"/>
    <mergeCell ref="B40:I44"/>
    <mergeCell ref="C39:I39"/>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2:F12"/>
    <mergeCell ref="H12:I12"/>
    <mergeCell ref="C13:F13"/>
    <mergeCell ref="H13:I13"/>
    <mergeCell ref="C14:I14"/>
    <mergeCell ref="H8:I8"/>
    <mergeCell ref="C9:F9"/>
    <mergeCell ref="H9:I9"/>
    <mergeCell ref="C10:I10"/>
    <mergeCell ref="C11:I11"/>
    <mergeCell ref="C54:I54"/>
    <mergeCell ref="C53:I53"/>
    <mergeCell ref="B1:B3"/>
    <mergeCell ref="C1:H1"/>
    <mergeCell ref="I1:I3"/>
    <mergeCell ref="C2:H2"/>
    <mergeCell ref="C3:E3"/>
    <mergeCell ref="F3:H3"/>
    <mergeCell ref="B4:I4"/>
    <mergeCell ref="B5:I5"/>
    <mergeCell ref="D6:E6"/>
    <mergeCell ref="F6:I6"/>
    <mergeCell ref="D7:E7"/>
    <mergeCell ref="F7:G7"/>
    <mergeCell ref="C15:I15"/>
    <mergeCell ref="C8:F8"/>
  </mergeCells>
  <dataValidations disablePrompts="1" count="5">
    <dataValidation type="list" allowBlank="1" showInputMessage="1" showErrorMessage="1" sqref="C7 I7" xr:uid="{2D20E086-09C5-4AF8-9C36-1B4164C3B531}">
      <formula1>$L$11:$L$12</formula1>
    </dataValidation>
    <dataValidation type="list" allowBlank="1" showInputMessage="1" showErrorMessage="1" sqref="H13:I13" xr:uid="{B88CB5F4-FE55-4F45-9AE2-659BC532BA86}">
      <formula1>$L$5:$L$8</formula1>
    </dataValidation>
    <dataValidation type="list" allowBlank="1" showInputMessage="1" showErrorMessage="1" sqref="C9:F9" xr:uid="{1CB5DD7B-DA6A-4AC9-AEDB-B88DA364AEAB}">
      <formula1>$K$6:$K$9</formula1>
    </dataValidation>
    <dataValidation type="list" allowBlank="1" showInputMessage="1" showErrorMessage="1" sqref="C24:E24" xr:uid="{7B4948BA-25F7-4D17-98FC-D178A5569F49}">
      <formula1>$K$12:$K$15</formula1>
    </dataValidation>
    <dataValidation type="list" allowBlank="1" showInputMessage="1" showErrorMessage="1" sqref="H12:I12" xr:uid="{E7983320-35DA-4741-AD7C-3740F4F10B2F}">
      <formula1>K17:K19</formula1>
    </dataValidation>
  </dataValidations>
  <pageMargins left="0.7" right="0.7" top="0.75" bottom="0.75" header="0.3" footer="0.3"/>
  <pageSetup scale="53" orientation="portrait" r:id="rId1"/>
  <rowBreaks count="1" manualBreakCount="1">
    <brk id="39" max="8" man="1"/>
  </row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6457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80"/>
  <sheetViews>
    <sheetView view="pageBreakPreview" topLeftCell="A24" zoomScale="85" zoomScaleNormal="100" zoomScaleSheetLayoutView="85" workbookViewId="0">
      <selection activeCell="G27" sqref="G27:G38"/>
    </sheetView>
  </sheetViews>
  <sheetFormatPr baseColWidth="10" defaultColWidth="11.5" defaultRowHeight="13" x14ac:dyDescent="0.15"/>
  <cols>
    <col min="1" max="1" width="1" style="7" customWidth="1"/>
    <col min="2" max="2" width="25.5" style="8" customWidth="1"/>
    <col min="3" max="6" width="20.33203125" style="7" customWidth="1"/>
    <col min="7" max="7" width="26.33203125" style="9" customWidth="1"/>
    <col min="8" max="8" width="20.5" style="7" customWidth="1"/>
    <col min="9" max="11" width="22.5" style="7" customWidth="1"/>
    <col min="12" max="24" width="11.5" style="3"/>
    <col min="25" max="16384" width="11.5" style="7"/>
  </cols>
  <sheetData>
    <row r="1" spans="2:14" ht="37.5" customHeight="1" x14ac:dyDescent="0.15">
      <c r="B1" s="517"/>
      <c r="C1" s="617" t="s">
        <v>1</v>
      </c>
      <c r="D1" s="617"/>
      <c r="E1" s="617"/>
      <c r="F1" s="617"/>
      <c r="G1" s="617"/>
      <c r="H1" s="617"/>
      <c r="I1" s="521"/>
      <c r="J1" s="10"/>
      <c r="K1" s="10"/>
      <c r="M1" s="11" t="s">
        <v>67</v>
      </c>
    </row>
    <row r="2" spans="2:14" ht="37.5" customHeight="1" x14ac:dyDescent="0.15">
      <c r="B2" s="518"/>
      <c r="C2" s="618" t="s">
        <v>218</v>
      </c>
      <c r="D2" s="618"/>
      <c r="E2" s="618"/>
      <c r="F2" s="618"/>
      <c r="G2" s="618"/>
      <c r="H2" s="618"/>
      <c r="I2" s="522"/>
      <c r="J2" s="10"/>
      <c r="K2" s="10"/>
      <c r="M2" s="11" t="s">
        <v>68</v>
      </c>
    </row>
    <row r="3" spans="2:14" ht="37.5" customHeight="1" x14ac:dyDescent="0.15">
      <c r="B3" s="518"/>
      <c r="C3" s="618" t="s">
        <v>219</v>
      </c>
      <c r="D3" s="618"/>
      <c r="E3" s="618"/>
      <c r="F3" s="618" t="s">
        <v>220</v>
      </c>
      <c r="G3" s="618"/>
      <c r="H3" s="618"/>
      <c r="I3" s="522"/>
      <c r="J3" s="10"/>
      <c r="K3" s="10"/>
      <c r="M3" s="11" t="s">
        <v>70</v>
      </c>
    </row>
    <row r="4" spans="2:14" ht="23.25" customHeight="1" x14ac:dyDescent="0.15">
      <c r="B4" s="526" t="s">
        <v>221</v>
      </c>
      <c r="C4" s="527"/>
      <c r="D4" s="527"/>
      <c r="E4" s="527"/>
      <c r="F4" s="527"/>
      <c r="G4" s="527"/>
      <c r="H4" s="527"/>
      <c r="I4" s="528"/>
      <c r="J4" s="12"/>
      <c r="K4" s="12"/>
    </row>
    <row r="5" spans="2:14" ht="24" customHeight="1" x14ac:dyDescent="0.15">
      <c r="B5" s="529" t="s">
        <v>222</v>
      </c>
      <c r="C5" s="530"/>
      <c r="D5" s="530"/>
      <c r="E5" s="530"/>
      <c r="F5" s="530"/>
      <c r="G5" s="530"/>
      <c r="H5" s="530"/>
      <c r="I5" s="531"/>
      <c r="J5" s="40"/>
      <c r="K5" s="40"/>
      <c r="N5" s="6" t="s">
        <v>77</v>
      </c>
    </row>
    <row r="6" spans="2:14" ht="30.75" customHeight="1" x14ac:dyDescent="0.15">
      <c r="B6" s="118" t="s">
        <v>223</v>
      </c>
      <c r="C6" s="213">
        <v>4</v>
      </c>
      <c r="D6" s="532" t="s">
        <v>224</v>
      </c>
      <c r="E6" s="532"/>
      <c r="F6" s="661" t="s">
        <v>327</v>
      </c>
      <c r="G6" s="661"/>
      <c r="H6" s="661"/>
      <c r="I6" s="662"/>
      <c r="J6" s="14"/>
      <c r="K6" s="14"/>
      <c r="M6" s="11" t="s">
        <v>81</v>
      </c>
      <c r="N6" s="6" t="s">
        <v>82</v>
      </c>
    </row>
    <row r="7" spans="2:14" ht="30.75" customHeight="1" x14ac:dyDescent="0.15">
      <c r="B7" s="118" t="s">
        <v>226</v>
      </c>
      <c r="C7" s="213" t="s">
        <v>84</v>
      </c>
      <c r="D7" s="532" t="s">
        <v>227</v>
      </c>
      <c r="E7" s="532"/>
      <c r="F7" s="663" t="s">
        <v>308</v>
      </c>
      <c r="G7" s="663"/>
      <c r="H7" s="131" t="s">
        <v>229</v>
      </c>
      <c r="I7" s="214" t="s">
        <v>84</v>
      </c>
      <c r="J7" s="15"/>
      <c r="K7" s="15"/>
      <c r="M7" s="11" t="s">
        <v>88</v>
      </c>
      <c r="N7" s="6" t="s">
        <v>89</v>
      </c>
    </row>
    <row r="8" spans="2:14" ht="30.75" customHeight="1" x14ac:dyDescent="0.15">
      <c r="B8" s="118" t="s">
        <v>230</v>
      </c>
      <c r="C8" s="661" t="s">
        <v>231</v>
      </c>
      <c r="D8" s="661"/>
      <c r="E8" s="661"/>
      <c r="F8" s="661"/>
      <c r="G8" s="131" t="s">
        <v>232</v>
      </c>
      <c r="H8" s="666">
        <v>7550</v>
      </c>
      <c r="I8" s="667"/>
      <c r="J8" s="16"/>
      <c r="K8" s="16"/>
      <c r="M8" s="11" t="s">
        <v>93</v>
      </c>
      <c r="N8" s="6" t="s">
        <v>44</v>
      </c>
    </row>
    <row r="9" spans="2:14" ht="30.75" customHeight="1" x14ac:dyDescent="0.15">
      <c r="B9" s="118" t="s">
        <v>68</v>
      </c>
      <c r="C9" s="668" t="s">
        <v>93</v>
      </c>
      <c r="D9" s="668"/>
      <c r="E9" s="668"/>
      <c r="F9" s="668"/>
      <c r="G9" s="131" t="s">
        <v>233</v>
      </c>
      <c r="H9" s="669" t="s">
        <v>309</v>
      </c>
      <c r="I9" s="670"/>
      <c r="J9" s="17"/>
      <c r="K9" s="17"/>
      <c r="M9" s="18" t="s">
        <v>97</v>
      </c>
    </row>
    <row r="10" spans="2:14" ht="30.75" customHeight="1" x14ac:dyDescent="0.15">
      <c r="B10" s="118" t="s">
        <v>235</v>
      </c>
      <c r="C10" s="661" t="s">
        <v>328</v>
      </c>
      <c r="D10" s="661"/>
      <c r="E10" s="661"/>
      <c r="F10" s="661"/>
      <c r="G10" s="661"/>
      <c r="H10" s="661"/>
      <c r="I10" s="662"/>
      <c r="J10" s="19"/>
      <c r="K10" s="19"/>
      <c r="M10" s="18"/>
    </row>
    <row r="11" spans="2:14" ht="30.75" customHeight="1" x14ac:dyDescent="0.15">
      <c r="B11" s="118" t="s">
        <v>237</v>
      </c>
      <c r="C11" s="663" t="s">
        <v>238</v>
      </c>
      <c r="D11" s="663"/>
      <c r="E11" s="663"/>
      <c r="F11" s="663"/>
      <c r="G11" s="663"/>
      <c r="H11" s="663"/>
      <c r="I11" s="671"/>
      <c r="J11" s="15"/>
      <c r="K11" s="15"/>
      <c r="M11" s="18"/>
      <c r="N11" s="6" t="s">
        <v>102</v>
      </c>
    </row>
    <row r="12" spans="2:14" ht="30.75" customHeight="1" x14ac:dyDescent="0.15">
      <c r="B12" s="118" t="s">
        <v>239</v>
      </c>
      <c r="C12" s="672" t="s">
        <v>329</v>
      </c>
      <c r="D12" s="672"/>
      <c r="E12" s="672"/>
      <c r="F12" s="672"/>
      <c r="G12" s="131" t="s">
        <v>241</v>
      </c>
      <c r="H12" s="673" t="s">
        <v>106</v>
      </c>
      <c r="I12" s="674"/>
      <c r="J12" s="15"/>
      <c r="K12" s="15"/>
      <c r="M12" s="18" t="s">
        <v>107</v>
      </c>
      <c r="N12" s="6" t="s">
        <v>84</v>
      </c>
    </row>
    <row r="13" spans="2:14" ht="30.75" customHeight="1" x14ac:dyDescent="0.15">
      <c r="B13" s="118" t="s">
        <v>242</v>
      </c>
      <c r="C13" s="675" t="s">
        <v>330</v>
      </c>
      <c r="D13" s="675"/>
      <c r="E13" s="675"/>
      <c r="F13" s="675"/>
      <c r="G13" s="131" t="s">
        <v>244</v>
      </c>
      <c r="H13" s="663" t="s">
        <v>44</v>
      </c>
      <c r="I13" s="671"/>
      <c r="J13" s="15"/>
      <c r="K13" s="15"/>
      <c r="M13" s="18" t="s">
        <v>111</v>
      </c>
    </row>
    <row r="14" spans="2:14" ht="64.5" customHeight="1" x14ac:dyDescent="0.15">
      <c r="B14" s="118" t="s">
        <v>245</v>
      </c>
      <c r="C14" s="676" t="s">
        <v>331</v>
      </c>
      <c r="D14" s="676"/>
      <c r="E14" s="676"/>
      <c r="F14" s="676"/>
      <c r="G14" s="676"/>
      <c r="H14" s="676"/>
      <c r="I14" s="677"/>
      <c r="J14" s="19"/>
      <c r="K14" s="19"/>
      <c r="M14" s="18" t="s">
        <v>114</v>
      </c>
      <c r="N14" s="6"/>
    </row>
    <row r="15" spans="2:14" ht="30.75" customHeight="1" x14ac:dyDescent="0.15">
      <c r="B15" s="118" t="s">
        <v>247</v>
      </c>
      <c r="C15" s="664" t="s">
        <v>332</v>
      </c>
      <c r="D15" s="664"/>
      <c r="E15" s="664"/>
      <c r="F15" s="664"/>
      <c r="G15" s="664"/>
      <c r="H15" s="664"/>
      <c r="I15" s="665"/>
      <c r="J15" s="20"/>
      <c r="K15" s="20"/>
      <c r="M15" s="18" t="s">
        <v>118</v>
      </c>
      <c r="N15" s="6"/>
    </row>
    <row r="16" spans="2:14" ht="20.25" customHeight="1" x14ac:dyDescent="0.15">
      <c r="B16" s="118" t="s">
        <v>249</v>
      </c>
      <c r="C16" s="661" t="s">
        <v>333</v>
      </c>
      <c r="D16" s="661"/>
      <c r="E16" s="661"/>
      <c r="F16" s="661"/>
      <c r="G16" s="661"/>
      <c r="H16" s="661"/>
      <c r="I16" s="662"/>
      <c r="J16" s="21"/>
      <c r="K16" s="21"/>
      <c r="M16" s="18"/>
      <c r="N16" s="6"/>
    </row>
    <row r="17" spans="2:14" ht="30.75" customHeight="1" x14ac:dyDescent="0.15">
      <c r="B17" s="118" t="s">
        <v>251</v>
      </c>
      <c r="C17" s="663" t="s">
        <v>43</v>
      </c>
      <c r="D17" s="684"/>
      <c r="E17" s="684"/>
      <c r="F17" s="684"/>
      <c r="G17" s="684"/>
      <c r="H17" s="684"/>
      <c r="I17" s="685"/>
      <c r="J17" s="22"/>
      <c r="K17" s="22"/>
      <c r="M17" s="18" t="s">
        <v>106</v>
      </c>
      <c r="N17" s="6"/>
    </row>
    <row r="18" spans="2:14" ht="18" customHeight="1" x14ac:dyDescent="0.15">
      <c r="B18" s="553" t="s">
        <v>252</v>
      </c>
      <c r="C18" s="554" t="s">
        <v>253</v>
      </c>
      <c r="D18" s="554"/>
      <c r="E18" s="554"/>
      <c r="F18" s="555" t="s">
        <v>254</v>
      </c>
      <c r="G18" s="555"/>
      <c r="H18" s="555"/>
      <c r="I18" s="556"/>
      <c r="J18" s="23"/>
      <c r="K18" s="23"/>
      <c r="M18" s="18" t="s">
        <v>128</v>
      </c>
      <c r="N18" s="6"/>
    </row>
    <row r="19" spans="2:14" ht="39.75" customHeight="1" x14ac:dyDescent="0.15">
      <c r="B19" s="553"/>
      <c r="C19" s="661" t="s">
        <v>334</v>
      </c>
      <c r="D19" s="661"/>
      <c r="E19" s="661"/>
      <c r="F19" s="661" t="s">
        <v>335</v>
      </c>
      <c r="G19" s="661"/>
      <c r="H19" s="661"/>
      <c r="I19" s="662"/>
      <c r="J19" s="21"/>
      <c r="K19" s="21"/>
      <c r="M19" s="18" t="s">
        <v>132</v>
      </c>
      <c r="N19" s="6"/>
    </row>
    <row r="20" spans="2:14" ht="39.75" customHeight="1" x14ac:dyDescent="0.15">
      <c r="B20" s="118" t="s">
        <v>257</v>
      </c>
      <c r="C20" s="686" t="s">
        <v>43</v>
      </c>
      <c r="D20" s="687"/>
      <c r="E20" s="688"/>
      <c r="F20" s="673" t="s">
        <v>43</v>
      </c>
      <c r="G20" s="673"/>
      <c r="H20" s="673"/>
      <c r="I20" s="674"/>
      <c r="J20" s="15"/>
      <c r="K20" s="15"/>
      <c r="M20" s="18"/>
      <c r="N20" s="6"/>
    </row>
    <row r="21" spans="2:14" ht="42" customHeight="1" x14ac:dyDescent="0.15">
      <c r="B21" s="118" t="s">
        <v>258</v>
      </c>
      <c r="C21" s="689" t="s">
        <v>336</v>
      </c>
      <c r="D21" s="690"/>
      <c r="E21" s="691"/>
      <c r="F21" s="692" t="s">
        <v>337</v>
      </c>
      <c r="G21" s="679"/>
      <c r="H21" s="679"/>
      <c r="I21" s="693"/>
      <c r="J21" s="20"/>
      <c r="K21" s="20"/>
      <c r="M21" s="24"/>
      <c r="N21" s="6"/>
    </row>
    <row r="22" spans="2:14" ht="23.25" customHeight="1" x14ac:dyDescent="0.15">
      <c r="B22" s="118" t="s">
        <v>261</v>
      </c>
      <c r="C22" s="678">
        <v>44927</v>
      </c>
      <c r="D22" s="694"/>
      <c r="E22" s="695"/>
      <c r="F22" s="131" t="s">
        <v>262</v>
      </c>
      <c r="G22" s="263">
        <v>30</v>
      </c>
      <c r="H22" s="131" t="s">
        <v>263</v>
      </c>
      <c r="I22" s="264">
        <v>70</v>
      </c>
      <c r="J22" s="25"/>
      <c r="K22" s="25"/>
      <c r="M22" s="24"/>
    </row>
    <row r="23" spans="2:14" ht="27" customHeight="1" x14ac:dyDescent="0.15">
      <c r="B23" s="118" t="s">
        <v>264</v>
      </c>
      <c r="C23" s="678">
        <v>45291</v>
      </c>
      <c r="D23" s="679"/>
      <c r="E23" s="680"/>
      <c r="F23" s="131" t="s">
        <v>265</v>
      </c>
      <c r="G23" s="681">
        <v>0.15</v>
      </c>
      <c r="H23" s="682"/>
      <c r="I23" s="683"/>
      <c r="J23" s="26"/>
      <c r="K23" s="26"/>
      <c r="M23" s="24"/>
    </row>
    <row r="24" spans="2:14" ht="30.75" customHeight="1" x14ac:dyDescent="0.15">
      <c r="B24" s="206" t="s">
        <v>266</v>
      </c>
      <c r="C24" s="699" t="s">
        <v>118</v>
      </c>
      <c r="D24" s="700"/>
      <c r="E24" s="701"/>
      <c r="F24" s="207" t="s">
        <v>268</v>
      </c>
      <c r="G24" s="692" t="s">
        <v>269</v>
      </c>
      <c r="H24" s="679"/>
      <c r="I24" s="693"/>
      <c r="J24" s="23"/>
      <c r="K24" s="23"/>
      <c r="M24" s="24"/>
    </row>
    <row r="25" spans="2:14" ht="22.5" customHeight="1" x14ac:dyDescent="0.15">
      <c r="B25" s="641" t="s">
        <v>270</v>
      </c>
      <c r="C25" s="642"/>
      <c r="D25" s="642"/>
      <c r="E25" s="642"/>
      <c r="F25" s="642"/>
      <c r="G25" s="642"/>
      <c r="H25" s="642"/>
      <c r="I25" s="643"/>
      <c r="J25" s="40"/>
      <c r="K25" s="40"/>
      <c r="M25" s="24"/>
    </row>
    <row r="26" spans="2:14" ht="43.5" customHeight="1" x14ac:dyDescent="0.15">
      <c r="B26" s="100" t="s">
        <v>148</v>
      </c>
      <c r="C26" s="134" t="s">
        <v>271</v>
      </c>
      <c r="D26" s="134" t="s">
        <v>272</v>
      </c>
      <c r="E26" s="135" t="s">
        <v>273</v>
      </c>
      <c r="F26" s="134" t="s">
        <v>274</v>
      </c>
      <c r="G26" s="134" t="s">
        <v>275</v>
      </c>
      <c r="H26" s="135" t="s">
        <v>319</v>
      </c>
      <c r="I26" s="136" t="s">
        <v>277</v>
      </c>
      <c r="M26" s="24"/>
    </row>
    <row r="27" spans="2:14" ht="19.5" customHeight="1" x14ac:dyDescent="0.15">
      <c r="B27" s="101" t="s">
        <v>157</v>
      </c>
      <c r="C27" s="154">
        <f>+G23*8%</f>
        <v>1.2E-2</v>
      </c>
      <c r="D27" s="154">
        <v>1.2E-2</v>
      </c>
      <c r="E27" s="128">
        <f>D27/C27</f>
        <v>1</v>
      </c>
      <c r="F27" s="702">
        <f>SUM(C27:C38)</f>
        <v>0.15</v>
      </c>
      <c r="G27" s="898">
        <f>SUM(D27:D38)</f>
        <v>7.9499999999999987E-2</v>
      </c>
      <c r="H27" s="216">
        <f>+(D27*100%)/$G$23</f>
        <v>0.08</v>
      </c>
      <c r="I27" s="705">
        <f>G27+I22</f>
        <v>70.079499999999996</v>
      </c>
      <c r="M27" s="24"/>
    </row>
    <row r="28" spans="2:14" ht="19.5" customHeight="1" x14ac:dyDescent="0.15">
      <c r="B28" s="101" t="s">
        <v>158</v>
      </c>
      <c r="C28" s="154">
        <f>+G23*0%</f>
        <v>0</v>
      </c>
      <c r="D28" s="154">
        <v>0</v>
      </c>
      <c r="E28" s="128">
        <v>0</v>
      </c>
      <c r="F28" s="703"/>
      <c r="G28" s="899"/>
      <c r="H28" s="216">
        <f>+IF(D28="","",((D28*100%)/$G$23)+H27)</f>
        <v>0.08</v>
      </c>
      <c r="I28" s="706"/>
      <c r="M28" s="24"/>
    </row>
    <row r="29" spans="2:14" ht="19.5" customHeight="1" x14ac:dyDescent="0.15">
      <c r="B29" s="101" t="s">
        <v>159</v>
      </c>
      <c r="C29" s="154">
        <f>+G23*0%</f>
        <v>0</v>
      </c>
      <c r="D29" s="154">
        <v>0</v>
      </c>
      <c r="E29" s="128">
        <v>0</v>
      </c>
      <c r="F29" s="703"/>
      <c r="G29" s="899"/>
      <c r="H29" s="216">
        <f t="shared" ref="H29:H38" si="0">+IF(D29="","",((D29*100%)/$G$23)+H28)</f>
        <v>0.08</v>
      </c>
      <c r="I29" s="706"/>
      <c r="M29" s="24"/>
    </row>
    <row r="30" spans="2:14" ht="19.5" customHeight="1" x14ac:dyDescent="0.15">
      <c r="B30" s="101" t="s">
        <v>160</v>
      </c>
      <c r="C30" s="154">
        <f>+G23*0%</f>
        <v>0</v>
      </c>
      <c r="D30" s="154">
        <f>+C30</f>
        <v>0</v>
      </c>
      <c r="E30" s="128">
        <v>0</v>
      </c>
      <c r="F30" s="703"/>
      <c r="G30" s="899"/>
      <c r="H30" s="216">
        <f t="shared" si="0"/>
        <v>0.08</v>
      </c>
      <c r="I30" s="706"/>
    </row>
    <row r="31" spans="2:14" ht="19.5" customHeight="1" x14ac:dyDescent="0.15">
      <c r="B31" s="101" t="s">
        <v>161</v>
      </c>
      <c r="C31" s="154">
        <f>+G23*30%</f>
        <v>4.4999999999999998E-2</v>
      </c>
      <c r="D31" s="154">
        <f>+C31</f>
        <v>4.4999999999999998E-2</v>
      </c>
      <c r="E31" s="128">
        <f t="shared" ref="E31:E38" si="1">D31/C31</f>
        <v>1</v>
      </c>
      <c r="F31" s="703"/>
      <c r="G31" s="899"/>
      <c r="H31" s="216">
        <f t="shared" si="0"/>
        <v>0.38</v>
      </c>
      <c r="I31" s="706"/>
    </row>
    <row r="32" spans="2:14" ht="19.5" customHeight="1" x14ac:dyDescent="0.15">
      <c r="B32" s="101" t="s">
        <v>162</v>
      </c>
      <c r="C32" s="154">
        <f>+G23*15%</f>
        <v>2.2499999999999999E-2</v>
      </c>
      <c r="D32" s="154">
        <f>+C32</f>
        <v>2.2499999999999999E-2</v>
      </c>
      <c r="E32" s="128">
        <f t="shared" si="1"/>
        <v>1</v>
      </c>
      <c r="F32" s="703"/>
      <c r="G32" s="899"/>
      <c r="H32" s="216">
        <f t="shared" si="0"/>
        <v>0.53</v>
      </c>
      <c r="I32" s="706"/>
    </row>
    <row r="33" spans="2:11" ht="19.5" customHeight="1" x14ac:dyDescent="0.15">
      <c r="B33" s="101" t="s">
        <v>163</v>
      </c>
      <c r="C33" s="154">
        <f>+G23*3%</f>
        <v>4.4999999999999997E-3</v>
      </c>
      <c r="D33" s="154"/>
      <c r="E33" s="128">
        <f t="shared" si="1"/>
        <v>0</v>
      </c>
      <c r="F33" s="703"/>
      <c r="G33" s="899"/>
      <c r="H33" s="216" t="str">
        <f t="shared" si="0"/>
        <v/>
      </c>
      <c r="I33" s="706"/>
    </row>
    <row r="34" spans="2:11" ht="19.5" customHeight="1" x14ac:dyDescent="0.15">
      <c r="B34" s="101" t="s">
        <v>164</v>
      </c>
      <c r="C34" s="215">
        <f>+G23*3%</f>
        <v>4.4999999999999997E-3</v>
      </c>
      <c r="D34" s="215"/>
      <c r="E34" s="128">
        <f t="shared" si="1"/>
        <v>0</v>
      </c>
      <c r="F34" s="703"/>
      <c r="G34" s="899"/>
      <c r="H34" s="216" t="str">
        <f t="shared" si="0"/>
        <v/>
      </c>
      <c r="I34" s="706"/>
    </row>
    <row r="35" spans="2:11" ht="19.5" customHeight="1" x14ac:dyDescent="0.15">
      <c r="B35" s="101" t="s">
        <v>165</v>
      </c>
      <c r="C35" s="215">
        <f>+G23*15%</f>
        <v>2.2499999999999999E-2</v>
      </c>
      <c r="D35" s="215"/>
      <c r="E35" s="128">
        <f t="shared" si="1"/>
        <v>0</v>
      </c>
      <c r="F35" s="703"/>
      <c r="G35" s="899"/>
      <c r="H35" s="216" t="str">
        <f t="shared" si="0"/>
        <v/>
      </c>
      <c r="I35" s="706"/>
    </row>
    <row r="36" spans="2:11" ht="19.5" customHeight="1" x14ac:dyDescent="0.15">
      <c r="B36" s="101" t="s">
        <v>166</v>
      </c>
      <c r="C36" s="215">
        <f>+G23*3%</f>
        <v>4.4999999999999997E-3</v>
      </c>
      <c r="D36" s="215"/>
      <c r="E36" s="128">
        <f t="shared" si="1"/>
        <v>0</v>
      </c>
      <c r="F36" s="703"/>
      <c r="G36" s="899"/>
      <c r="H36" s="216" t="str">
        <f t="shared" si="0"/>
        <v/>
      </c>
      <c r="I36" s="706"/>
    </row>
    <row r="37" spans="2:11" ht="19.5" customHeight="1" x14ac:dyDescent="0.15">
      <c r="B37" s="101" t="s">
        <v>167</v>
      </c>
      <c r="C37" s="215">
        <f>+G23*3%</f>
        <v>4.4999999999999997E-3</v>
      </c>
      <c r="D37" s="215"/>
      <c r="E37" s="128">
        <f t="shared" si="1"/>
        <v>0</v>
      </c>
      <c r="F37" s="703"/>
      <c r="G37" s="899"/>
      <c r="H37" s="216" t="str">
        <f t="shared" si="0"/>
        <v/>
      </c>
      <c r="I37" s="706"/>
    </row>
    <row r="38" spans="2:11" ht="19.5" customHeight="1" x14ac:dyDescent="0.15">
      <c r="B38" s="101" t="s">
        <v>168</v>
      </c>
      <c r="C38" s="215">
        <f>+G23*20%</f>
        <v>0.03</v>
      </c>
      <c r="D38" s="215"/>
      <c r="E38" s="128">
        <f t="shared" si="1"/>
        <v>0</v>
      </c>
      <c r="F38" s="704"/>
      <c r="G38" s="900"/>
      <c r="H38" s="216" t="str">
        <f t="shared" si="0"/>
        <v/>
      </c>
      <c r="I38" s="707"/>
    </row>
    <row r="39" spans="2:11" ht="176.25" customHeight="1" x14ac:dyDescent="0.15">
      <c r="B39" s="119" t="s">
        <v>279</v>
      </c>
      <c r="C39" s="696" t="s">
        <v>338</v>
      </c>
      <c r="D39" s="697"/>
      <c r="E39" s="697"/>
      <c r="F39" s="697"/>
      <c r="G39" s="697"/>
      <c r="H39" s="697"/>
      <c r="I39" s="698"/>
    </row>
    <row r="40" spans="2:11" ht="34.5" customHeight="1" x14ac:dyDescent="0.15">
      <c r="B40" s="584"/>
      <c r="C40" s="585"/>
      <c r="D40" s="585"/>
      <c r="E40" s="585"/>
      <c r="F40" s="585"/>
      <c r="G40" s="585"/>
      <c r="H40" s="585"/>
      <c r="I40" s="586"/>
      <c r="J40" s="40"/>
      <c r="K40" s="40"/>
    </row>
    <row r="41" spans="2:11" ht="34.5" customHeight="1" x14ac:dyDescent="0.15">
      <c r="B41" s="587"/>
      <c r="C41" s="588"/>
      <c r="D41" s="588"/>
      <c r="E41" s="588"/>
      <c r="F41" s="588"/>
      <c r="G41" s="588"/>
      <c r="H41" s="588"/>
      <c r="I41" s="589"/>
      <c r="J41" s="28"/>
      <c r="K41" s="28"/>
    </row>
    <row r="42" spans="2:11" ht="34.5" customHeight="1" x14ac:dyDescent="0.15">
      <c r="B42" s="587"/>
      <c r="C42" s="588"/>
      <c r="D42" s="588"/>
      <c r="E42" s="588"/>
      <c r="F42" s="588"/>
      <c r="G42" s="588"/>
      <c r="H42" s="588"/>
      <c r="I42" s="589"/>
      <c r="J42" s="28"/>
      <c r="K42" s="28"/>
    </row>
    <row r="43" spans="2:11" ht="34.5" customHeight="1" x14ac:dyDescent="0.15">
      <c r="B43" s="587"/>
      <c r="C43" s="588"/>
      <c r="D43" s="588"/>
      <c r="E43" s="588"/>
      <c r="F43" s="588"/>
      <c r="G43" s="588"/>
      <c r="H43" s="588"/>
      <c r="I43" s="589"/>
      <c r="J43" s="28"/>
      <c r="K43" s="28"/>
    </row>
    <row r="44" spans="2:11" ht="34.5" customHeight="1" x14ac:dyDescent="0.15">
      <c r="B44" s="590"/>
      <c r="C44" s="591"/>
      <c r="D44" s="591"/>
      <c r="E44" s="591"/>
      <c r="F44" s="591"/>
      <c r="G44" s="591"/>
      <c r="H44" s="591"/>
      <c r="I44" s="592"/>
      <c r="J44" s="12"/>
      <c r="K44" s="12"/>
    </row>
    <row r="45" spans="2:11" ht="24.5" customHeight="1" x14ac:dyDescent="0.15">
      <c r="B45" s="708" t="s">
        <v>281</v>
      </c>
      <c r="C45" s="710" t="s">
        <v>339</v>
      </c>
      <c r="D45" s="710"/>
      <c r="E45" s="710"/>
      <c r="F45" s="711"/>
      <c r="G45" s="139"/>
      <c r="H45" s="140" t="s">
        <v>148</v>
      </c>
      <c r="I45" s="141" t="s">
        <v>283</v>
      </c>
      <c r="J45" s="12"/>
      <c r="K45" s="12"/>
    </row>
    <row r="46" spans="2:11" ht="85.25" customHeight="1" x14ac:dyDescent="0.15">
      <c r="B46" s="709"/>
      <c r="C46" s="712"/>
      <c r="D46" s="712"/>
      <c r="E46" s="712"/>
      <c r="F46" s="713"/>
      <c r="G46" s="149" t="s">
        <v>340</v>
      </c>
      <c r="H46" s="256" t="s">
        <v>341</v>
      </c>
      <c r="I46" s="256" t="s">
        <v>342</v>
      </c>
      <c r="J46" s="29"/>
      <c r="K46" s="29"/>
    </row>
    <row r="47" spans="2:11" ht="85.25" customHeight="1" x14ac:dyDescent="0.15">
      <c r="B47" s="709"/>
      <c r="C47" s="712"/>
      <c r="D47" s="712"/>
      <c r="E47" s="712"/>
      <c r="F47" s="713"/>
      <c r="G47" s="149" t="s">
        <v>343</v>
      </c>
      <c r="H47" s="256" t="s">
        <v>344</v>
      </c>
      <c r="I47" s="256" t="s">
        <v>345</v>
      </c>
      <c r="J47" s="29"/>
      <c r="K47" s="29"/>
    </row>
    <row r="48" spans="2:11" ht="85.25" customHeight="1" x14ac:dyDescent="0.15">
      <c r="B48" s="709"/>
      <c r="C48" s="714"/>
      <c r="D48" s="714"/>
      <c r="E48" s="714"/>
      <c r="F48" s="715"/>
      <c r="G48" s="149" t="s">
        <v>346</v>
      </c>
      <c r="H48" s="256">
        <v>1</v>
      </c>
      <c r="I48" s="256">
        <v>10</v>
      </c>
      <c r="J48" s="29"/>
      <c r="K48" s="29"/>
    </row>
    <row r="49" spans="2:11" ht="32.25" customHeight="1" x14ac:dyDescent="0.15">
      <c r="B49" s="118" t="s">
        <v>293</v>
      </c>
      <c r="C49" s="718" t="s">
        <v>347</v>
      </c>
      <c r="D49" s="719"/>
      <c r="E49" s="719"/>
      <c r="F49" s="719"/>
      <c r="G49" s="719"/>
      <c r="H49" s="719"/>
      <c r="I49" s="720"/>
      <c r="J49" s="29"/>
      <c r="K49" s="29"/>
    </row>
    <row r="50" spans="2:11" ht="69" customHeight="1" x14ac:dyDescent="0.15">
      <c r="B50" s="120" t="s">
        <v>294</v>
      </c>
      <c r="C50" s="721" t="s">
        <v>348</v>
      </c>
      <c r="D50" s="722"/>
      <c r="E50" s="722"/>
      <c r="F50" s="722"/>
      <c r="G50" s="722"/>
      <c r="H50" s="722"/>
      <c r="I50" s="723"/>
      <c r="J50" s="29"/>
      <c r="K50" s="29"/>
    </row>
    <row r="51" spans="2:11" ht="22.5" customHeight="1" x14ac:dyDescent="0.15">
      <c r="B51" s="641" t="s">
        <v>296</v>
      </c>
      <c r="C51" s="642"/>
      <c r="D51" s="642"/>
      <c r="E51" s="642"/>
      <c r="F51" s="642"/>
      <c r="G51" s="642"/>
      <c r="H51" s="642"/>
      <c r="I51" s="643"/>
      <c r="J51" s="29"/>
      <c r="K51" s="29"/>
    </row>
    <row r="52" spans="2:11" ht="22.5" customHeight="1" x14ac:dyDescent="0.15">
      <c r="B52" s="611" t="s">
        <v>297</v>
      </c>
      <c r="C52" s="137" t="s">
        <v>298</v>
      </c>
      <c r="D52" s="613" t="s">
        <v>299</v>
      </c>
      <c r="E52" s="613"/>
      <c r="F52" s="613"/>
      <c r="G52" s="613" t="s">
        <v>300</v>
      </c>
      <c r="H52" s="613"/>
      <c r="I52" s="614"/>
      <c r="J52" s="30"/>
      <c r="K52" s="30"/>
    </row>
    <row r="53" spans="2:11" ht="30.75" customHeight="1" x14ac:dyDescent="0.15">
      <c r="B53" s="612"/>
      <c r="C53" s="212"/>
      <c r="D53" s="609"/>
      <c r="E53" s="609"/>
      <c r="F53" s="609"/>
      <c r="G53" s="609"/>
      <c r="H53" s="609"/>
      <c r="I53" s="610"/>
      <c r="J53" s="30"/>
      <c r="K53" s="30"/>
    </row>
    <row r="54" spans="2:11" ht="32.25" customHeight="1" x14ac:dyDescent="0.15">
      <c r="B54" s="121" t="s">
        <v>301</v>
      </c>
      <c r="C54" s="609" t="s">
        <v>349</v>
      </c>
      <c r="D54" s="609"/>
      <c r="E54" s="609"/>
      <c r="F54" s="609"/>
      <c r="G54" s="609"/>
      <c r="H54" s="609"/>
      <c r="I54" s="610"/>
      <c r="J54" s="32"/>
      <c r="K54" s="32"/>
    </row>
    <row r="55" spans="2:11" ht="28.5" customHeight="1" x14ac:dyDescent="0.15">
      <c r="B55" s="122" t="s">
        <v>303</v>
      </c>
      <c r="C55" s="716" t="s">
        <v>349</v>
      </c>
      <c r="D55" s="716"/>
      <c r="E55" s="716"/>
      <c r="F55" s="716"/>
      <c r="G55" s="716"/>
      <c r="H55" s="716"/>
      <c r="I55" s="717"/>
      <c r="J55" s="32"/>
      <c r="K55" s="32"/>
    </row>
    <row r="56" spans="2:11" ht="30" customHeight="1" x14ac:dyDescent="0.15">
      <c r="B56" s="120" t="s">
        <v>304</v>
      </c>
      <c r="C56" s="615" t="s">
        <v>350</v>
      </c>
      <c r="D56" s="616"/>
      <c r="E56" s="616"/>
      <c r="F56" s="616"/>
      <c r="G56" s="616"/>
      <c r="H56" s="616"/>
      <c r="I56" s="616"/>
      <c r="J56" s="33"/>
      <c r="K56" s="33"/>
    </row>
    <row r="57" spans="2:11" ht="31.5" customHeight="1" x14ac:dyDescent="0.15">
      <c r="B57" s="116" t="s">
        <v>306</v>
      </c>
      <c r="C57" s="615" t="s">
        <v>351</v>
      </c>
      <c r="D57" s="616"/>
      <c r="E57" s="616"/>
      <c r="F57" s="616"/>
      <c r="G57" s="616"/>
      <c r="H57" s="616"/>
      <c r="I57" s="616"/>
      <c r="J57" s="34"/>
      <c r="K57" s="34"/>
    </row>
    <row r="58" spans="2:11" ht="12.75" customHeight="1" x14ac:dyDescent="0.15">
      <c r="B58" s="123"/>
      <c r="C58" s="124"/>
      <c r="D58" s="124"/>
      <c r="E58" s="125"/>
      <c r="F58" s="125"/>
      <c r="G58" s="126"/>
      <c r="H58" s="127"/>
      <c r="I58" s="124"/>
      <c r="J58" s="34"/>
      <c r="K58" s="34"/>
    </row>
    <row r="59" spans="2:11" ht="13.25" customHeight="1" x14ac:dyDescent="0.15">
      <c r="B59" s="123"/>
      <c r="C59" s="124"/>
      <c r="D59" s="124"/>
      <c r="E59" s="125"/>
      <c r="F59" s="125"/>
      <c r="G59" s="126"/>
      <c r="H59" s="127"/>
      <c r="I59" s="124"/>
      <c r="J59" s="34"/>
      <c r="K59" s="34"/>
    </row>
    <row r="60" spans="2:11" ht="13.25" customHeight="1" x14ac:dyDescent="0.15">
      <c r="B60" s="123"/>
      <c r="C60" s="124"/>
      <c r="D60" s="124"/>
      <c r="E60" s="125"/>
      <c r="F60" s="125"/>
      <c r="G60" s="126"/>
      <c r="H60" s="127"/>
      <c r="I60" s="124"/>
      <c r="J60" s="34"/>
      <c r="K60" s="34"/>
    </row>
    <row r="61" spans="2:11" ht="13.25" customHeight="1" x14ac:dyDescent="0.15">
      <c r="B61" s="123"/>
      <c r="C61" s="124"/>
      <c r="D61" s="124"/>
      <c r="E61" s="125"/>
      <c r="F61" s="125"/>
      <c r="G61" s="126"/>
      <c r="H61" s="127"/>
      <c r="I61" s="124"/>
      <c r="J61" s="34"/>
      <c r="K61" s="34"/>
    </row>
    <row r="62" spans="2:11" ht="13.25" customHeight="1" x14ac:dyDescent="0.15">
      <c r="B62" s="123"/>
      <c r="C62" s="124"/>
      <c r="D62" s="124"/>
      <c r="E62" s="125"/>
      <c r="F62" s="125"/>
      <c r="G62" s="126"/>
      <c r="H62" s="127"/>
      <c r="I62" s="124"/>
      <c r="J62" s="34"/>
      <c r="K62" s="34"/>
    </row>
    <row r="63" spans="2:11" ht="25.5" customHeight="1" x14ac:dyDescent="0.15">
      <c r="B63" s="123"/>
      <c r="C63" s="124"/>
      <c r="D63" s="124"/>
      <c r="E63" s="125"/>
      <c r="F63" s="125"/>
      <c r="G63" s="126"/>
      <c r="H63" s="127"/>
      <c r="I63" s="124"/>
      <c r="J63" s="34"/>
      <c r="K63" s="34"/>
    </row>
    <row r="64" spans="2:11" ht="13.25" customHeight="1" x14ac:dyDescent="0.15"/>
    <row r="65" ht="13.25" customHeight="1" x14ac:dyDescent="0.15"/>
    <row r="66" ht="13.25" customHeight="1" x14ac:dyDescent="0.15"/>
    <row r="67" ht="13.25" customHeight="1" x14ac:dyDescent="0.15"/>
    <row r="68" ht="13.25" customHeight="1" x14ac:dyDescent="0.15"/>
    <row r="69" ht="13.25" customHeight="1" x14ac:dyDescent="0.15"/>
    <row r="70" ht="13.25" customHeight="1" x14ac:dyDescent="0.15"/>
    <row r="71" ht="13.25" customHeight="1" x14ac:dyDescent="0.15"/>
    <row r="72" ht="13.25" customHeight="1" x14ac:dyDescent="0.15"/>
    <row r="73" ht="13.25" customHeight="1" x14ac:dyDescent="0.15"/>
    <row r="74" ht="13.25" customHeight="1" x14ac:dyDescent="0.15"/>
    <row r="75" ht="13.25" customHeight="1" x14ac:dyDescent="0.15"/>
    <row r="76" ht="13.25" customHeight="1" x14ac:dyDescent="0.15"/>
    <row r="77" ht="13.25" customHeight="1" x14ac:dyDescent="0.15"/>
    <row r="78" ht="13.25" customHeight="1" x14ac:dyDescent="0.15"/>
    <row r="79" ht="13.25" customHeight="1" x14ac:dyDescent="0.15"/>
    <row r="80" ht="13.25" customHeight="1" x14ac:dyDescent="0.15"/>
  </sheetData>
  <sheetProtection algorithmName="SHA-512" hashValue="npVRDPieOOjGzA6/G2t9B1Otyqk6CcjpSnKmK2nocrFo0ziDjzrEidA8f2hEpZBRXkjzpqdrUPdkKIfYWHoEcg==" saltValue="dGNKgQh5jrglmM4MYPUjwQ==" spinCount="100000" sheet="1" objects="1" scenarios="1" selectLockedCells="1" selectUnlockedCells="1"/>
  <mergeCells count="60">
    <mergeCell ref="C56:I56"/>
    <mergeCell ref="C57:I57"/>
    <mergeCell ref="B45:B48"/>
    <mergeCell ref="C45:F48"/>
    <mergeCell ref="C55:I55"/>
    <mergeCell ref="C49:I49"/>
    <mergeCell ref="C50:I50"/>
    <mergeCell ref="C54:I54"/>
    <mergeCell ref="B51:I51"/>
    <mergeCell ref="B52:B53"/>
    <mergeCell ref="D52:F52"/>
    <mergeCell ref="G52:I52"/>
    <mergeCell ref="D53:F53"/>
    <mergeCell ref="G53:I53"/>
    <mergeCell ref="B40:I44"/>
    <mergeCell ref="C39:I39"/>
    <mergeCell ref="C24:E24"/>
    <mergeCell ref="G24:I24"/>
    <mergeCell ref="B25:I25"/>
    <mergeCell ref="F27:F38"/>
    <mergeCell ref="G27:G38"/>
    <mergeCell ref="I27:I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4"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7174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X73"/>
  <sheetViews>
    <sheetView view="pageBreakPreview" topLeftCell="A22" zoomScale="80" zoomScaleNormal="85" zoomScaleSheetLayoutView="80" zoomScalePageLayoutView="85" workbookViewId="0">
      <selection activeCell="G27" sqref="G27:G38"/>
    </sheetView>
  </sheetViews>
  <sheetFormatPr baseColWidth="10" defaultColWidth="10.6640625" defaultRowHeight="13" x14ac:dyDescent="0.15"/>
  <cols>
    <col min="1" max="1" width="1" style="83" customWidth="1"/>
    <col min="2" max="2" width="25.5" style="114" customWidth="1"/>
    <col min="3" max="3" width="14.5" style="83" customWidth="1"/>
    <col min="4" max="4" width="20.1640625" style="83" customWidth="1"/>
    <col min="5" max="5" width="16.5" style="83" customWidth="1"/>
    <col min="6" max="6" width="25" style="83" customWidth="1"/>
    <col min="7" max="7" width="28.33203125" style="114" customWidth="1"/>
    <col min="8" max="9" width="13.83203125" style="83" customWidth="1"/>
    <col min="10" max="11" width="22.5" style="83" customWidth="1"/>
    <col min="12" max="24" width="10.6640625" style="81"/>
    <col min="25" max="16384" width="10.6640625" style="83"/>
  </cols>
  <sheetData>
    <row r="1" spans="2:14" ht="37.5" customHeight="1" x14ac:dyDescent="0.15">
      <c r="B1" s="517"/>
      <c r="C1" s="617" t="s">
        <v>1</v>
      </c>
      <c r="D1" s="617"/>
      <c r="E1" s="617"/>
      <c r="F1" s="617"/>
      <c r="G1" s="617"/>
      <c r="H1" s="617"/>
      <c r="I1" s="521"/>
      <c r="J1" s="80"/>
      <c r="K1" s="80"/>
      <c r="M1" s="82" t="s">
        <v>67</v>
      </c>
    </row>
    <row r="2" spans="2:14" ht="37.5" customHeight="1" x14ac:dyDescent="0.15">
      <c r="B2" s="518"/>
      <c r="C2" s="524" t="s">
        <v>218</v>
      </c>
      <c r="D2" s="524"/>
      <c r="E2" s="524"/>
      <c r="F2" s="524"/>
      <c r="G2" s="524"/>
      <c r="H2" s="524"/>
      <c r="I2" s="522"/>
      <c r="J2" s="80"/>
      <c r="K2" s="80"/>
      <c r="M2" s="82" t="s">
        <v>68</v>
      </c>
    </row>
    <row r="3" spans="2:14" ht="37.5" customHeight="1" thickBot="1" x14ac:dyDescent="0.2">
      <c r="B3" s="519"/>
      <c r="C3" s="525" t="s">
        <v>219</v>
      </c>
      <c r="D3" s="525"/>
      <c r="E3" s="525"/>
      <c r="F3" s="525" t="s">
        <v>220</v>
      </c>
      <c r="G3" s="525"/>
      <c r="H3" s="525"/>
      <c r="I3" s="523"/>
      <c r="J3" s="80"/>
      <c r="K3" s="80"/>
      <c r="M3" s="82" t="s">
        <v>70</v>
      </c>
    </row>
    <row r="4" spans="2:14" ht="23.25" customHeight="1" x14ac:dyDescent="0.15">
      <c r="B4" s="526" t="s">
        <v>221</v>
      </c>
      <c r="C4" s="527"/>
      <c r="D4" s="527"/>
      <c r="E4" s="527"/>
      <c r="F4" s="527"/>
      <c r="G4" s="527"/>
      <c r="H4" s="527"/>
      <c r="I4" s="528"/>
      <c r="J4" s="84"/>
      <c r="K4" s="84"/>
    </row>
    <row r="5" spans="2:14" ht="24" customHeight="1" x14ac:dyDescent="0.15">
      <c r="B5" s="529" t="s">
        <v>222</v>
      </c>
      <c r="C5" s="530"/>
      <c r="D5" s="530"/>
      <c r="E5" s="530"/>
      <c r="F5" s="530"/>
      <c r="G5" s="530"/>
      <c r="H5" s="530"/>
      <c r="I5" s="531"/>
      <c r="J5" s="85"/>
      <c r="K5" s="85"/>
      <c r="N5" s="86" t="s">
        <v>77</v>
      </c>
    </row>
    <row r="6" spans="2:14" ht="30.75" customHeight="1" x14ac:dyDescent="0.15">
      <c r="B6" s="118" t="s">
        <v>223</v>
      </c>
      <c r="C6" s="130">
        <v>5</v>
      </c>
      <c r="D6" s="532" t="s">
        <v>224</v>
      </c>
      <c r="E6" s="532"/>
      <c r="F6" s="533" t="s">
        <v>352</v>
      </c>
      <c r="G6" s="533"/>
      <c r="H6" s="533"/>
      <c r="I6" s="534"/>
      <c r="J6" s="87"/>
      <c r="K6" s="87"/>
      <c r="M6" s="82" t="s">
        <v>81</v>
      </c>
      <c r="N6" s="86" t="s">
        <v>82</v>
      </c>
    </row>
    <row r="7" spans="2:14" ht="30.75" customHeight="1" x14ac:dyDescent="0.15">
      <c r="B7" s="118" t="s">
        <v>226</v>
      </c>
      <c r="C7" s="130" t="s">
        <v>84</v>
      </c>
      <c r="D7" s="532" t="s">
        <v>227</v>
      </c>
      <c r="E7" s="532"/>
      <c r="F7" s="533" t="s">
        <v>353</v>
      </c>
      <c r="G7" s="533"/>
      <c r="H7" s="131" t="s">
        <v>229</v>
      </c>
      <c r="I7" s="132" t="s">
        <v>84</v>
      </c>
      <c r="J7" s="88"/>
      <c r="K7" s="88"/>
      <c r="M7" s="82" t="s">
        <v>88</v>
      </c>
      <c r="N7" s="86" t="s">
        <v>89</v>
      </c>
    </row>
    <row r="8" spans="2:14" ht="30.75" customHeight="1" x14ac:dyDescent="0.15">
      <c r="B8" s="118" t="s">
        <v>230</v>
      </c>
      <c r="C8" s="533" t="s">
        <v>231</v>
      </c>
      <c r="D8" s="533"/>
      <c r="E8" s="533"/>
      <c r="F8" s="533"/>
      <c r="G8" s="131" t="s">
        <v>232</v>
      </c>
      <c r="H8" s="538">
        <v>7550</v>
      </c>
      <c r="I8" s="539"/>
      <c r="J8" s="89"/>
      <c r="K8" s="89"/>
      <c r="M8" s="82" t="s">
        <v>93</v>
      </c>
      <c r="N8" s="86" t="s">
        <v>44</v>
      </c>
    </row>
    <row r="9" spans="2:14" ht="30.75" customHeight="1" x14ac:dyDescent="0.15">
      <c r="B9" s="118" t="s">
        <v>68</v>
      </c>
      <c r="C9" s="540" t="s">
        <v>81</v>
      </c>
      <c r="D9" s="540"/>
      <c r="E9" s="540"/>
      <c r="F9" s="540"/>
      <c r="G9" s="131" t="s">
        <v>233</v>
      </c>
      <c r="H9" s="541" t="s">
        <v>354</v>
      </c>
      <c r="I9" s="542"/>
      <c r="J9" s="90"/>
      <c r="K9" s="90"/>
      <c r="M9" s="91" t="s">
        <v>97</v>
      </c>
    </row>
    <row r="10" spans="2:14" ht="39" customHeight="1" x14ac:dyDescent="0.15">
      <c r="B10" s="118" t="s">
        <v>235</v>
      </c>
      <c r="C10" s="533" t="s">
        <v>355</v>
      </c>
      <c r="D10" s="533"/>
      <c r="E10" s="533"/>
      <c r="F10" s="533"/>
      <c r="G10" s="533"/>
      <c r="H10" s="533"/>
      <c r="I10" s="534"/>
      <c r="J10" s="92"/>
      <c r="K10" s="92"/>
      <c r="M10" s="91"/>
    </row>
    <row r="11" spans="2:14" ht="30.75" customHeight="1" x14ac:dyDescent="0.15">
      <c r="B11" s="118" t="s">
        <v>237</v>
      </c>
      <c r="C11" s="535" t="s">
        <v>356</v>
      </c>
      <c r="D11" s="535"/>
      <c r="E11" s="535"/>
      <c r="F11" s="535"/>
      <c r="G11" s="535"/>
      <c r="H11" s="535"/>
      <c r="I11" s="543"/>
      <c r="J11" s="88"/>
      <c r="K11" s="88"/>
      <c r="M11" s="91"/>
      <c r="N11" s="86" t="s">
        <v>102</v>
      </c>
    </row>
    <row r="12" spans="2:14" ht="30.75" customHeight="1" x14ac:dyDescent="0.15">
      <c r="B12" s="118" t="s">
        <v>239</v>
      </c>
      <c r="C12" s="536" t="s">
        <v>357</v>
      </c>
      <c r="D12" s="536"/>
      <c r="E12" s="536"/>
      <c r="F12" s="536"/>
      <c r="G12" s="131" t="s">
        <v>241</v>
      </c>
      <c r="H12" s="560" t="s">
        <v>106</v>
      </c>
      <c r="I12" s="561"/>
      <c r="J12" s="88"/>
      <c r="K12" s="88"/>
      <c r="M12" s="91" t="s">
        <v>107</v>
      </c>
      <c r="N12" s="86" t="s">
        <v>84</v>
      </c>
    </row>
    <row r="13" spans="2:14" ht="30.75" customHeight="1" x14ac:dyDescent="0.15">
      <c r="B13" s="118" t="s">
        <v>242</v>
      </c>
      <c r="C13" s="544" t="s">
        <v>243</v>
      </c>
      <c r="D13" s="544"/>
      <c r="E13" s="544"/>
      <c r="F13" s="544"/>
      <c r="G13" s="131" t="s">
        <v>244</v>
      </c>
      <c r="H13" s="535" t="s">
        <v>77</v>
      </c>
      <c r="I13" s="543"/>
      <c r="J13" s="88"/>
      <c r="K13" s="88"/>
      <c r="M13" s="91" t="s">
        <v>111</v>
      </c>
    </row>
    <row r="14" spans="2:14" ht="30" customHeight="1" x14ac:dyDescent="0.15">
      <c r="B14" s="118" t="s">
        <v>245</v>
      </c>
      <c r="C14" s="724" t="s">
        <v>358</v>
      </c>
      <c r="D14" s="725"/>
      <c r="E14" s="725"/>
      <c r="F14" s="725"/>
      <c r="G14" s="725"/>
      <c r="H14" s="725"/>
      <c r="I14" s="726"/>
      <c r="J14" s="92"/>
      <c r="K14" s="92"/>
      <c r="M14" s="91" t="s">
        <v>114</v>
      </c>
      <c r="N14" s="86"/>
    </row>
    <row r="15" spans="2:14" ht="30.75" customHeight="1" x14ac:dyDescent="0.15">
      <c r="B15" s="118" t="s">
        <v>247</v>
      </c>
      <c r="C15" s="536" t="s">
        <v>248</v>
      </c>
      <c r="D15" s="536"/>
      <c r="E15" s="536"/>
      <c r="F15" s="536"/>
      <c r="G15" s="536"/>
      <c r="H15" s="536"/>
      <c r="I15" s="537"/>
      <c r="J15" s="93"/>
      <c r="K15" s="93"/>
      <c r="M15" s="91" t="s">
        <v>118</v>
      </c>
      <c r="N15" s="86"/>
    </row>
    <row r="16" spans="2:14" ht="20.25" customHeight="1" x14ac:dyDescent="0.15">
      <c r="B16" s="118" t="s">
        <v>249</v>
      </c>
      <c r="C16" s="533" t="s">
        <v>359</v>
      </c>
      <c r="D16" s="533"/>
      <c r="E16" s="533"/>
      <c r="F16" s="533"/>
      <c r="G16" s="533"/>
      <c r="H16" s="533"/>
      <c r="I16" s="534"/>
      <c r="J16" s="94"/>
      <c r="K16" s="94"/>
      <c r="M16" s="91"/>
      <c r="N16" s="86"/>
    </row>
    <row r="17" spans="2:14" ht="30.75" customHeight="1" x14ac:dyDescent="0.15">
      <c r="B17" s="118" t="s">
        <v>251</v>
      </c>
      <c r="C17" s="535" t="s">
        <v>43</v>
      </c>
      <c r="D17" s="551"/>
      <c r="E17" s="551"/>
      <c r="F17" s="551"/>
      <c r="G17" s="551"/>
      <c r="H17" s="551"/>
      <c r="I17" s="552"/>
      <c r="J17" s="95"/>
      <c r="K17" s="95"/>
      <c r="M17" s="91" t="s">
        <v>106</v>
      </c>
      <c r="N17" s="86"/>
    </row>
    <row r="18" spans="2:14" ht="18" customHeight="1" x14ac:dyDescent="0.15">
      <c r="B18" s="553" t="s">
        <v>252</v>
      </c>
      <c r="C18" s="554" t="s">
        <v>253</v>
      </c>
      <c r="D18" s="554"/>
      <c r="E18" s="554"/>
      <c r="F18" s="555" t="s">
        <v>254</v>
      </c>
      <c r="G18" s="555"/>
      <c r="H18" s="555"/>
      <c r="I18" s="556"/>
      <c r="J18" s="96"/>
      <c r="K18" s="96"/>
      <c r="M18" s="91" t="s">
        <v>128</v>
      </c>
      <c r="N18" s="86"/>
    </row>
    <row r="19" spans="2:14" ht="39.75" customHeight="1" x14ac:dyDescent="0.15">
      <c r="B19" s="553"/>
      <c r="C19" s="533" t="s">
        <v>360</v>
      </c>
      <c r="D19" s="533"/>
      <c r="E19" s="533"/>
      <c r="F19" s="533" t="s">
        <v>361</v>
      </c>
      <c r="G19" s="533"/>
      <c r="H19" s="533"/>
      <c r="I19" s="534"/>
      <c r="J19" s="94"/>
      <c r="K19" s="94"/>
      <c r="M19" s="91" t="s">
        <v>132</v>
      </c>
      <c r="N19" s="86"/>
    </row>
    <row r="20" spans="2:14" ht="39.75" customHeight="1" x14ac:dyDescent="0.15">
      <c r="B20" s="118" t="s">
        <v>257</v>
      </c>
      <c r="C20" s="557" t="s">
        <v>362</v>
      </c>
      <c r="D20" s="558"/>
      <c r="E20" s="559"/>
      <c r="F20" s="560" t="s">
        <v>362</v>
      </c>
      <c r="G20" s="560"/>
      <c r="H20" s="560"/>
      <c r="I20" s="561"/>
      <c r="J20" s="88"/>
      <c r="K20" s="88"/>
      <c r="M20" s="91"/>
      <c r="N20" s="86"/>
    </row>
    <row r="21" spans="2:14" ht="361.25" customHeight="1" x14ac:dyDescent="0.15">
      <c r="B21" s="118" t="s">
        <v>258</v>
      </c>
      <c r="C21" s="727" t="s">
        <v>363</v>
      </c>
      <c r="D21" s="728"/>
      <c r="E21" s="729"/>
      <c r="F21" s="730" t="s">
        <v>364</v>
      </c>
      <c r="G21" s="731"/>
      <c r="H21" s="731"/>
      <c r="I21" s="732"/>
      <c r="J21" s="93"/>
      <c r="K21" s="93"/>
      <c r="M21" s="97"/>
      <c r="N21" s="86"/>
    </row>
    <row r="22" spans="2:14" ht="23.25" customHeight="1" x14ac:dyDescent="0.15">
      <c r="B22" s="118" t="s">
        <v>261</v>
      </c>
      <c r="C22" s="626">
        <v>44927</v>
      </c>
      <c r="D22" s="636"/>
      <c r="E22" s="637"/>
      <c r="F22" s="131" t="s">
        <v>262</v>
      </c>
      <c r="G22" s="265">
        <v>0.3</v>
      </c>
      <c r="H22" s="131" t="s">
        <v>263</v>
      </c>
      <c r="I22" s="266">
        <v>0.7</v>
      </c>
      <c r="J22" s="98"/>
      <c r="K22" s="98"/>
      <c r="M22" s="97"/>
    </row>
    <row r="23" spans="2:14" ht="27" customHeight="1" x14ac:dyDescent="0.15">
      <c r="B23" s="118" t="s">
        <v>264</v>
      </c>
      <c r="C23" s="626">
        <v>45291</v>
      </c>
      <c r="D23" s="573"/>
      <c r="E23" s="627"/>
      <c r="F23" s="131" t="s">
        <v>265</v>
      </c>
      <c r="G23" s="572">
        <v>0.2</v>
      </c>
      <c r="H23" s="573"/>
      <c r="I23" s="574"/>
      <c r="J23" s="99"/>
      <c r="K23" s="99"/>
      <c r="M23" s="97"/>
    </row>
    <row r="24" spans="2:14" ht="30.75" customHeight="1" x14ac:dyDescent="0.15">
      <c r="B24" s="206" t="s">
        <v>266</v>
      </c>
      <c r="C24" s="741" t="s">
        <v>267</v>
      </c>
      <c r="D24" s="742"/>
      <c r="E24" s="743"/>
      <c r="F24" s="207" t="s">
        <v>268</v>
      </c>
      <c r="G24" s="572" t="s">
        <v>269</v>
      </c>
      <c r="H24" s="573"/>
      <c r="I24" s="574"/>
      <c r="J24" s="96"/>
      <c r="K24" s="96"/>
      <c r="M24" s="97"/>
    </row>
    <row r="25" spans="2:14" ht="22.5" customHeight="1" x14ac:dyDescent="0.15">
      <c r="B25" s="529" t="s">
        <v>270</v>
      </c>
      <c r="C25" s="530"/>
      <c r="D25" s="530"/>
      <c r="E25" s="530"/>
      <c r="F25" s="530"/>
      <c r="G25" s="530"/>
      <c r="H25" s="530"/>
      <c r="I25" s="531"/>
      <c r="J25" s="85"/>
      <c r="K25" s="85"/>
      <c r="M25" s="97"/>
    </row>
    <row r="26" spans="2:14" ht="43.5" customHeight="1" x14ac:dyDescent="0.15">
      <c r="B26" s="100" t="s">
        <v>148</v>
      </c>
      <c r="C26" s="134" t="s">
        <v>271</v>
      </c>
      <c r="D26" s="134" t="s">
        <v>272</v>
      </c>
      <c r="E26" s="135" t="s">
        <v>273</v>
      </c>
      <c r="F26" s="134" t="s">
        <v>274</v>
      </c>
      <c r="G26" s="134" t="s">
        <v>275</v>
      </c>
      <c r="H26" s="135" t="s">
        <v>276</v>
      </c>
      <c r="I26" s="136" t="s">
        <v>277</v>
      </c>
      <c r="J26" s="94"/>
      <c r="K26" s="94"/>
      <c r="M26" s="97"/>
    </row>
    <row r="27" spans="2:14" ht="15.5" customHeight="1" x14ac:dyDescent="0.15">
      <c r="B27" s="100" t="s">
        <v>278</v>
      </c>
      <c r="C27" s="209">
        <f>0.0833333333333333*$G$23</f>
        <v>1.6666666666666659E-2</v>
      </c>
      <c r="D27" s="209">
        <f>C27</f>
        <v>1.6666666666666659E-2</v>
      </c>
      <c r="E27" s="128">
        <f>D27/C27</f>
        <v>1</v>
      </c>
      <c r="F27" s="644">
        <f>SUM(C27:C38)</f>
        <v>0.19999999999999993</v>
      </c>
      <c r="G27" s="644">
        <f>SUM(D27:D38)</f>
        <v>9.9999999999999964E-2</v>
      </c>
      <c r="H27" s="217">
        <f>+(D27*100%)/$G$23</f>
        <v>8.3333333333333287E-2</v>
      </c>
      <c r="I27" s="647">
        <f>G27+I22</f>
        <v>0.79999999999999993</v>
      </c>
      <c r="J27" s="94">
        <v>8.3333333333333301E-2</v>
      </c>
      <c r="K27" s="94"/>
      <c r="M27" s="97"/>
    </row>
    <row r="28" spans="2:14" ht="15.5" customHeight="1" x14ac:dyDescent="0.15">
      <c r="B28" s="100" t="s">
        <v>158</v>
      </c>
      <c r="C28" s="209">
        <f t="shared" ref="C28:C38" si="0">0.0833333333333333*$G$23</f>
        <v>1.6666666666666659E-2</v>
      </c>
      <c r="D28" s="209">
        <f>C28</f>
        <v>1.6666666666666659E-2</v>
      </c>
      <c r="E28" s="128">
        <f>D28/C28</f>
        <v>1</v>
      </c>
      <c r="F28" s="645"/>
      <c r="G28" s="645"/>
      <c r="H28" s="217">
        <f>+IF(D28="","",((D28*100%)/$G$23)+H27)</f>
        <v>0.16666666666666657</v>
      </c>
      <c r="I28" s="648"/>
      <c r="J28" s="94"/>
      <c r="K28" s="94"/>
      <c r="M28" s="97"/>
    </row>
    <row r="29" spans="2:14" ht="15.5" customHeight="1" x14ac:dyDescent="0.15">
      <c r="B29" s="100" t="s">
        <v>159</v>
      </c>
      <c r="C29" s="209">
        <f t="shared" si="0"/>
        <v>1.6666666666666659E-2</v>
      </c>
      <c r="D29" s="209">
        <f>+C29</f>
        <v>1.6666666666666659E-2</v>
      </c>
      <c r="E29" s="128">
        <f>D29/C29</f>
        <v>1</v>
      </c>
      <c r="F29" s="645"/>
      <c r="G29" s="645"/>
      <c r="H29" s="217">
        <f>+IF(D29="","",((D29*100%)/$G$23)+H28)</f>
        <v>0.24999999999999986</v>
      </c>
      <c r="I29" s="648"/>
      <c r="J29" s="94"/>
      <c r="K29" s="94"/>
      <c r="M29" s="97"/>
    </row>
    <row r="30" spans="2:14" ht="15.5" customHeight="1" x14ac:dyDescent="0.15">
      <c r="B30" s="100" t="s">
        <v>160</v>
      </c>
      <c r="C30" s="209">
        <f t="shared" si="0"/>
        <v>1.6666666666666659E-2</v>
      </c>
      <c r="D30" s="209">
        <f>+C30</f>
        <v>1.6666666666666659E-2</v>
      </c>
      <c r="E30" s="128">
        <f t="shared" ref="E30:E31" si="1">D30/C30</f>
        <v>1</v>
      </c>
      <c r="F30" s="645"/>
      <c r="G30" s="645"/>
      <c r="H30" s="217">
        <f t="shared" ref="H30:H38" si="2">+IF(D30="","",((D30*100%)/$G$23)+H29)</f>
        <v>0.33333333333333315</v>
      </c>
      <c r="I30" s="648"/>
      <c r="J30" s="94"/>
      <c r="K30" s="94"/>
      <c r="M30" s="97"/>
    </row>
    <row r="31" spans="2:14" ht="15.5" customHeight="1" x14ac:dyDescent="0.15">
      <c r="B31" s="100" t="s">
        <v>161</v>
      </c>
      <c r="C31" s="209">
        <f t="shared" si="0"/>
        <v>1.6666666666666659E-2</v>
      </c>
      <c r="D31" s="209">
        <f>+C31</f>
        <v>1.6666666666666659E-2</v>
      </c>
      <c r="E31" s="128">
        <f t="shared" si="1"/>
        <v>1</v>
      </c>
      <c r="F31" s="645"/>
      <c r="G31" s="645"/>
      <c r="H31" s="217">
        <f t="shared" si="2"/>
        <v>0.41666666666666641</v>
      </c>
      <c r="I31" s="648"/>
      <c r="J31" s="94"/>
      <c r="K31" s="94"/>
      <c r="M31" s="97"/>
    </row>
    <row r="32" spans="2:14" ht="15.5" customHeight="1" x14ac:dyDescent="0.15">
      <c r="B32" s="100" t="s">
        <v>162</v>
      </c>
      <c r="C32" s="209">
        <f t="shared" si="0"/>
        <v>1.6666666666666659E-2</v>
      </c>
      <c r="D32" s="209">
        <f>+C32</f>
        <v>1.6666666666666659E-2</v>
      </c>
      <c r="E32" s="128">
        <f>D32/C32</f>
        <v>1</v>
      </c>
      <c r="F32" s="645"/>
      <c r="G32" s="645"/>
      <c r="H32" s="217">
        <f t="shared" si="2"/>
        <v>0.49999999999999967</v>
      </c>
      <c r="I32" s="648"/>
      <c r="J32" s="94"/>
      <c r="K32" s="94"/>
      <c r="M32" s="97"/>
    </row>
    <row r="33" spans="2:11" ht="19.5" customHeight="1" x14ac:dyDescent="0.15">
      <c r="B33" s="100" t="s">
        <v>163</v>
      </c>
      <c r="C33" s="209">
        <f t="shared" si="0"/>
        <v>1.6666666666666659E-2</v>
      </c>
      <c r="D33" s="209"/>
      <c r="E33" s="128">
        <f t="shared" ref="E33:E38" si="3">D33/C33</f>
        <v>0</v>
      </c>
      <c r="F33" s="645"/>
      <c r="G33" s="645"/>
      <c r="H33" s="217" t="str">
        <f t="shared" si="2"/>
        <v/>
      </c>
      <c r="I33" s="648"/>
      <c r="J33" s="102"/>
      <c r="K33" s="102"/>
    </row>
    <row r="34" spans="2:11" ht="19.5" customHeight="1" x14ac:dyDescent="0.15">
      <c r="B34" s="100" t="s">
        <v>164</v>
      </c>
      <c r="C34" s="209">
        <f t="shared" si="0"/>
        <v>1.6666666666666659E-2</v>
      </c>
      <c r="D34" s="209"/>
      <c r="E34" s="128">
        <f t="shared" si="3"/>
        <v>0</v>
      </c>
      <c r="F34" s="645"/>
      <c r="G34" s="645"/>
      <c r="H34" s="217" t="str">
        <f t="shared" si="2"/>
        <v/>
      </c>
      <c r="I34" s="648"/>
      <c r="J34" s="102"/>
      <c r="K34" s="102"/>
    </row>
    <row r="35" spans="2:11" ht="19.5" customHeight="1" x14ac:dyDescent="0.15">
      <c r="B35" s="100" t="s">
        <v>165</v>
      </c>
      <c r="C35" s="209">
        <f t="shared" si="0"/>
        <v>1.6666666666666659E-2</v>
      </c>
      <c r="D35" s="209"/>
      <c r="E35" s="128">
        <f t="shared" si="3"/>
        <v>0</v>
      </c>
      <c r="F35" s="645"/>
      <c r="G35" s="645"/>
      <c r="H35" s="217" t="str">
        <f t="shared" si="2"/>
        <v/>
      </c>
      <c r="I35" s="648"/>
      <c r="J35" s="102"/>
      <c r="K35" s="102"/>
    </row>
    <row r="36" spans="2:11" ht="19.5" customHeight="1" x14ac:dyDescent="0.15">
      <c r="B36" s="100" t="s">
        <v>166</v>
      </c>
      <c r="C36" s="209">
        <f t="shared" si="0"/>
        <v>1.6666666666666659E-2</v>
      </c>
      <c r="D36" s="209"/>
      <c r="E36" s="128">
        <f t="shared" si="3"/>
        <v>0</v>
      </c>
      <c r="F36" s="645"/>
      <c r="G36" s="645"/>
      <c r="H36" s="217" t="str">
        <f t="shared" si="2"/>
        <v/>
      </c>
      <c r="I36" s="648"/>
      <c r="J36" s="102"/>
      <c r="K36" s="102"/>
    </row>
    <row r="37" spans="2:11" ht="19.5" customHeight="1" x14ac:dyDescent="0.15">
      <c r="B37" s="100" t="s">
        <v>167</v>
      </c>
      <c r="C37" s="209">
        <f t="shared" si="0"/>
        <v>1.6666666666666659E-2</v>
      </c>
      <c r="D37" s="209"/>
      <c r="E37" s="128">
        <f t="shared" si="3"/>
        <v>0</v>
      </c>
      <c r="F37" s="645"/>
      <c r="G37" s="645"/>
      <c r="H37" s="217" t="str">
        <f t="shared" si="2"/>
        <v/>
      </c>
      <c r="I37" s="648"/>
      <c r="J37" s="102"/>
      <c r="K37" s="102"/>
    </row>
    <row r="38" spans="2:11" ht="19.5" customHeight="1" x14ac:dyDescent="0.15">
      <c r="B38" s="100" t="s">
        <v>168</v>
      </c>
      <c r="C38" s="209">
        <f t="shared" si="0"/>
        <v>1.6666666666666659E-2</v>
      </c>
      <c r="D38" s="209"/>
      <c r="E38" s="128">
        <f t="shared" si="3"/>
        <v>0</v>
      </c>
      <c r="F38" s="646"/>
      <c r="G38" s="646"/>
      <c r="H38" s="217" t="str">
        <f t="shared" si="2"/>
        <v/>
      </c>
      <c r="I38" s="649"/>
      <c r="J38" s="102"/>
      <c r="K38" s="102"/>
    </row>
    <row r="39" spans="2:11" ht="153" customHeight="1" x14ac:dyDescent="0.15">
      <c r="B39" s="119" t="s">
        <v>279</v>
      </c>
      <c r="C39" s="733" t="s">
        <v>365</v>
      </c>
      <c r="D39" s="734"/>
      <c r="E39" s="734"/>
      <c r="F39" s="734"/>
      <c r="G39" s="734"/>
      <c r="H39" s="734"/>
      <c r="I39" s="735"/>
      <c r="J39" s="103"/>
      <c r="K39" s="103"/>
    </row>
    <row r="40" spans="2:11" ht="47.75" customHeight="1" x14ac:dyDescent="0.15">
      <c r="B40" s="584"/>
      <c r="C40" s="585"/>
      <c r="D40" s="585"/>
      <c r="E40" s="585"/>
      <c r="F40" s="585"/>
      <c r="G40" s="585"/>
      <c r="H40" s="585"/>
      <c r="I40" s="586"/>
      <c r="J40" s="85"/>
      <c r="K40" s="85"/>
    </row>
    <row r="41" spans="2:11" ht="47.75" customHeight="1" x14ac:dyDescent="0.15">
      <c r="B41" s="587"/>
      <c r="C41" s="588"/>
      <c r="D41" s="588"/>
      <c r="E41" s="588"/>
      <c r="F41" s="588"/>
      <c r="G41" s="588"/>
      <c r="H41" s="588"/>
      <c r="I41" s="589"/>
      <c r="J41" s="103"/>
      <c r="K41" s="103"/>
    </row>
    <row r="42" spans="2:11" ht="47.75" customHeight="1" x14ac:dyDescent="0.15">
      <c r="B42" s="587"/>
      <c r="C42" s="588"/>
      <c r="D42" s="588"/>
      <c r="E42" s="588"/>
      <c r="F42" s="588"/>
      <c r="G42" s="588"/>
      <c r="H42" s="588"/>
      <c r="I42" s="589"/>
      <c r="J42" s="103"/>
      <c r="K42" s="103"/>
    </row>
    <row r="43" spans="2:11" ht="47.75" customHeight="1" x14ac:dyDescent="0.15">
      <c r="B43" s="587"/>
      <c r="C43" s="588"/>
      <c r="D43" s="588"/>
      <c r="E43" s="588"/>
      <c r="F43" s="588"/>
      <c r="G43" s="588"/>
      <c r="H43" s="588"/>
      <c r="I43" s="589"/>
      <c r="J43" s="103"/>
      <c r="K43" s="103"/>
    </row>
    <row r="44" spans="2:11" ht="47.75" customHeight="1" x14ac:dyDescent="0.15">
      <c r="B44" s="590"/>
      <c r="C44" s="591"/>
      <c r="D44" s="591"/>
      <c r="E44" s="591"/>
      <c r="F44" s="591"/>
      <c r="G44" s="591"/>
      <c r="H44" s="591"/>
      <c r="I44" s="592"/>
      <c r="J44" s="84"/>
      <c r="K44" s="84"/>
    </row>
    <row r="45" spans="2:11" ht="47.75" customHeight="1" x14ac:dyDescent="0.15">
      <c r="B45" s="143"/>
      <c r="C45" s="152"/>
      <c r="D45" s="144"/>
      <c r="E45" s="144"/>
      <c r="F45" s="144"/>
      <c r="G45" s="144"/>
      <c r="H45" s="144"/>
      <c r="I45" s="144"/>
      <c r="J45" s="84"/>
      <c r="K45" s="84"/>
    </row>
    <row r="46" spans="2:11" ht="52.5" customHeight="1" x14ac:dyDescent="0.15">
      <c r="B46" s="739" t="s">
        <v>281</v>
      </c>
      <c r="C46" s="753" t="s">
        <v>366</v>
      </c>
      <c r="D46" s="754"/>
      <c r="E46" s="754"/>
      <c r="F46" s="755"/>
      <c r="G46" s="145"/>
      <c r="H46" s="140" t="s">
        <v>148</v>
      </c>
      <c r="I46" s="141" t="s">
        <v>283</v>
      </c>
      <c r="J46" s="104"/>
      <c r="K46" s="104"/>
    </row>
    <row r="47" spans="2:11" ht="70.5" customHeight="1" x14ac:dyDescent="0.15">
      <c r="B47" s="740"/>
      <c r="C47" s="756"/>
      <c r="D47" s="757"/>
      <c r="E47" s="757"/>
      <c r="F47" s="758"/>
      <c r="G47" s="260" t="s">
        <v>367</v>
      </c>
      <c r="H47" s="271">
        <v>34</v>
      </c>
      <c r="I47" s="271">
        <v>161</v>
      </c>
      <c r="J47" s="301" t="s">
        <v>368</v>
      </c>
      <c r="K47" s="104" t="str">
        <f>CONCATENATE(J47,J48,J49,J50,J51,J52,J53,J54,J55,J56,J58)</f>
        <v xml:space="preserve"> Actos, conceptos y respuestas a DP: 34 Tutelas y demandas: 4 Diligencias judiciales: 141  capacitación juridica: 1 Orientaciones juridicas a la ciudadanía 77 Contratos: 11 Novedades contractuales: 18Requerimientos admin: 6 Liquidaciones: 17 Autos interlocutorios: 8 Autos de sustanciación  4</v>
      </c>
    </row>
    <row r="48" spans="2:11" ht="70.5" customHeight="1" x14ac:dyDescent="0.15">
      <c r="B48" s="740"/>
      <c r="C48" s="756"/>
      <c r="D48" s="757"/>
      <c r="E48" s="757"/>
      <c r="F48" s="758"/>
      <c r="G48" s="260" t="s">
        <v>369</v>
      </c>
      <c r="H48" s="272">
        <v>4</v>
      </c>
      <c r="I48" s="272">
        <v>13</v>
      </c>
      <c r="J48" s="301" t="s">
        <v>370</v>
      </c>
      <c r="K48" s="104"/>
    </row>
    <row r="49" spans="2:24" ht="70.5" customHeight="1" x14ac:dyDescent="0.15">
      <c r="B49" s="740"/>
      <c r="C49" s="756"/>
      <c r="D49" s="757"/>
      <c r="E49" s="757"/>
      <c r="F49" s="758"/>
      <c r="G49" s="260" t="s">
        <v>371</v>
      </c>
      <c r="H49" s="273">
        <v>141</v>
      </c>
      <c r="I49" s="273">
        <v>282</v>
      </c>
      <c r="J49" s="301" t="s">
        <v>372</v>
      </c>
      <c r="K49" s="104"/>
    </row>
    <row r="50" spans="2:24" ht="70.5" customHeight="1" x14ac:dyDescent="0.15">
      <c r="B50" s="740"/>
      <c r="C50" s="756"/>
      <c r="D50" s="757"/>
      <c r="E50" s="757"/>
      <c r="F50" s="758"/>
      <c r="G50" s="260" t="s">
        <v>373</v>
      </c>
      <c r="H50" s="272">
        <v>1</v>
      </c>
      <c r="I50" s="272">
        <v>10</v>
      </c>
      <c r="J50" s="301" t="s">
        <v>374</v>
      </c>
      <c r="K50" s="81"/>
      <c r="X50" s="83"/>
    </row>
    <row r="51" spans="2:24" ht="70.5" customHeight="1" x14ac:dyDescent="0.15">
      <c r="B51" s="740"/>
      <c r="C51" s="756"/>
      <c r="D51" s="757"/>
      <c r="E51" s="757"/>
      <c r="F51" s="758"/>
      <c r="G51" s="260" t="s">
        <v>375</v>
      </c>
      <c r="H51" s="272">
        <v>77</v>
      </c>
      <c r="I51" s="272">
        <v>405</v>
      </c>
      <c r="J51" s="301" t="s">
        <v>500</v>
      </c>
      <c r="K51" s="104"/>
    </row>
    <row r="52" spans="2:24" ht="60.75" customHeight="1" x14ac:dyDescent="0.15">
      <c r="B52" s="740"/>
      <c r="C52" s="761" t="s">
        <v>376</v>
      </c>
      <c r="D52" s="762"/>
      <c r="E52" s="762"/>
      <c r="F52" s="763"/>
      <c r="G52" s="297" t="s">
        <v>377</v>
      </c>
      <c r="H52" s="298" t="s">
        <v>378</v>
      </c>
      <c r="I52" s="298" t="s">
        <v>379</v>
      </c>
      <c r="J52" s="301" t="s">
        <v>380</v>
      </c>
      <c r="K52" s="104"/>
    </row>
    <row r="53" spans="2:24" ht="60.75" customHeight="1" x14ac:dyDescent="0.15">
      <c r="B53" s="740"/>
      <c r="C53" s="764"/>
      <c r="D53" s="765"/>
      <c r="E53" s="765"/>
      <c r="F53" s="766"/>
      <c r="G53" s="296" t="s">
        <v>381</v>
      </c>
      <c r="H53" s="298" t="s">
        <v>382</v>
      </c>
      <c r="I53" s="298" t="s">
        <v>383</v>
      </c>
      <c r="J53" s="301" t="s">
        <v>384</v>
      </c>
      <c r="K53" s="289"/>
    </row>
    <row r="54" spans="2:24" ht="60.75" customHeight="1" x14ac:dyDescent="0.15">
      <c r="B54" s="740"/>
      <c r="C54" s="764"/>
      <c r="D54" s="765"/>
      <c r="E54" s="765"/>
      <c r="F54" s="766"/>
      <c r="G54" s="296" t="s">
        <v>385</v>
      </c>
      <c r="H54" s="298" t="s">
        <v>386</v>
      </c>
      <c r="I54" s="298" t="s">
        <v>387</v>
      </c>
      <c r="J54" s="301" t="s">
        <v>388</v>
      </c>
      <c r="K54" s="104"/>
    </row>
    <row r="55" spans="2:24" ht="60.75" customHeight="1" x14ac:dyDescent="0.15">
      <c r="B55" s="740"/>
      <c r="C55" s="767"/>
      <c r="D55" s="768"/>
      <c r="E55" s="768"/>
      <c r="F55" s="769"/>
      <c r="G55" s="296" t="s">
        <v>389</v>
      </c>
      <c r="H55" s="298" t="s">
        <v>390</v>
      </c>
      <c r="I55" s="298" t="s">
        <v>391</v>
      </c>
      <c r="J55" s="301" t="s">
        <v>392</v>
      </c>
      <c r="K55" s="104"/>
    </row>
    <row r="56" spans="2:24" ht="81.5" customHeight="1" x14ac:dyDescent="0.15">
      <c r="B56" s="740"/>
      <c r="C56" s="744" t="s">
        <v>393</v>
      </c>
      <c r="D56" s="745"/>
      <c r="E56" s="745"/>
      <c r="F56" s="746"/>
      <c r="G56" s="260" t="s">
        <v>394</v>
      </c>
      <c r="H56" s="149">
        <v>8</v>
      </c>
      <c r="I56" s="149">
        <v>31</v>
      </c>
      <c r="J56" s="309" t="s">
        <v>395</v>
      </c>
      <c r="K56" s="104"/>
    </row>
    <row r="57" spans="2:24" ht="81.5" customHeight="1" x14ac:dyDescent="0.15">
      <c r="B57" s="740"/>
      <c r="C57" s="747"/>
      <c r="D57" s="748"/>
      <c r="E57" s="748"/>
      <c r="F57" s="749"/>
      <c r="G57" s="260" t="s">
        <v>396</v>
      </c>
      <c r="H57" s="149">
        <v>6</v>
      </c>
      <c r="I57" s="149">
        <v>15</v>
      </c>
      <c r="J57" s="309"/>
      <c r="K57" s="104"/>
    </row>
    <row r="58" spans="2:24" ht="81.5" customHeight="1" x14ac:dyDescent="0.15">
      <c r="B58" s="740"/>
      <c r="C58" s="750"/>
      <c r="D58" s="751"/>
      <c r="E58" s="751"/>
      <c r="F58" s="752"/>
      <c r="G58" s="260" t="s">
        <v>397</v>
      </c>
      <c r="H58" s="149">
        <v>4</v>
      </c>
      <c r="I58" s="149">
        <v>27</v>
      </c>
      <c r="J58" s="309" t="s">
        <v>398</v>
      </c>
      <c r="K58" s="104"/>
    </row>
    <row r="59" spans="2:24" ht="65" customHeight="1" x14ac:dyDescent="0.15">
      <c r="B59" s="142" t="s">
        <v>293</v>
      </c>
      <c r="C59" s="736" t="s">
        <v>399</v>
      </c>
      <c r="D59" s="737"/>
      <c r="E59" s="737"/>
      <c r="F59" s="737"/>
      <c r="G59" s="737"/>
      <c r="H59" s="737"/>
      <c r="I59" s="738"/>
      <c r="J59" s="310"/>
      <c r="K59" s="104"/>
    </row>
    <row r="60" spans="2:24" ht="86" customHeight="1" x14ac:dyDescent="0.15">
      <c r="B60" s="120" t="s">
        <v>294</v>
      </c>
      <c r="C60" s="736" t="s">
        <v>400</v>
      </c>
      <c r="D60" s="737"/>
      <c r="E60" s="737"/>
      <c r="F60" s="737"/>
      <c r="G60" s="737"/>
      <c r="H60" s="737"/>
      <c r="I60" s="738"/>
      <c r="J60" s="104"/>
      <c r="K60" s="104"/>
    </row>
    <row r="61" spans="2:24" ht="22.5" customHeight="1" x14ac:dyDescent="0.15">
      <c r="B61" s="529" t="s">
        <v>296</v>
      </c>
      <c r="C61" s="530"/>
      <c r="D61" s="530"/>
      <c r="E61" s="530"/>
      <c r="F61" s="530"/>
      <c r="G61" s="530"/>
      <c r="H61" s="530"/>
      <c r="I61" s="531"/>
      <c r="J61" s="104"/>
      <c r="K61" s="104"/>
    </row>
    <row r="62" spans="2:24" ht="22.5" customHeight="1" x14ac:dyDescent="0.15">
      <c r="B62" s="611" t="s">
        <v>297</v>
      </c>
      <c r="C62" s="137" t="s">
        <v>298</v>
      </c>
      <c r="D62" s="613" t="s">
        <v>299</v>
      </c>
      <c r="E62" s="613"/>
      <c r="F62" s="613"/>
      <c r="G62" s="613" t="s">
        <v>300</v>
      </c>
      <c r="H62" s="613"/>
      <c r="I62" s="614"/>
      <c r="J62" s="105"/>
      <c r="K62" s="105"/>
    </row>
    <row r="63" spans="2:24" ht="30.75" customHeight="1" x14ac:dyDescent="0.15">
      <c r="B63" s="612"/>
      <c r="C63" s="138"/>
      <c r="D63" s="609"/>
      <c r="E63" s="609"/>
      <c r="F63" s="609"/>
      <c r="G63" s="609"/>
      <c r="H63" s="609"/>
      <c r="I63" s="610"/>
      <c r="J63" s="105"/>
      <c r="K63" s="105"/>
    </row>
    <row r="64" spans="2:24" ht="32.25" customHeight="1" x14ac:dyDescent="0.15">
      <c r="B64" s="121" t="s">
        <v>301</v>
      </c>
      <c r="C64" s="759" t="s">
        <v>401</v>
      </c>
      <c r="D64" s="759"/>
      <c r="E64" s="759"/>
      <c r="F64" s="759"/>
      <c r="G64" s="759"/>
      <c r="H64" s="759"/>
      <c r="I64" s="760"/>
      <c r="J64" s="106"/>
      <c r="K64" s="106"/>
    </row>
    <row r="65" spans="2:11" ht="28.5" customHeight="1" x14ac:dyDescent="0.15">
      <c r="B65" s="122" t="s">
        <v>303</v>
      </c>
      <c r="C65" s="759" t="s">
        <v>401</v>
      </c>
      <c r="D65" s="759"/>
      <c r="E65" s="759"/>
      <c r="F65" s="759"/>
      <c r="G65" s="759"/>
      <c r="H65" s="759"/>
      <c r="I65" s="760"/>
      <c r="J65" s="106"/>
      <c r="K65" s="106"/>
    </row>
    <row r="66" spans="2:11" ht="30" customHeight="1" x14ac:dyDescent="0.15">
      <c r="B66" s="120" t="s">
        <v>304</v>
      </c>
      <c r="C66" s="759" t="s">
        <v>402</v>
      </c>
      <c r="D66" s="759"/>
      <c r="E66" s="759"/>
      <c r="F66" s="759"/>
      <c r="G66" s="759"/>
      <c r="H66" s="759"/>
      <c r="I66" s="760"/>
      <c r="J66" s="107"/>
      <c r="K66" s="107"/>
    </row>
    <row r="67" spans="2:11" ht="31.5" customHeight="1" x14ac:dyDescent="0.15">
      <c r="B67" s="116" t="s">
        <v>306</v>
      </c>
      <c r="C67" s="759" t="s">
        <v>403</v>
      </c>
      <c r="D67" s="759"/>
      <c r="E67" s="759"/>
      <c r="F67" s="759"/>
      <c r="G67" s="759"/>
      <c r="H67" s="759"/>
      <c r="I67" s="760"/>
      <c r="J67" s="108"/>
      <c r="K67" s="108"/>
    </row>
    <row r="68" spans="2:11" x14ac:dyDescent="0.15">
      <c r="B68" s="109"/>
      <c r="C68" s="110"/>
      <c r="D68" s="110"/>
      <c r="E68" s="111"/>
      <c r="F68" s="111"/>
      <c r="G68" s="117"/>
      <c r="H68" s="113"/>
      <c r="I68" s="110"/>
      <c r="J68" s="108"/>
      <c r="K68" s="108"/>
    </row>
    <row r="69" spans="2:11" x14ac:dyDescent="0.15">
      <c r="B69" s="109"/>
      <c r="C69" s="110"/>
      <c r="D69" s="110"/>
      <c r="E69" s="111"/>
      <c r="F69" s="111"/>
      <c r="G69" s="117"/>
      <c r="H69" s="113"/>
      <c r="I69" s="110"/>
      <c r="J69" s="108"/>
      <c r="K69" s="108"/>
    </row>
    <row r="70" spans="2:11" x14ac:dyDescent="0.15">
      <c r="B70" s="109"/>
      <c r="C70" s="110"/>
      <c r="D70" s="110"/>
      <c r="E70" s="111"/>
      <c r="F70" s="111"/>
      <c r="G70" s="117"/>
      <c r="H70" s="113"/>
      <c r="I70" s="110"/>
      <c r="J70" s="108"/>
      <c r="K70" s="108"/>
    </row>
    <row r="71" spans="2:11" x14ac:dyDescent="0.15">
      <c r="B71" s="109"/>
      <c r="C71" s="110"/>
      <c r="D71" s="110"/>
      <c r="E71" s="111"/>
      <c r="F71" s="111"/>
      <c r="G71" s="117"/>
      <c r="H71" s="113"/>
      <c r="I71" s="110"/>
      <c r="J71" s="108"/>
      <c r="K71" s="108"/>
    </row>
    <row r="72" spans="2:11" x14ac:dyDescent="0.15">
      <c r="B72" s="109"/>
      <c r="C72" s="110"/>
      <c r="D72" s="110"/>
      <c r="E72" s="111"/>
      <c r="F72" s="111"/>
      <c r="G72" s="117"/>
      <c r="H72" s="113"/>
      <c r="I72" s="110"/>
      <c r="J72" s="108"/>
      <c r="K72" s="108"/>
    </row>
    <row r="73" spans="2:11" ht="25.5" customHeight="1" x14ac:dyDescent="0.15">
      <c r="B73" s="109"/>
      <c r="C73" s="110"/>
      <c r="D73" s="110"/>
      <c r="E73" s="111"/>
      <c r="F73" s="111"/>
      <c r="G73" s="117"/>
      <c r="H73" s="113"/>
      <c r="I73" s="110"/>
      <c r="J73" s="108"/>
      <c r="K73" s="108"/>
    </row>
  </sheetData>
  <sheetProtection algorithmName="SHA-512" hashValue="E0xVTTREwfV/4yTdS27KIMtupqyWP1uY9cgVaixFyHugQTFYLs7d5cRLrtBhRGWb7NnSDg1h6d0Unb4UMasa2Q==" saltValue="bJAk1B+2l8V4LI86QDhHqg==" spinCount="100000" sheet="1" objects="1" scenarios="1" selectLockedCells="1" selectUnlockedCells="1"/>
  <mergeCells count="62">
    <mergeCell ref="B61:I61"/>
    <mergeCell ref="C56:F58"/>
    <mergeCell ref="C46:F51"/>
    <mergeCell ref="C67:I67"/>
    <mergeCell ref="B62:B63"/>
    <mergeCell ref="D62:F62"/>
    <mergeCell ref="G62:I62"/>
    <mergeCell ref="D63:F63"/>
    <mergeCell ref="G63:I63"/>
    <mergeCell ref="C64:I64"/>
    <mergeCell ref="C65:I65"/>
    <mergeCell ref="C66:I66"/>
    <mergeCell ref="C52:F55"/>
    <mergeCell ref="C24:E24"/>
    <mergeCell ref="G24:I24"/>
    <mergeCell ref="B25:I25"/>
    <mergeCell ref="F27:F38"/>
    <mergeCell ref="G27:G38"/>
    <mergeCell ref="I27:I38"/>
    <mergeCell ref="C39:I39"/>
    <mergeCell ref="B40:I44"/>
    <mergeCell ref="C59:I59"/>
    <mergeCell ref="C60:I60"/>
    <mergeCell ref="B46:B5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2"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57409"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sheetPr>
    <tabColor rgb="FF92D050"/>
  </sheetPr>
  <dimension ref="B1:O113"/>
  <sheetViews>
    <sheetView view="pageBreakPreview" topLeftCell="B24" zoomScale="70" zoomScaleNormal="85" zoomScaleSheetLayoutView="70" zoomScalePageLayoutView="85" workbookViewId="0">
      <selection activeCell="C39" sqref="C39:I39"/>
    </sheetView>
  </sheetViews>
  <sheetFormatPr baseColWidth="10" defaultColWidth="10.6640625" defaultRowHeight="13" x14ac:dyDescent="0.15"/>
  <cols>
    <col min="1" max="1" width="1" style="83" customWidth="1"/>
    <col min="2" max="2" width="25.5" style="114" customWidth="1"/>
    <col min="3" max="6" width="30.83203125" style="83" customWidth="1"/>
    <col min="7" max="7" width="24.33203125" style="114" customWidth="1"/>
    <col min="8" max="8" width="24.5" style="83" customWidth="1"/>
    <col min="9" max="9" width="27" style="83" customWidth="1"/>
    <col min="10" max="10" width="11.6640625" style="81" bestFit="1" customWidth="1"/>
    <col min="11" max="15" width="10.6640625" style="81"/>
    <col min="16" max="16384" width="10.6640625" style="83"/>
  </cols>
  <sheetData>
    <row r="1" spans="2:9" ht="37.5" customHeight="1" x14ac:dyDescent="0.15">
      <c r="B1" s="517"/>
      <c r="C1" s="617" t="s">
        <v>1</v>
      </c>
      <c r="D1" s="617"/>
      <c r="E1" s="617"/>
      <c r="F1" s="617"/>
      <c r="G1" s="617"/>
      <c r="H1" s="617"/>
      <c r="I1" s="521"/>
    </row>
    <row r="2" spans="2:9" ht="37.5" customHeight="1" x14ac:dyDescent="0.15">
      <c r="B2" s="518"/>
      <c r="C2" s="524" t="s">
        <v>218</v>
      </c>
      <c r="D2" s="524"/>
      <c r="E2" s="524"/>
      <c r="F2" s="524"/>
      <c r="G2" s="524"/>
      <c r="H2" s="524"/>
      <c r="I2" s="522"/>
    </row>
    <row r="3" spans="2:9" ht="37.5" customHeight="1" thickBot="1" x14ac:dyDescent="0.2">
      <c r="B3" s="519"/>
      <c r="C3" s="525" t="s">
        <v>219</v>
      </c>
      <c r="D3" s="525"/>
      <c r="E3" s="525"/>
      <c r="F3" s="525" t="s">
        <v>220</v>
      </c>
      <c r="G3" s="525"/>
      <c r="H3" s="525"/>
      <c r="I3" s="523"/>
    </row>
    <row r="4" spans="2:9" ht="23.25" customHeight="1" x14ac:dyDescent="0.15">
      <c r="B4" s="526" t="s">
        <v>221</v>
      </c>
      <c r="C4" s="527"/>
      <c r="D4" s="527"/>
      <c r="E4" s="527"/>
      <c r="F4" s="527"/>
      <c r="G4" s="527"/>
      <c r="H4" s="527"/>
      <c r="I4" s="528"/>
    </row>
    <row r="5" spans="2:9" ht="24" customHeight="1" x14ac:dyDescent="0.15">
      <c r="B5" s="529" t="s">
        <v>222</v>
      </c>
      <c r="C5" s="530"/>
      <c r="D5" s="530"/>
      <c r="E5" s="530"/>
      <c r="F5" s="530"/>
      <c r="G5" s="530"/>
      <c r="H5" s="530"/>
      <c r="I5" s="531"/>
    </row>
    <row r="6" spans="2:9" ht="30.75" customHeight="1" x14ac:dyDescent="0.15">
      <c r="B6" s="118" t="s">
        <v>223</v>
      </c>
      <c r="C6" s="130">
        <v>6</v>
      </c>
      <c r="D6" s="532" t="s">
        <v>224</v>
      </c>
      <c r="E6" s="532"/>
      <c r="F6" s="533" t="s">
        <v>404</v>
      </c>
      <c r="G6" s="533"/>
      <c r="H6" s="533"/>
      <c r="I6" s="534"/>
    </row>
    <row r="7" spans="2:9" ht="30.75" customHeight="1" x14ac:dyDescent="0.15">
      <c r="B7" s="118" t="s">
        <v>226</v>
      </c>
      <c r="C7" s="130" t="s">
        <v>84</v>
      </c>
      <c r="D7" s="532" t="s">
        <v>227</v>
      </c>
      <c r="E7" s="532"/>
      <c r="F7" s="533" t="s">
        <v>405</v>
      </c>
      <c r="G7" s="533"/>
      <c r="H7" s="131" t="s">
        <v>229</v>
      </c>
      <c r="I7" s="132" t="s">
        <v>84</v>
      </c>
    </row>
    <row r="8" spans="2:9" ht="30.75" customHeight="1" x14ac:dyDescent="0.15">
      <c r="B8" s="118" t="s">
        <v>230</v>
      </c>
      <c r="C8" s="533" t="s">
        <v>231</v>
      </c>
      <c r="D8" s="533"/>
      <c r="E8" s="533"/>
      <c r="F8" s="533"/>
      <c r="G8" s="131" t="s">
        <v>232</v>
      </c>
      <c r="H8" s="538">
        <v>7550</v>
      </c>
      <c r="I8" s="539"/>
    </row>
    <row r="9" spans="2:9" ht="30.75" customHeight="1" x14ac:dyDescent="0.15">
      <c r="B9" s="118" t="s">
        <v>68</v>
      </c>
      <c r="C9" s="540" t="s">
        <v>81</v>
      </c>
      <c r="D9" s="540"/>
      <c r="E9" s="540"/>
      <c r="F9" s="540"/>
      <c r="G9" s="131" t="s">
        <v>233</v>
      </c>
      <c r="H9" s="541" t="s">
        <v>406</v>
      </c>
      <c r="I9" s="542"/>
    </row>
    <row r="10" spans="2:9" ht="75.75" customHeight="1" x14ac:dyDescent="0.15">
      <c r="B10" s="118" t="s">
        <v>235</v>
      </c>
      <c r="C10" s="533" t="s">
        <v>407</v>
      </c>
      <c r="D10" s="533"/>
      <c r="E10" s="533"/>
      <c r="F10" s="533"/>
      <c r="G10" s="533"/>
      <c r="H10" s="533"/>
      <c r="I10" s="534"/>
    </row>
    <row r="11" spans="2:9" ht="30.75" customHeight="1" x14ac:dyDescent="0.15">
      <c r="B11" s="118" t="s">
        <v>237</v>
      </c>
      <c r="C11" s="535" t="s">
        <v>356</v>
      </c>
      <c r="D11" s="535"/>
      <c r="E11" s="535"/>
      <c r="F11" s="535"/>
      <c r="G11" s="535"/>
      <c r="H11" s="535"/>
      <c r="I11" s="543"/>
    </row>
    <row r="12" spans="2:9" ht="30.75" customHeight="1" x14ac:dyDescent="0.15">
      <c r="B12" s="118" t="s">
        <v>239</v>
      </c>
      <c r="C12" s="533" t="s">
        <v>408</v>
      </c>
      <c r="D12" s="533"/>
      <c r="E12" s="533"/>
      <c r="F12" s="533"/>
      <c r="G12" s="131" t="s">
        <v>241</v>
      </c>
      <c r="H12" s="560" t="s">
        <v>106</v>
      </c>
      <c r="I12" s="561"/>
    </row>
    <row r="13" spans="2:9" ht="30.75" customHeight="1" x14ac:dyDescent="0.15">
      <c r="B13" s="118" t="s">
        <v>242</v>
      </c>
      <c r="C13" s="544" t="s">
        <v>409</v>
      </c>
      <c r="D13" s="544"/>
      <c r="E13" s="544"/>
      <c r="F13" s="544"/>
      <c r="G13" s="131" t="s">
        <v>244</v>
      </c>
      <c r="H13" s="535" t="s">
        <v>77</v>
      </c>
      <c r="I13" s="543"/>
    </row>
    <row r="14" spans="2:9" ht="30" customHeight="1" x14ac:dyDescent="0.15">
      <c r="B14" s="118" t="s">
        <v>245</v>
      </c>
      <c r="C14" s="621" t="s">
        <v>410</v>
      </c>
      <c r="D14" s="621"/>
      <c r="E14" s="621"/>
      <c r="F14" s="621"/>
      <c r="G14" s="621"/>
      <c r="H14" s="621"/>
      <c r="I14" s="622"/>
    </row>
    <row r="15" spans="2:9" ht="30.75" customHeight="1" x14ac:dyDescent="0.15">
      <c r="B15" s="118" t="s">
        <v>247</v>
      </c>
      <c r="C15" s="536" t="s">
        <v>332</v>
      </c>
      <c r="D15" s="536"/>
      <c r="E15" s="536"/>
      <c r="F15" s="536"/>
      <c r="G15" s="536"/>
      <c r="H15" s="536"/>
      <c r="I15" s="537"/>
    </row>
    <row r="16" spans="2:9" ht="20.25" customHeight="1" x14ac:dyDescent="0.15">
      <c r="B16" s="118" t="s">
        <v>249</v>
      </c>
      <c r="C16" s="533" t="s">
        <v>411</v>
      </c>
      <c r="D16" s="533"/>
      <c r="E16" s="533"/>
      <c r="F16" s="533"/>
      <c r="G16" s="533"/>
      <c r="H16" s="533"/>
      <c r="I16" s="534"/>
    </row>
    <row r="17" spans="2:10" ht="30.75" customHeight="1" x14ac:dyDescent="0.15">
      <c r="B17" s="118" t="s">
        <v>251</v>
      </c>
      <c r="C17" s="535" t="s">
        <v>56</v>
      </c>
      <c r="D17" s="551"/>
      <c r="E17" s="551"/>
      <c r="F17" s="551"/>
      <c r="G17" s="551"/>
      <c r="H17" s="551"/>
      <c r="I17" s="552"/>
    </row>
    <row r="18" spans="2:10" ht="18" customHeight="1" x14ac:dyDescent="0.15">
      <c r="B18" s="553" t="s">
        <v>252</v>
      </c>
      <c r="C18" s="554" t="s">
        <v>253</v>
      </c>
      <c r="D18" s="554"/>
      <c r="E18" s="554"/>
      <c r="F18" s="555" t="s">
        <v>254</v>
      </c>
      <c r="G18" s="555"/>
      <c r="H18" s="555"/>
      <c r="I18" s="556"/>
    </row>
    <row r="19" spans="2:10" ht="39.75" customHeight="1" x14ac:dyDescent="0.15">
      <c r="B19" s="553"/>
      <c r="C19" s="572" t="s">
        <v>412</v>
      </c>
      <c r="D19" s="573"/>
      <c r="E19" s="627"/>
      <c r="F19" s="533" t="str">
        <f>C19</f>
        <v>Actividades que se ejecutaron para la implementación de los procesos transversales</v>
      </c>
      <c r="G19" s="533"/>
      <c r="H19" s="533"/>
      <c r="I19" s="534"/>
    </row>
    <row r="20" spans="2:10" ht="39.75" customHeight="1" x14ac:dyDescent="0.15">
      <c r="B20" s="118" t="s">
        <v>257</v>
      </c>
      <c r="C20" s="572" t="s">
        <v>413</v>
      </c>
      <c r="D20" s="573"/>
      <c r="E20" s="627"/>
      <c r="F20" s="533" t="str">
        <f>C20</f>
        <v>Cantidad de actividades que se ejecutaron para la implementación de los procesos transversales</v>
      </c>
      <c r="G20" s="533"/>
      <c r="H20" s="533"/>
      <c r="I20" s="534"/>
    </row>
    <row r="21" spans="2:10" ht="30" customHeight="1" x14ac:dyDescent="0.15">
      <c r="B21" s="118" t="s">
        <v>258</v>
      </c>
      <c r="C21" s="633"/>
      <c r="D21" s="634"/>
      <c r="E21" s="635"/>
      <c r="F21" s="572"/>
      <c r="G21" s="573"/>
      <c r="H21" s="573"/>
      <c r="I21" s="574"/>
    </row>
    <row r="22" spans="2:10" ht="23.25" customHeight="1" x14ac:dyDescent="0.15">
      <c r="B22" s="118" t="s">
        <v>261</v>
      </c>
      <c r="C22" s="626">
        <v>44562</v>
      </c>
      <c r="D22" s="636"/>
      <c r="E22" s="637"/>
      <c r="F22" s="131" t="s">
        <v>262</v>
      </c>
      <c r="G22" s="208">
        <v>0.3</v>
      </c>
      <c r="H22" s="131" t="s">
        <v>263</v>
      </c>
      <c r="I22" s="133">
        <v>0.7</v>
      </c>
    </row>
    <row r="23" spans="2:10" ht="27" customHeight="1" x14ac:dyDescent="0.15">
      <c r="B23" s="118" t="s">
        <v>264</v>
      </c>
      <c r="C23" s="626">
        <v>44926</v>
      </c>
      <c r="D23" s="573"/>
      <c r="E23" s="627"/>
      <c r="F23" s="131" t="s">
        <v>265</v>
      </c>
      <c r="G23" s="805">
        <v>0.2</v>
      </c>
      <c r="H23" s="806"/>
      <c r="I23" s="807"/>
    </row>
    <row r="24" spans="2:10" ht="30.75" customHeight="1" x14ac:dyDescent="0.15">
      <c r="B24" s="206" t="s">
        <v>266</v>
      </c>
      <c r="C24" s="741" t="s">
        <v>267</v>
      </c>
      <c r="D24" s="742"/>
      <c r="E24" s="743"/>
      <c r="F24" s="207" t="s">
        <v>268</v>
      </c>
      <c r="G24" s="572" t="s">
        <v>269</v>
      </c>
      <c r="H24" s="573"/>
      <c r="I24" s="574"/>
    </row>
    <row r="25" spans="2:10" ht="22.5" customHeight="1" x14ac:dyDescent="0.15">
      <c r="B25" s="529" t="s">
        <v>270</v>
      </c>
      <c r="C25" s="530"/>
      <c r="D25" s="530"/>
      <c r="E25" s="530"/>
      <c r="F25" s="530"/>
      <c r="G25" s="530"/>
      <c r="H25" s="530"/>
      <c r="I25" s="531"/>
    </row>
    <row r="26" spans="2:10" ht="43.5" customHeight="1" x14ac:dyDescent="0.15">
      <c r="B26" s="100" t="s">
        <v>148</v>
      </c>
      <c r="C26" s="134" t="s">
        <v>271</v>
      </c>
      <c r="D26" s="134" t="s">
        <v>272</v>
      </c>
      <c r="E26" s="135" t="s">
        <v>273</v>
      </c>
      <c r="F26" s="134" t="s">
        <v>274</v>
      </c>
      <c r="G26" s="134" t="s">
        <v>275</v>
      </c>
      <c r="H26" s="135" t="s">
        <v>276</v>
      </c>
      <c r="I26" s="136" t="s">
        <v>277</v>
      </c>
    </row>
    <row r="27" spans="2:10" ht="15.5" customHeight="1" x14ac:dyDescent="0.15">
      <c r="B27" s="100" t="s">
        <v>278</v>
      </c>
      <c r="C27" s="153">
        <f>0.0833333333333333*$G$23</f>
        <v>1.6666666666666659E-2</v>
      </c>
      <c r="D27" s="153">
        <v>1.6666666666666659E-2</v>
      </c>
      <c r="E27" s="128">
        <f>D27/C27</f>
        <v>1</v>
      </c>
      <c r="F27" s="812">
        <f>SUM(C27:C38)</f>
        <v>0.19999999999999993</v>
      </c>
      <c r="G27" s="812">
        <f>SUM(D27:D38)</f>
        <v>9.9999999999999964E-2</v>
      </c>
      <c r="H27" s="218">
        <f>+(D27*100%)/$G$23</f>
        <v>8.3333333333333287E-2</v>
      </c>
      <c r="I27" s="815">
        <f>G27+I22</f>
        <v>0.79999999999999993</v>
      </c>
    </row>
    <row r="28" spans="2:10" ht="15.5" customHeight="1" x14ac:dyDescent="0.15">
      <c r="B28" s="100" t="s">
        <v>158</v>
      </c>
      <c r="C28" s="153">
        <f t="shared" ref="C28:D38" si="0">0.0833333333333333*$G$23</f>
        <v>1.6666666666666659E-2</v>
      </c>
      <c r="D28" s="153">
        <f t="shared" si="0"/>
        <v>1.6666666666666659E-2</v>
      </c>
      <c r="E28" s="128">
        <f t="shared" ref="E28:E31" si="1">D28/C28</f>
        <v>1</v>
      </c>
      <c r="F28" s="813"/>
      <c r="G28" s="813"/>
      <c r="H28" s="218">
        <f>+IF(D28="","",((D28*100%)/$G$23)+H27)</f>
        <v>0.16666666666666657</v>
      </c>
      <c r="I28" s="816"/>
    </row>
    <row r="29" spans="2:10" ht="15.5" customHeight="1" x14ac:dyDescent="0.15">
      <c r="B29" s="100" t="s">
        <v>159</v>
      </c>
      <c r="C29" s="153">
        <f t="shared" si="0"/>
        <v>1.6666666666666659E-2</v>
      </c>
      <c r="D29" s="153">
        <f>+C29</f>
        <v>1.6666666666666659E-2</v>
      </c>
      <c r="E29" s="128">
        <f t="shared" si="1"/>
        <v>1</v>
      </c>
      <c r="F29" s="813"/>
      <c r="G29" s="813"/>
      <c r="H29" s="218">
        <f t="shared" ref="H29:H38" si="2">+IF(D29="","",((D29*100%)/$G$23)+H28)</f>
        <v>0.24999999999999986</v>
      </c>
      <c r="I29" s="816"/>
    </row>
    <row r="30" spans="2:10" ht="15.5" customHeight="1" x14ac:dyDescent="0.15">
      <c r="B30" s="100" t="s">
        <v>160</v>
      </c>
      <c r="C30" s="153">
        <f t="shared" si="0"/>
        <v>1.6666666666666659E-2</v>
      </c>
      <c r="D30" s="153">
        <f>+C30</f>
        <v>1.6666666666666659E-2</v>
      </c>
      <c r="E30" s="128">
        <f t="shared" si="1"/>
        <v>1</v>
      </c>
      <c r="F30" s="813"/>
      <c r="G30" s="813"/>
      <c r="H30" s="218">
        <f t="shared" si="2"/>
        <v>0.33333333333333315</v>
      </c>
      <c r="I30" s="816"/>
    </row>
    <row r="31" spans="2:10" ht="15.5" customHeight="1" x14ac:dyDescent="0.15">
      <c r="B31" s="100" t="s">
        <v>161</v>
      </c>
      <c r="C31" s="153">
        <f t="shared" si="0"/>
        <v>1.6666666666666659E-2</v>
      </c>
      <c r="D31" s="153">
        <f>+C31</f>
        <v>1.6666666666666659E-2</v>
      </c>
      <c r="E31" s="128">
        <f t="shared" si="1"/>
        <v>1</v>
      </c>
      <c r="F31" s="813"/>
      <c r="G31" s="813"/>
      <c r="H31" s="218">
        <f t="shared" si="2"/>
        <v>0.41666666666666641</v>
      </c>
      <c r="I31" s="816"/>
      <c r="J31" s="257"/>
    </row>
    <row r="32" spans="2:10" ht="15.5" customHeight="1" x14ac:dyDescent="0.15">
      <c r="B32" s="100" t="s">
        <v>162</v>
      </c>
      <c r="C32" s="153">
        <f t="shared" si="0"/>
        <v>1.6666666666666659E-2</v>
      </c>
      <c r="D32" s="153">
        <f>+C32</f>
        <v>1.6666666666666659E-2</v>
      </c>
      <c r="E32" s="128">
        <f>D32/C32</f>
        <v>1</v>
      </c>
      <c r="F32" s="813"/>
      <c r="G32" s="813"/>
      <c r="H32" s="218">
        <f t="shared" si="2"/>
        <v>0.49999999999999967</v>
      </c>
      <c r="I32" s="816"/>
    </row>
    <row r="33" spans="2:12" ht="19.5" customHeight="1" x14ac:dyDescent="0.15">
      <c r="B33" s="100" t="s">
        <v>163</v>
      </c>
      <c r="C33" s="153">
        <f t="shared" si="0"/>
        <v>1.6666666666666659E-2</v>
      </c>
      <c r="D33" s="153"/>
      <c r="E33" s="128">
        <f t="shared" ref="E33:E38" si="3">D33/C33</f>
        <v>0</v>
      </c>
      <c r="F33" s="813"/>
      <c r="G33" s="813"/>
      <c r="H33" s="218" t="str">
        <f t="shared" si="2"/>
        <v/>
      </c>
      <c r="I33" s="816"/>
      <c r="J33" s="257"/>
    </row>
    <row r="34" spans="2:12" ht="19.5" customHeight="1" x14ac:dyDescent="0.15">
      <c r="B34" s="100" t="s">
        <v>164</v>
      </c>
      <c r="C34" s="153">
        <f t="shared" si="0"/>
        <v>1.6666666666666659E-2</v>
      </c>
      <c r="D34" s="153"/>
      <c r="E34" s="128">
        <f t="shared" si="3"/>
        <v>0</v>
      </c>
      <c r="F34" s="813"/>
      <c r="G34" s="813"/>
      <c r="H34" s="218" t="str">
        <f t="shared" si="2"/>
        <v/>
      </c>
      <c r="I34" s="816"/>
      <c r="J34" s="257"/>
    </row>
    <row r="35" spans="2:12" ht="19.5" customHeight="1" x14ac:dyDescent="0.15">
      <c r="B35" s="100" t="s">
        <v>165</v>
      </c>
      <c r="C35" s="153">
        <f t="shared" si="0"/>
        <v>1.6666666666666659E-2</v>
      </c>
      <c r="D35" s="153"/>
      <c r="E35" s="128">
        <f t="shared" si="3"/>
        <v>0</v>
      </c>
      <c r="F35" s="813"/>
      <c r="G35" s="813"/>
      <c r="H35" s="218" t="str">
        <f t="shared" si="2"/>
        <v/>
      </c>
      <c r="I35" s="816"/>
      <c r="J35" s="257"/>
    </row>
    <row r="36" spans="2:12" ht="19.5" customHeight="1" x14ac:dyDescent="0.15">
      <c r="B36" s="100" t="s">
        <v>166</v>
      </c>
      <c r="C36" s="153">
        <f t="shared" si="0"/>
        <v>1.6666666666666659E-2</v>
      </c>
      <c r="D36" s="153"/>
      <c r="E36" s="128">
        <f t="shared" si="3"/>
        <v>0</v>
      </c>
      <c r="F36" s="813"/>
      <c r="G36" s="813"/>
      <c r="H36" s="218" t="str">
        <f t="shared" si="2"/>
        <v/>
      </c>
      <c r="I36" s="816"/>
    </row>
    <row r="37" spans="2:12" ht="19.5" customHeight="1" x14ac:dyDescent="0.15">
      <c r="B37" s="100" t="s">
        <v>167</v>
      </c>
      <c r="C37" s="153">
        <f t="shared" si="0"/>
        <v>1.6666666666666659E-2</v>
      </c>
      <c r="D37" s="153"/>
      <c r="E37" s="128">
        <f t="shared" si="3"/>
        <v>0</v>
      </c>
      <c r="F37" s="813"/>
      <c r="G37" s="813"/>
      <c r="H37" s="218" t="str">
        <f t="shared" si="2"/>
        <v/>
      </c>
      <c r="I37" s="816"/>
      <c r="J37" s="257"/>
    </row>
    <row r="38" spans="2:12" ht="19.5" customHeight="1" x14ac:dyDescent="0.15">
      <c r="B38" s="100" t="s">
        <v>168</v>
      </c>
      <c r="C38" s="153">
        <f t="shared" si="0"/>
        <v>1.6666666666666659E-2</v>
      </c>
      <c r="D38" s="153"/>
      <c r="E38" s="128">
        <f t="shared" si="3"/>
        <v>0</v>
      </c>
      <c r="F38" s="814"/>
      <c r="G38" s="814"/>
      <c r="H38" s="218" t="str">
        <f t="shared" si="2"/>
        <v/>
      </c>
      <c r="I38" s="817"/>
      <c r="K38" s="257"/>
    </row>
    <row r="39" spans="2:12" ht="117.5" customHeight="1" x14ac:dyDescent="0.15">
      <c r="B39" s="119" t="s">
        <v>279</v>
      </c>
      <c r="C39" s="810" t="s">
        <v>400</v>
      </c>
      <c r="D39" s="810"/>
      <c r="E39" s="810"/>
      <c r="F39" s="810"/>
      <c r="G39" s="810"/>
      <c r="H39" s="810"/>
      <c r="I39" s="811"/>
    </row>
    <row r="40" spans="2:12" ht="57" customHeight="1" x14ac:dyDescent="0.15">
      <c r="B40" s="584"/>
      <c r="C40" s="585"/>
      <c r="D40" s="585"/>
      <c r="E40" s="585"/>
      <c r="F40" s="585"/>
      <c r="G40" s="585"/>
      <c r="H40" s="585"/>
      <c r="I40" s="586"/>
    </row>
    <row r="41" spans="2:12" ht="57" customHeight="1" x14ac:dyDescent="0.15">
      <c r="B41" s="587"/>
      <c r="C41" s="588"/>
      <c r="D41" s="588"/>
      <c r="E41" s="588"/>
      <c r="F41" s="588"/>
      <c r="G41" s="588"/>
      <c r="H41" s="588"/>
      <c r="I41" s="589"/>
    </row>
    <row r="42" spans="2:12" ht="57" customHeight="1" x14ac:dyDescent="0.15">
      <c r="B42" s="587"/>
      <c r="C42" s="588"/>
      <c r="D42" s="588"/>
      <c r="E42" s="588"/>
      <c r="F42" s="588"/>
      <c r="G42" s="588"/>
      <c r="H42" s="588"/>
      <c r="I42" s="589"/>
    </row>
    <row r="43" spans="2:12" ht="57" customHeight="1" x14ac:dyDescent="0.15">
      <c r="B43" s="587"/>
      <c r="C43" s="588"/>
      <c r="D43" s="588"/>
      <c r="E43" s="588"/>
      <c r="F43" s="588"/>
      <c r="G43" s="588"/>
      <c r="H43" s="588"/>
      <c r="I43" s="589"/>
    </row>
    <row r="44" spans="2:12" ht="57" customHeight="1" x14ac:dyDescent="0.15">
      <c r="B44" s="590"/>
      <c r="C44" s="591"/>
      <c r="D44" s="591"/>
      <c r="E44" s="591"/>
      <c r="F44" s="591"/>
      <c r="G44" s="591"/>
      <c r="H44" s="591"/>
      <c r="I44" s="592"/>
    </row>
    <row r="45" spans="2:12" ht="23.25" customHeight="1" x14ac:dyDescent="0.15">
      <c r="B45" s="708" t="s">
        <v>281</v>
      </c>
      <c r="C45" s="834"/>
      <c r="D45" s="835"/>
      <c r="E45" s="835"/>
      <c r="F45" s="835"/>
      <c r="G45" s="835"/>
      <c r="H45" s="146" t="s">
        <v>148</v>
      </c>
      <c r="I45" s="147" t="s">
        <v>283</v>
      </c>
    </row>
    <row r="46" spans="2:12" ht="54" customHeight="1" x14ac:dyDescent="0.15">
      <c r="B46" s="709"/>
      <c r="C46" s="776" t="s">
        <v>498</v>
      </c>
      <c r="D46" s="777"/>
      <c r="E46" s="777"/>
      <c r="F46" s="777"/>
      <c r="G46" s="260" t="s">
        <v>414</v>
      </c>
      <c r="H46" s="148">
        <v>1011</v>
      </c>
      <c r="I46" s="149">
        <v>6455</v>
      </c>
      <c r="J46" s="81" t="str">
        <f>CONCATENATE(G46," ",H46)</f>
        <v>PQRS recibidas:  1011</v>
      </c>
    </row>
    <row r="47" spans="2:12" ht="54" customHeight="1" x14ac:dyDescent="0.15">
      <c r="B47" s="709"/>
      <c r="C47" s="778"/>
      <c r="D47" s="779"/>
      <c r="E47" s="779"/>
      <c r="F47" s="779"/>
      <c r="G47" s="260" t="s">
        <v>415</v>
      </c>
      <c r="H47" s="269">
        <v>0.76</v>
      </c>
      <c r="I47" s="149" t="s">
        <v>416</v>
      </c>
    </row>
    <row r="48" spans="2:12" ht="54" customHeight="1" x14ac:dyDescent="0.15">
      <c r="B48" s="709"/>
      <c r="C48" s="778"/>
      <c r="D48" s="779"/>
      <c r="E48" s="779"/>
      <c r="F48" s="779"/>
      <c r="G48" s="260" t="s">
        <v>417</v>
      </c>
      <c r="H48" s="148">
        <v>2367</v>
      </c>
      <c r="I48" s="148">
        <v>12705</v>
      </c>
      <c r="J48" s="81" t="str">
        <f>CONCATENATE(G48," ",H48)</f>
        <v>Asesorías dadas: 2367</v>
      </c>
      <c r="L48" s="81" t="str">
        <f>CONCATENATE(J46,J48,J49,J50,J51,J53,J55,J57,J65)</f>
        <v>PQRS recibidas:  1011Asesorías dadas: 2367Capacitaciones: 12Actividades de bienestar: 15Actividades del PASST: 11Vehículos asignados: 160Mantenimientos realizados 5Gestión de residuos peligrosos 9Revisiones de expedientes o intervenciones 1.083</v>
      </c>
    </row>
    <row r="49" spans="2:13" ht="171.75" customHeight="1" x14ac:dyDescent="0.15">
      <c r="B49" s="709"/>
      <c r="C49" s="780" t="s">
        <v>418</v>
      </c>
      <c r="D49" s="781"/>
      <c r="E49" s="781"/>
      <c r="F49" s="782"/>
      <c r="G49" s="260" t="s">
        <v>419</v>
      </c>
      <c r="H49" s="256">
        <v>12</v>
      </c>
      <c r="I49" s="256">
        <v>71</v>
      </c>
      <c r="J49" s="81" t="str">
        <f>CONCATENATE(G49," ",H49)</f>
        <v>Capacitaciones: 12</v>
      </c>
    </row>
    <row r="50" spans="2:13" ht="171.75" customHeight="1" x14ac:dyDescent="0.15">
      <c r="B50" s="709"/>
      <c r="C50" s="783"/>
      <c r="D50" s="784"/>
      <c r="E50" s="784"/>
      <c r="F50" s="785"/>
      <c r="G50" s="260" t="s">
        <v>420</v>
      </c>
      <c r="H50" s="256">
        <v>15</v>
      </c>
      <c r="I50" s="256">
        <v>51</v>
      </c>
      <c r="J50" s="81" t="str">
        <f>CONCATENATE(G50," ",H50)</f>
        <v>Actividades de bienestar: 15</v>
      </c>
    </row>
    <row r="51" spans="2:13" ht="171.75" customHeight="1" x14ac:dyDescent="0.15">
      <c r="B51" s="709"/>
      <c r="C51" s="783"/>
      <c r="D51" s="784"/>
      <c r="E51" s="784"/>
      <c r="F51" s="785"/>
      <c r="G51" s="260" t="s">
        <v>421</v>
      </c>
      <c r="H51" s="256">
        <v>11</v>
      </c>
      <c r="I51" s="256">
        <v>55</v>
      </c>
      <c r="J51" s="81" t="str">
        <f>CONCATENATE(G51," ",H51)</f>
        <v>Actividades del PASST: 11</v>
      </c>
    </row>
    <row r="52" spans="2:13" ht="66.75" customHeight="1" x14ac:dyDescent="0.15">
      <c r="B52" s="709"/>
      <c r="C52" s="818" t="s">
        <v>499</v>
      </c>
      <c r="D52" s="819"/>
      <c r="E52" s="819"/>
      <c r="F52" s="820"/>
      <c r="G52" s="260" t="s">
        <v>422</v>
      </c>
      <c r="H52" s="256" t="s">
        <v>423</v>
      </c>
      <c r="I52" s="256" t="s">
        <v>424</v>
      </c>
    </row>
    <row r="53" spans="2:13" ht="66.75" customHeight="1" x14ac:dyDescent="0.15">
      <c r="B53" s="709"/>
      <c r="C53" s="821"/>
      <c r="D53" s="822"/>
      <c r="E53" s="822"/>
      <c r="F53" s="823"/>
      <c r="G53" s="260" t="s">
        <v>425</v>
      </c>
      <c r="H53" s="258">
        <v>160</v>
      </c>
      <c r="I53" s="258">
        <v>937</v>
      </c>
      <c r="J53" s="81" t="str">
        <f>CONCATENATE(G53," ",H53)</f>
        <v>Vehículos asignados: 160</v>
      </c>
    </row>
    <row r="54" spans="2:13" ht="66.75" customHeight="1" x14ac:dyDescent="0.15">
      <c r="B54" s="709"/>
      <c r="C54" s="821"/>
      <c r="D54" s="822"/>
      <c r="E54" s="822"/>
      <c r="F54" s="823"/>
      <c r="G54" s="260" t="s">
        <v>426</v>
      </c>
      <c r="H54" s="256">
        <v>4</v>
      </c>
      <c r="I54" s="256">
        <v>35</v>
      </c>
    </row>
    <row r="55" spans="2:13" ht="66.75" customHeight="1" x14ac:dyDescent="0.15">
      <c r="B55" s="709"/>
      <c r="C55" s="824"/>
      <c r="D55" s="825"/>
      <c r="E55" s="825"/>
      <c r="F55" s="826"/>
      <c r="G55" s="260" t="s">
        <v>427</v>
      </c>
      <c r="H55" s="256">
        <v>5</v>
      </c>
      <c r="I55" s="256">
        <v>30</v>
      </c>
      <c r="J55" s="81" t="str">
        <f>CONCATENATE(G55," ",H55)</f>
        <v>Mantenimientos realizados 5</v>
      </c>
    </row>
    <row r="56" spans="2:13" ht="57.75" customHeight="1" x14ac:dyDescent="0.15">
      <c r="B56" s="709"/>
      <c r="C56" s="786" t="s">
        <v>428</v>
      </c>
      <c r="D56" s="787"/>
      <c r="E56" s="787"/>
      <c r="F56" s="788"/>
      <c r="G56" s="260" t="s">
        <v>429</v>
      </c>
      <c r="H56" s="256">
        <v>2</v>
      </c>
      <c r="I56" s="256">
        <v>12</v>
      </c>
    </row>
    <row r="57" spans="2:13" ht="57.75" customHeight="1" x14ac:dyDescent="0.15">
      <c r="B57" s="709"/>
      <c r="C57" s="789"/>
      <c r="D57" s="790"/>
      <c r="E57" s="790"/>
      <c r="F57" s="791"/>
      <c r="G57" s="260" t="s">
        <v>430</v>
      </c>
      <c r="H57" s="256">
        <v>9</v>
      </c>
      <c r="I57" s="256">
        <v>42</v>
      </c>
      <c r="J57" s="81" t="str">
        <f>CONCATENATE(G57," ",H57)</f>
        <v>Gestión de residuos peligrosos 9</v>
      </c>
    </row>
    <row r="58" spans="2:13" ht="81.75" customHeight="1" x14ac:dyDescent="0.15">
      <c r="B58" s="709"/>
      <c r="C58" s="789"/>
      <c r="D58" s="790"/>
      <c r="E58" s="790"/>
      <c r="F58" s="791"/>
      <c r="G58" s="260" t="s">
        <v>431</v>
      </c>
      <c r="H58" s="256">
        <v>1</v>
      </c>
      <c r="I58" s="256">
        <v>6</v>
      </c>
    </row>
    <row r="59" spans="2:13" ht="57.75" customHeight="1" x14ac:dyDescent="0.15">
      <c r="B59" s="709"/>
      <c r="C59" s="789"/>
      <c r="D59" s="790"/>
      <c r="E59" s="790"/>
      <c r="F59" s="791"/>
      <c r="G59" s="260" t="s">
        <v>432</v>
      </c>
      <c r="H59" s="256">
        <v>2</v>
      </c>
      <c r="I59" s="256">
        <v>11</v>
      </c>
    </row>
    <row r="60" spans="2:13" ht="54.75" customHeight="1" x14ac:dyDescent="0.15">
      <c r="B60" s="709"/>
      <c r="C60" s="792" t="s">
        <v>433</v>
      </c>
      <c r="D60" s="792"/>
      <c r="E60" s="792"/>
      <c r="F60" s="792"/>
      <c r="G60" s="311" t="s">
        <v>434</v>
      </c>
      <c r="H60" s="304" t="s">
        <v>435</v>
      </c>
      <c r="I60" s="304" t="s">
        <v>436</v>
      </c>
    </row>
    <row r="61" spans="2:13" ht="54.75" customHeight="1" x14ac:dyDescent="0.15">
      <c r="B61" s="709"/>
      <c r="C61" s="792"/>
      <c r="D61" s="792"/>
      <c r="E61" s="792"/>
      <c r="F61" s="792"/>
      <c r="G61" s="311" t="s">
        <v>437</v>
      </c>
      <c r="H61" s="312" t="s">
        <v>438</v>
      </c>
      <c r="I61" s="304" t="s">
        <v>439</v>
      </c>
      <c r="J61" s="270"/>
    </row>
    <row r="62" spans="2:13" ht="54.75" customHeight="1" x14ac:dyDescent="0.15">
      <c r="B62" s="709"/>
      <c r="C62" s="792"/>
      <c r="D62" s="792"/>
      <c r="E62" s="792"/>
      <c r="F62" s="792"/>
      <c r="G62" s="311" t="s">
        <v>440</v>
      </c>
      <c r="H62" s="302" t="s">
        <v>441</v>
      </c>
      <c r="I62" s="303" t="s">
        <v>442</v>
      </c>
      <c r="J62" s="270"/>
    </row>
    <row r="63" spans="2:13" ht="48" customHeight="1" x14ac:dyDescent="0.15">
      <c r="B63" s="709"/>
      <c r="C63" s="827" t="s">
        <v>443</v>
      </c>
      <c r="D63" s="828"/>
      <c r="E63" s="828"/>
      <c r="F63" s="829"/>
      <c r="G63" s="260" t="s">
        <v>444</v>
      </c>
      <c r="H63" s="261">
        <v>7</v>
      </c>
      <c r="I63" s="262">
        <v>14</v>
      </c>
      <c r="J63" s="808"/>
      <c r="K63" s="809"/>
      <c r="L63" s="809"/>
      <c r="M63" s="809"/>
    </row>
    <row r="64" spans="2:13" ht="48" customHeight="1" x14ac:dyDescent="0.15">
      <c r="B64" s="709"/>
      <c r="C64" s="830"/>
      <c r="D64" s="828"/>
      <c r="E64" s="828"/>
      <c r="F64" s="829"/>
      <c r="G64" s="260" t="s">
        <v>445</v>
      </c>
      <c r="H64" s="261">
        <v>7</v>
      </c>
      <c r="I64" s="262">
        <v>51</v>
      </c>
      <c r="J64" s="274"/>
      <c r="K64" s="275"/>
      <c r="L64" s="275"/>
      <c r="M64" s="275"/>
    </row>
    <row r="65" spans="2:13" ht="48" customHeight="1" x14ac:dyDescent="0.15">
      <c r="B65" s="775"/>
      <c r="C65" s="831"/>
      <c r="D65" s="832"/>
      <c r="E65" s="832"/>
      <c r="F65" s="833"/>
      <c r="G65" s="260" t="s">
        <v>446</v>
      </c>
      <c r="H65" s="261">
        <v>1.083</v>
      </c>
      <c r="I65" s="261">
        <v>3.2690000000000001</v>
      </c>
      <c r="J65" s="81" t="str">
        <f>CONCATENATE(G65," ",H65)</f>
        <v>Revisiones de expedientes o intervenciones 1.083</v>
      </c>
      <c r="K65" s="275"/>
      <c r="L65" s="275"/>
      <c r="M65" s="275"/>
    </row>
    <row r="66" spans="2:13" ht="36" customHeight="1" x14ac:dyDescent="0.15">
      <c r="B66" s="157" t="s">
        <v>293</v>
      </c>
      <c r="C66" s="772" t="s">
        <v>46</v>
      </c>
      <c r="D66" s="773"/>
      <c r="E66" s="773"/>
      <c r="F66" s="773"/>
      <c r="G66" s="773"/>
      <c r="H66" s="773"/>
      <c r="I66" s="774"/>
      <c r="J66" s="274"/>
      <c r="K66" s="275"/>
      <c r="L66" s="275"/>
      <c r="M66" s="275"/>
    </row>
    <row r="67" spans="2:13" ht="79.5" customHeight="1" x14ac:dyDescent="0.15">
      <c r="B67" s="120" t="s">
        <v>294</v>
      </c>
      <c r="C67" s="772" t="s">
        <v>447</v>
      </c>
      <c r="D67" s="773"/>
      <c r="E67" s="773"/>
      <c r="F67" s="773"/>
      <c r="G67" s="773"/>
      <c r="H67" s="773"/>
      <c r="I67" s="774"/>
      <c r="J67" s="276"/>
      <c r="K67" s="277"/>
      <c r="L67" s="277"/>
      <c r="M67" s="277"/>
    </row>
    <row r="68" spans="2:13" ht="22.5" customHeight="1" x14ac:dyDescent="0.15">
      <c r="B68" s="529" t="s">
        <v>296</v>
      </c>
      <c r="C68" s="530"/>
      <c r="D68" s="530"/>
      <c r="E68" s="530"/>
      <c r="F68" s="530"/>
      <c r="G68" s="530"/>
      <c r="H68" s="530"/>
      <c r="I68" s="531"/>
    </row>
    <row r="69" spans="2:13" ht="22.5" customHeight="1" x14ac:dyDescent="0.15">
      <c r="B69" s="611" t="s">
        <v>297</v>
      </c>
      <c r="C69" s="137" t="s">
        <v>298</v>
      </c>
      <c r="D69" s="613" t="s">
        <v>299</v>
      </c>
      <c r="E69" s="613"/>
      <c r="F69" s="613"/>
      <c r="G69" s="613" t="s">
        <v>300</v>
      </c>
      <c r="H69" s="613"/>
      <c r="I69" s="614"/>
    </row>
    <row r="70" spans="2:13" ht="30.75" customHeight="1" x14ac:dyDescent="0.15">
      <c r="B70" s="612"/>
      <c r="C70" s="138"/>
      <c r="D70" s="609"/>
      <c r="E70" s="609"/>
      <c r="F70" s="609"/>
      <c r="G70" s="609"/>
      <c r="H70" s="609"/>
      <c r="I70" s="610"/>
    </row>
    <row r="71" spans="2:13" ht="32.25" customHeight="1" x14ac:dyDescent="0.15">
      <c r="B71" s="121" t="s">
        <v>301</v>
      </c>
      <c r="C71" s="796" t="s">
        <v>448</v>
      </c>
      <c r="D71" s="796"/>
      <c r="E71" s="796"/>
      <c r="F71" s="796"/>
      <c r="G71" s="796"/>
      <c r="H71" s="796"/>
      <c r="I71" s="797"/>
    </row>
    <row r="72" spans="2:13" ht="28.5" customHeight="1" x14ac:dyDescent="0.15">
      <c r="B72" s="122" t="s">
        <v>303</v>
      </c>
      <c r="C72" s="796" t="s">
        <v>448</v>
      </c>
      <c r="D72" s="796"/>
      <c r="E72" s="796"/>
      <c r="F72" s="796"/>
      <c r="G72" s="796"/>
      <c r="H72" s="796"/>
      <c r="I72" s="797"/>
    </row>
    <row r="73" spans="2:13" ht="30" customHeight="1" x14ac:dyDescent="0.15">
      <c r="B73" s="120" t="s">
        <v>304</v>
      </c>
      <c r="C73" s="770" t="s">
        <v>449</v>
      </c>
      <c r="D73" s="770"/>
      <c r="E73" s="770"/>
      <c r="F73" s="770"/>
      <c r="G73" s="770"/>
      <c r="H73" s="770"/>
      <c r="I73" s="771"/>
    </row>
    <row r="74" spans="2:13" ht="31.5" customHeight="1" thickBot="1" x14ac:dyDescent="0.2">
      <c r="B74" s="116" t="s">
        <v>306</v>
      </c>
      <c r="C74" s="793" t="s">
        <v>450</v>
      </c>
      <c r="D74" s="794"/>
      <c r="E74" s="794"/>
      <c r="F74" s="794"/>
      <c r="G74" s="794"/>
      <c r="H74" s="794"/>
      <c r="I74" s="795"/>
    </row>
    <row r="75" spans="2:13" ht="13.25" customHeight="1" x14ac:dyDescent="0.15">
      <c r="B75" s="109"/>
      <c r="C75" s="110"/>
      <c r="D75" s="110"/>
      <c r="E75" s="111"/>
      <c r="F75" s="111"/>
      <c r="G75" s="117"/>
      <c r="H75" s="113"/>
      <c r="I75" s="110"/>
    </row>
    <row r="76" spans="2:13" ht="13.25" customHeight="1" x14ac:dyDescent="0.15">
      <c r="B76" s="802"/>
      <c r="C76" s="802"/>
      <c r="D76" s="802"/>
      <c r="E76" s="802"/>
      <c r="F76" s="802"/>
      <c r="G76" s="802"/>
      <c r="H76" s="802"/>
      <c r="I76" s="802"/>
    </row>
    <row r="77" spans="2:13" ht="13.25" customHeight="1" x14ac:dyDescent="0.15">
      <c r="B77" s="802"/>
      <c r="C77" s="802"/>
      <c r="D77" s="802"/>
      <c r="E77" s="802"/>
      <c r="F77" s="802"/>
      <c r="G77" s="802"/>
      <c r="H77" s="802"/>
      <c r="I77" s="802"/>
    </row>
    <row r="78" spans="2:13" ht="13.25" customHeight="1" x14ac:dyDescent="0.15">
      <c r="B78" s="802"/>
      <c r="C78" s="802"/>
      <c r="D78" s="802"/>
      <c r="E78" s="802"/>
      <c r="F78" s="802"/>
      <c r="G78" s="802"/>
      <c r="H78" s="802"/>
      <c r="I78" s="802"/>
    </row>
    <row r="79" spans="2:13" ht="13.25" customHeight="1" x14ac:dyDescent="0.15">
      <c r="B79" s="109"/>
      <c r="C79" s="110"/>
      <c r="D79" s="110"/>
      <c r="E79" s="111"/>
      <c r="F79" s="111"/>
      <c r="G79" s="117"/>
      <c r="H79" s="113"/>
      <c r="I79" s="110"/>
    </row>
    <row r="80" spans="2:13" ht="25.5" customHeight="1" x14ac:dyDescent="0.15">
      <c r="B80" s="109"/>
      <c r="C80" s="110"/>
      <c r="D80" s="110"/>
      <c r="E80" s="111"/>
      <c r="F80" s="111"/>
      <c r="G80" s="117"/>
      <c r="H80" s="113"/>
      <c r="I80" s="110"/>
    </row>
    <row r="81" ht="13.25" customHeight="1" x14ac:dyDescent="0.15"/>
    <row r="82" ht="13.25" customHeight="1" x14ac:dyDescent="0.15"/>
    <row r="83" ht="13.25" customHeight="1" x14ac:dyDescent="0.15"/>
    <row r="84" ht="13.25" customHeight="1" x14ac:dyDescent="0.15"/>
    <row r="85" ht="13.25" customHeight="1" x14ac:dyDescent="0.15"/>
    <row r="86" ht="13.25" customHeight="1" x14ac:dyDescent="0.15"/>
    <row r="87" ht="13.25" customHeight="1" x14ac:dyDescent="0.15"/>
    <row r="88" ht="13.25" customHeight="1" x14ac:dyDescent="0.15"/>
    <row r="89" ht="13.25" customHeight="1" x14ac:dyDescent="0.15"/>
    <row r="90" ht="13.25" customHeight="1" x14ac:dyDescent="0.15"/>
    <row r="91" ht="13.25" customHeight="1" x14ac:dyDescent="0.15"/>
    <row r="109" spans="6:9" ht="12.75" customHeight="1" x14ac:dyDescent="0.15">
      <c r="F109" s="803"/>
      <c r="G109" s="804"/>
      <c r="H109" s="804"/>
      <c r="I109" s="804"/>
    </row>
    <row r="110" spans="6:9" ht="12.75" customHeight="1" x14ac:dyDescent="0.15">
      <c r="F110" s="798"/>
      <c r="G110" s="799"/>
      <c r="H110" s="799"/>
      <c r="I110" s="799"/>
    </row>
    <row r="111" spans="6:9" ht="12.75" customHeight="1" x14ac:dyDescent="0.15">
      <c r="F111" s="798"/>
      <c r="G111" s="799"/>
      <c r="H111" s="799"/>
      <c r="I111" s="799"/>
    </row>
    <row r="112" spans="6:9" ht="12.75" customHeight="1" x14ac:dyDescent="0.15">
      <c r="F112" s="798"/>
      <c r="G112" s="799"/>
      <c r="H112" s="799"/>
      <c r="I112" s="799"/>
    </row>
    <row r="113" spans="6:9" ht="12.75" customHeight="1" x14ac:dyDescent="0.15">
      <c r="F113" s="800"/>
      <c r="G113" s="801"/>
      <c r="H113" s="801"/>
      <c r="I113" s="801"/>
    </row>
  </sheetData>
  <sheetProtection algorithmName="SHA-512" hashValue="laDwfbglqT2t5end/6PrsVM6k+H/WbpLEvmTKRArzU+xAFFkrbdgLY9/l0Sfwo4aG4B6B6r1tkO8s0OTypXLDw==" saltValue="oQ/tMHHDijFze5PSG/otzQ==" spinCount="100000" sheet="1" objects="1" scenarios="1" selectLockedCells="1" selectUnlockedCells="1"/>
  <mergeCells count="73">
    <mergeCell ref="J63:M63"/>
    <mergeCell ref="C39:I39"/>
    <mergeCell ref="B40:I44"/>
    <mergeCell ref="C24:E24"/>
    <mergeCell ref="G24:I24"/>
    <mergeCell ref="B25:I25"/>
    <mergeCell ref="F27:F38"/>
    <mergeCell ref="G27:G38"/>
    <mergeCell ref="I27:I38"/>
    <mergeCell ref="C52:F55"/>
    <mergeCell ref="C63:F65"/>
    <mergeCell ref="C45:G45"/>
    <mergeCell ref="B18:B19"/>
    <mergeCell ref="C18:E18"/>
    <mergeCell ref="F18:I18"/>
    <mergeCell ref="C19:E19"/>
    <mergeCell ref="F19:I19"/>
    <mergeCell ref="C23:E23"/>
    <mergeCell ref="G23:I23"/>
    <mergeCell ref="C16:I16"/>
    <mergeCell ref="C17:I17"/>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 ref="F110:I110"/>
    <mergeCell ref="F111:I111"/>
    <mergeCell ref="F112:I112"/>
    <mergeCell ref="F113:I113"/>
    <mergeCell ref="B76:I78"/>
    <mergeCell ref="F109:I109"/>
    <mergeCell ref="C74:I74"/>
    <mergeCell ref="B69:B70"/>
    <mergeCell ref="D69:F69"/>
    <mergeCell ref="G69:I69"/>
    <mergeCell ref="D70:F70"/>
    <mergeCell ref="G70:I70"/>
    <mergeCell ref="C71:I71"/>
    <mergeCell ref="C72:I72"/>
    <mergeCell ref="B68:I68"/>
    <mergeCell ref="C73:I73"/>
    <mergeCell ref="C67:I67"/>
    <mergeCell ref="C66:I66"/>
    <mergeCell ref="B45:B65"/>
    <mergeCell ref="C46:F48"/>
    <mergeCell ref="C49:F51"/>
    <mergeCell ref="C56:F59"/>
    <mergeCell ref="C60:F62"/>
  </mergeCells>
  <dataValidations count="1">
    <dataValidation type="list" allowBlank="1" showInputMessage="1" showErrorMessage="1" sqref="C24:E24 C7 I7 H12:I13 C9:F9" xr:uid="{8D193C82-F006-4CC4-8B72-BCC1C0CE602D}">
      <formula1>#REF!</formula1>
    </dataValidation>
  </dataValidations>
  <pageMargins left="0.7" right="0.7" top="0.75" bottom="0.75" header="0.3" footer="0.3"/>
  <pageSetup scale="21"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58433"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5"/>
  <sheetViews>
    <sheetView tabSelected="1" view="pageBreakPreview" topLeftCell="B18" zoomScale="85" zoomScaleNormal="85" zoomScaleSheetLayoutView="85" zoomScalePageLayoutView="85" workbookViewId="0">
      <selection activeCell="D27" sqref="D27:D31"/>
    </sheetView>
  </sheetViews>
  <sheetFormatPr baseColWidth="10" defaultColWidth="10.6640625" defaultRowHeight="13" x14ac:dyDescent="0.15"/>
  <cols>
    <col min="1" max="1" width="1" style="83" customWidth="1"/>
    <col min="2" max="2" width="25.5" style="114" customWidth="1"/>
    <col min="3" max="3" width="14.5" style="83" customWidth="1"/>
    <col min="4" max="4" width="14.6640625" style="83" customWidth="1"/>
    <col min="5" max="5" width="16.5" style="83" customWidth="1"/>
    <col min="6" max="6" width="25" style="83" customWidth="1"/>
    <col min="7" max="7" width="22" style="114" customWidth="1"/>
    <col min="8" max="8" width="35.33203125" style="83" customWidth="1"/>
    <col min="9" max="9" width="17.6640625" style="83" customWidth="1"/>
    <col min="10" max="11" width="22.5" style="83" customWidth="1"/>
    <col min="12" max="24" width="10.6640625" style="81"/>
    <col min="25" max="16384" width="10.6640625" style="83"/>
  </cols>
  <sheetData>
    <row r="1" spans="2:14" ht="37.5" customHeight="1" x14ac:dyDescent="0.15">
      <c r="B1" s="517"/>
      <c r="C1" s="617" t="s">
        <v>1</v>
      </c>
      <c r="D1" s="617"/>
      <c r="E1" s="617"/>
      <c r="F1" s="617"/>
      <c r="G1" s="617"/>
      <c r="H1" s="617"/>
      <c r="I1" s="521"/>
      <c r="J1" s="80"/>
      <c r="K1" s="80"/>
      <c r="M1" s="82" t="s">
        <v>67</v>
      </c>
    </row>
    <row r="2" spans="2:14" ht="37.5" customHeight="1" x14ac:dyDescent="0.15">
      <c r="B2" s="518"/>
      <c r="C2" s="524" t="s">
        <v>218</v>
      </c>
      <c r="D2" s="524"/>
      <c r="E2" s="524"/>
      <c r="F2" s="524"/>
      <c r="G2" s="524"/>
      <c r="H2" s="524"/>
      <c r="I2" s="522"/>
      <c r="J2" s="80"/>
      <c r="K2" s="80"/>
      <c r="M2" s="82" t="s">
        <v>68</v>
      </c>
    </row>
    <row r="3" spans="2:14" ht="37.5" customHeight="1" thickBot="1" x14ac:dyDescent="0.2">
      <c r="B3" s="519"/>
      <c r="C3" s="525" t="s">
        <v>219</v>
      </c>
      <c r="D3" s="525"/>
      <c r="E3" s="525"/>
      <c r="F3" s="525" t="s">
        <v>220</v>
      </c>
      <c r="G3" s="525"/>
      <c r="H3" s="525"/>
      <c r="I3" s="523"/>
      <c r="J3" s="80"/>
      <c r="K3" s="80"/>
      <c r="M3" s="82"/>
    </row>
    <row r="4" spans="2:14" ht="23.25" customHeight="1" x14ac:dyDescent="0.15">
      <c r="B4" s="526" t="s">
        <v>221</v>
      </c>
      <c r="C4" s="527"/>
      <c r="D4" s="527"/>
      <c r="E4" s="527"/>
      <c r="F4" s="527"/>
      <c r="G4" s="527"/>
      <c r="H4" s="527"/>
      <c r="I4" s="528"/>
      <c r="J4" s="84"/>
      <c r="K4" s="84"/>
    </row>
    <row r="5" spans="2:14" ht="24" customHeight="1" x14ac:dyDescent="0.15">
      <c r="B5" s="529" t="s">
        <v>222</v>
      </c>
      <c r="C5" s="530"/>
      <c r="D5" s="530"/>
      <c r="E5" s="530"/>
      <c r="F5" s="530"/>
      <c r="G5" s="530"/>
      <c r="H5" s="530"/>
      <c r="I5" s="531"/>
      <c r="J5" s="85"/>
      <c r="K5" s="85"/>
      <c r="N5" s="86"/>
    </row>
    <row r="6" spans="2:14" ht="46.25" customHeight="1" x14ac:dyDescent="0.15">
      <c r="B6" s="118" t="s">
        <v>223</v>
      </c>
      <c r="C6" s="130">
        <v>7</v>
      </c>
      <c r="D6" s="532" t="s">
        <v>224</v>
      </c>
      <c r="E6" s="532"/>
      <c r="F6" s="533" t="s">
        <v>451</v>
      </c>
      <c r="G6" s="533"/>
      <c r="H6" s="533"/>
      <c r="I6" s="534"/>
      <c r="J6" s="87"/>
      <c r="K6" s="87"/>
      <c r="M6" s="82"/>
      <c r="N6" s="86"/>
    </row>
    <row r="7" spans="2:14" ht="30.75" customHeight="1" x14ac:dyDescent="0.15">
      <c r="B7" s="118" t="s">
        <v>226</v>
      </c>
      <c r="C7" s="130" t="s">
        <v>84</v>
      </c>
      <c r="D7" s="532" t="s">
        <v>227</v>
      </c>
      <c r="E7" s="532"/>
      <c r="F7" s="533" t="s">
        <v>452</v>
      </c>
      <c r="G7" s="533"/>
      <c r="H7" s="131" t="s">
        <v>229</v>
      </c>
      <c r="I7" s="132" t="s">
        <v>84</v>
      </c>
      <c r="J7" s="88"/>
      <c r="K7" s="88"/>
      <c r="M7" s="82"/>
      <c r="N7" s="86"/>
    </row>
    <row r="8" spans="2:14" ht="30.75" customHeight="1" x14ac:dyDescent="0.15">
      <c r="B8" s="118" t="s">
        <v>230</v>
      </c>
      <c r="C8" s="533" t="s">
        <v>231</v>
      </c>
      <c r="D8" s="533"/>
      <c r="E8" s="533"/>
      <c r="F8" s="533"/>
      <c r="G8" s="131" t="s">
        <v>232</v>
      </c>
      <c r="H8" s="538">
        <v>7550</v>
      </c>
      <c r="I8" s="539"/>
      <c r="J8" s="89"/>
      <c r="K8" s="89"/>
      <c r="M8" s="82"/>
      <c r="N8" s="86"/>
    </row>
    <row r="9" spans="2:14" ht="30.75" customHeight="1" x14ac:dyDescent="0.15">
      <c r="B9" s="118" t="s">
        <v>68</v>
      </c>
      <c r="C9" s="540" t="s">
        <v>81</v>
      </c>
      <c r="D9" s="540"/>
      <c r="E9" s="540"/>
      <c r="F9" s="540"/>
      <c r="G9" s="131" t="s">
        <v>233</v>
      </c>
      <c r="H9" s="541" t="s">
        <v>453</v>
      </c>
      <c r="I9" s="542"/>
      <c r="J9" s="90"/>
      <c r="K9" s="90"/>
      <c r="M9" s="91"/>
    </row>
    <row r="10" spans="2:14" ht="59" customHeight="1" x14ac:dyDescent="0.15">
      <c r="B10" s="118" t="s">
        <v>235</v>
      </c>
      <c r="C10" s="533" t="s">
        <v>454</v>
      </c>
      <c r="D10" s="533"/>
      <c r="E10" s="533"/>
      <c r="F10" s="533"/>
      <c r="G10" s="533"/>
      <c r="H10" s="533"/>
      <c r="I10" s="534"/>
      <c r="J10" s="92"/>
      <c r="K10" s="92"/>
      <c r="M10" s="91"/>
    </row>
    <row r="11" spans="2:14" ht="30.75" customHeight="1" x14ac:dyDescent="0.15">
      <c r="B11" s="118" t="s">
        <v>237</v>
      </c>
      <c r="C11" s="535" t="s">
        <v>356</v>
      </c>
      <c r="D11" s="535"/>
      <c r="E11" s="535"/>
      <c r="F11" s="535"/>
      <c r="G11" s="535"/>
      <c r="H11" s="535"/>
      <c r="I11" s="543"/>
      <c r="J11" s="88"/>
      <c r="K11" s="88"/>
      <c r="M11" s="91"/>
      <c r="N11" s="86"/>
    </row>
    <row r="12" spans="2:14" ht="30.75" customHeight="1" x14ac:dyDescent="0.15">
      <c r="B12" s="118" t="s">
        <v>239</v>
      </c>
      <c r="C12" s="536" t="s">
        <v>455</v>
      </c>
      <c r="D12" s="536"/>
      <c r="E12" s="536"/>
      <c r="F12" s="536"/>
      <c r="G12" s="131" t="s">
        <v>241</v>
      </c>
      <c r="H12" s="560" t="s">
        <v>106</v>
      </c>
      <c r="I12" s="561"/>
      <c r="J12" s="88"/>
      <c r="K12" s="88"/>
      <c r="M12" s="91"/>
      <c r="N12" s="86"/>
    </row>
    <row r="13" spans="2:14" ht="30.75" customHeight="1" x14ac:dyDescent="0.15">
      <c r="B13" s="118" t="s">
        <v>242</v>
      </c>
      <c r="C13" s="544" t="s">
        <v>243</v>
      </c>
      <c r="D13" s="544"/>
      <c r="E13" s="544"/>
      <c r="F13" s="544"/>
      <c r="G13" s="131" t="s">
        <v>244</v>
      </c>
      <c r="H13" s="535" t="s">
        <v>77</v>
      </c>
      <c r="I13" s="543"/>
      <c r="J13" s="88"/>
      <c r="K13" s="88"/>
      <c r="M13" s="91"/>
    </row>
    <row r="14" spans="2:14" ht="30" customHeight="1" x14ac:dyDescent="0.15">
      <c r="B14" s="118" t="s">
        <v>245</v>
      </c>
      <c r="C14" s="536" t="s">
        <v>456</v>
      </c>
      <c r="D14" s="536"/>
      <c r="E14" s="536"/>
      <c r="F14" s="536"/>
      <c r="G14" s="536"/>
      <c r="H14" s="536"/>
      <c r="I14" s="537"/>
      <c r="J14" s="92"/>
      <c r="K14" s="92"/>
      <c r="M14" s="91"/>
      <c r="N14" s="86"/>
    </row>
    <row r="15" spans="2:14" ht="30.75" customHeight="1" x14ac:dyDescent="0.15">
      <c r="B15" s="118" t="s">
        <v>247</v>
      </c>
      <c r="C15" s="536" t="s">
        <v>457</v>
      </c>
      <c r="D15" s="536"/>
      <c r="E15" s="536"/>
      <c r="F15" s="536"/>
      <c r="G15" s="536"/>
      <c r="H15" s="536"/>
      <c r="I15" s="537"/>
      <c r="J15" s="93"/>
      <c r="K15" s="93"/>
      <c r="M15" s="91"/>
      <c r="N15" s="86"/>
    </row>
    <row r="16" spans="2:14" ht="42.5" customHeight="1" x14ac:dyDescent="0.15">
      <c r="B16" s="118" t="s">
        <v>249</v>
      </c>
      <c r="C16" s="533" t="s">
        <v>458</v>
      </c>
      <c r="D16" s="533"/>
      <c r="E16" s="533"/>
      <c r="F16" s="533"/>
      <c r="G16" s="533"/>
      <c r="H16" s="533"/>
      <c r="I16" s="534"/>
      <c r="J16" s="94"/>
      <c r="K16" s="94"/>
      <c r="M16" s="91"/>
      <c r="N16" s="86"/>
    </row>
    <row r="17" spans="2:14" ht="30.75" customHeight="1" x14ac:dyDescent="0.15">
      <c r="B17" s="118" t="s">
        <v>251</v>
      </c>
      <c r="C17" s="535" t="s">
        <v>43</v>
      </c>
      <c r="D17" s="551"/>
      <c r="E17" s="551"/>
      <c r="F17" s="551"/>
      <c r="G17" s="551"/>
      <c r="H17" s="551"/>
      <c r="I17" s="552"/>
      <c r="J17" s="95"/>
      <c r="K17" s="95"/>
      <c r="M17" s="91"/>
      <c r="N17" s="86"/>
    </row>
    <row r="18" spans="2:14" ht="18" customHeight="1" x14ac:dyDescent="0.15">
      <c r="B18" s="553" t="s">
        <v>252</v>
      </c>
      <c r="C18" s="554" t="s">
        <v>253</v>
      </c>
      <c r="D18" s="554"/>
      <c r="E18" s="554"/>
      <c r="F18" s="555" t="s">
        <v>254</v>
      </c>
      <c r="G18" s="555"/>
      <c r="H18" s="555"/>
      <c r="I18" s="556"/>
      <c r="J18" s="96"/>
      <c r="K18" s="96"/>
      <c r="M18" s="91"/>
      <c r="N18" s="86"/>
    </row>
    <row r="19" spans="2:14" ht="39.75" customHeight="1" x14ac:dyDescent="0.15">
      <c r="B19" s="553"/>
      <c r="C19" s="572" t="s">
        <v>412</v>
      </c>
      <c r="D19" s="573"/>
      <c r="E19" s="627"/>
      <c r="F19" s="533" t="str">
        <f>C19</f>
        <v>Actividades que se ejecutaron para la implementación de los procesos transversales</v>
      </c>
      <c r="G19" s="533"/>
      <c r="H19" s="533"/>
      <c r="I19" s="534"/>
      <c r="J19" s="94"/>
      <c r="K19" s="94"/>
      <c r="M19" s="91"/>
      <c r="N19" s="86"/>
    </row>
    <row r="20" spans="2:14" ht="39.75" customHeight="1" x14ac:dyDescent="0.15">
      <c r="B20" s="118" t="s">
        <v>257</v>
      </c>
      <c r="C20" s="572" t="s">
        <v>413</v>
      </c>
      <c r="D20" s="573"/>
      <c r="E20" s="627"/>
      <c r="F20" s="533" t="str">
        <f>C20</f>
        <v>Cantidad de actividades que se ejecutaron para la implementación de los procesos transversales</v>
      </c>
      <c r="G20" s="533"/>
      <c r="H20" s="533"/>
      <c r="I20" s="534"/>
      <c r="J20" s="88"/>
      <c r="K20" s="88"/>
      <c r="M20" s="91"/>
      <c r="N20" s="86"/>
    </row>
    <row r="21" spans="2:14" ht="27" customHeight="1" x14ac:dyDescent="0.15">
      <c r="B21" s="118" t="s">
        <v>258</v>
      </c>
      <c r="C21" s="572" t="s">
        <v>43</v>
      </c>
      <c r="D21" s="573"/>
      <c r="E21" s="627"/>
      <c r="F21" s="572" t="s">
        <v>43</v>
      </c>
      <c r="G21" s="573"/>
      <c r="H21" s="573"/>
      <c r="I21" s="574"/>
      <c r="J21" s="93"/>
      <c r="K21" s="93"/>
      <c r="M21" s="97"/>
      <c r="N21" s="86"/>
    </row>
    <row r="22" spans="2:14" ht="23.25" customHeight="1" x14ac:dyDescent="0.15">
      <c r="B22" s="118" t="s">
        <v>261</v>
      </c>
      <c r="C22" s="545">
        <v>44927</v>
      </c>
      <c r="D22" s="567"/>
      <c r="E22" s="568"/>
      <c r="F22" s="131" t="s">
        <v>262</v>
      </c>
      <c r="G22" s="265">
        <v>0.31</v>
      </c>
      <c r="H22" s="268" t="s">
        <v>263</v>
      </c>
      <c r="I22" s="267">
        <v>0.8</v>
      </c>
      <c r="K22" s="98"/>
      <c r="M22" s="97"/>
    </row>
    <row r="23" spans="2:14" ht="27" customHeight="1" x14ac:dyDescent="0.15">
      <c r="B23" s="118" t="s">
        <v>264</v>
      </c>
      <c r="C23" s="545">
        <v>45291</v>
      </c>
      <c r="D23" s="546"/>
      <c r="E23" s="547"/>
      <c r="F23" s="131" t="s">
        <v>265</v>
      </c>
      <c r="G23" s="572">
        <v>0.08</v>
      </c>
      <c r="H23" s="573"/>
      <c r="I23" s="574"/>
      <c r="J23" s="99"/>
      <c r="K23" s="99"/>
      <c r="M23" s="97"/>
    </row>
    <row r="24" spans="2:14" ht="30.75" customHeight="1" x14ac:dyDescent="0.15">
      <c r="B24" s="206" t="s">
        <v>266</v>
      </c>
      <c r="C24" s="569" t="s">
        <v>267</v>
      </c>
      <c r="D24" s="570"/>
      <c r="E24" s="571"/>
      <c r="F24" s="207" t="s">
        <v>268</v>
      </c>
      <c r="G24" s="572" t="s">
        <v>46</v>
      </c>
      <c r="H24" s="573"/>
      <c r="I24" s="574"/>
      <c r="K24" s="96"/>
      <c r="M24" s="97"/>
    </row>
    <row r="25" spans="2:14" ht="22.5" customHeight="1" x14ac:dyDescent="0.15">
      <c r="B25" s="529" t="s">
        <v>270</v>
      </c>
      <c r="C25" s="530"/>
      <c r="D25" s="530"/>
      <c r="E25" s="530"/>
      <c r="F25" s="530"/>
      <c r="G25" s="530"/>
      <c r="H25" s="530"/>
      <c r="I25" s="531"/>
      <c r="J25" s="85"/>
      <c r="K25" s="85"/>
      <c r="M25" s="97"/>
    </row>
    <row r="26" spans="2:14" ht="43.5" customHeight="1" x14ac:dyDescent="0.15">
      <c r="B26" s="100" t="s">
        <v>148</v>
      </c>
      <c r="C26" s="134" t="s">
        <v>271</v>
      </c>
      <c r="D26" s="134" t="s">
        <v>272</v>
      </c>
      <c r="E26" s="135" t="s">
        <v>273</v>
      </c>
      <c r="F26" s="134" t="s">
        <v>274</v>
      </c>
      <c r="G26" s="134" t="s">
        <v>275</v>
      </c>
      <c r="H26" s="135" t="s">
        <v>276</v>
      </c>
      <c r="I26" s="136" t="s">
        <v>277</v>
      </c>
      <c r="J26" s="94"/>
      <c r="K26" s="94"/>
      <c r="M26" s="97"/>
    </row>
    <row r="27" spans="2:14" ht="15.5" customHeight="1" x14ac:dyDescent="0.15">
      <c r="B27" s="100" t="s">
        <v>278</v>
      </c>
      <c r="C27" s="307">
        <f>0.0833333333333333*$G$23</f>
        <v>6.6666666666666645E-3</v>
      </c>
      <c r="D27" s="307">
        <f>+C27</f>
        <v>6.6666666666666645E-3</v>
      </c>
      <c r="E27" s="308">
        <f>+D27/C27</f>
        <v>1</v>
      </c>
      <c r="F27" s="644">
        <f>SUM(C27:C38)</f>
        <v>0.08</v>
      </c>
      <c r="G27" s="895">
        <f>SUM(D27:D38)</f>
        <v>3.9999999999999994E-2</v>
      </c>
      <c r="H27" s="216">
        <f>+(D27*100%)/$G$23</f>
        <v>8.3333333333333301E-2</v>
      </c>
      <c r="I27" s="705">
        <f>G27+I22</f>
        <v>0.84000000000000008</v>
      </c>
      <c r="J27" s="94"/>
      <c r="K27" s="94"/>
      <c r="M27" s="97"/>
    </row>
    <row r="28" spans="2:14" ht="15.5" customHeight="1" x14ac:dyDescent="0.15">
      <c r="B28" s="100" t="s">
        <v>158</v>
      </c>
      <c r="C28" s="307">
        <f t="shared" ref="C28:C38" si="0">0.0833333333333333*$G$23</f>
        <v>6.6666666666666645E-3</v>
      </c>
      <c r="D28" s="307">
        <f>C28</f>
        <v>6.6666666666666645E-3</v>
      </c>
      <c r="E28" s="308">
        <f t="shared" ref="E28:E38" si="1">+D28/C28</f>
        <v>1</v>
      </c>
      <c r="F28" s="645"/>
      <c r="G28" s="896"/>
      <c r="H28" s="216">
        <f>+IF(D28="","",((D28*100%)/$G$23)+H27)</f>
        <v>0.1666666666666666</v>
      </c>
      <c r="I28" s="706"/>
      <c r="J28" s="94"/>
      <c r="K28" s="94"/>
      <c r="M28" s="97"/>
    </row>
    <row r="29" spans="2:14" ht="15.5" customHeight="1" x14ac:dyDescent="0.15">
      <c r="B29" s="100" t="s">
        <v>159</v>
      </c>
      <c r="C29" s="307">
        <f t="shared" si="0"/>
        <v>6.6666666666666645E-3</v>
      </c>
      <c r="D29" s="307">
        <f>+C29</f>
        <v>6.6666666666666645E-3</v>
      </c>
      <c r="E29" s="308">
        <f t="shared" si="1"/>
        <v>1</v>
      </c>
      <c r="F29" s="645"/>
      <c r="G29" s="896"/>
      <c r="H29" s="216">
        <f>+IF(D29="","",((D29*100%)/$G$23)+H28)</f>
        <v>0.24999999999999989</v>
      </c>
      <c r="I29" s="706"/>
      <c r="J29" s="94"/>
      <c r="K29" s="94"/>
      <c r="M29" s="97"/>
    </row>
    <row r="30" spans="2:14" ht="15.5" customHeight="1" x14ac:dyDescent="0.15">
      <c r="B30" s="100" t="s">
        <v>160</v>
      </c>
      <c r="C30" s="307">
        <f t="shared" si="0"/>
        <v>6.6666666666666645E-3</v>
      </c>
      <c r="D30" s="307">
        <f>+C30</f>
        <v>6.6666666666666645E-3</v>
      </c>
      <c r="E30" s="308">
        <f t="shared" si="1"/>
        <v>1</v>
      </c>
      <c r="F30" s="645"/>
      <c r="G30" s="896"/>
      <c r="H30" s="216">
        <f t="shared" ref="H30:H38" si="2">+IF(D30="","",((D30*100%)/$G$23)+H29)</f>
        <v>0.3333333333333332</v>
      </c>
      <c r="I30" s="706"/>
      <c r="J30" s="94"/>
      <c r="K30" s="94"/>
      <c r="M30" s="97"/>
    </row>
    <row r="31" spans="2:14" ht="15.5" customHeight="1" x14ac:dyDescent="0.15">
      <c r="B31" s="100" t="s">
        <v>161</v>
      </c>
      <c r="C31" s="307">
        <f t="shared" si="0"/>
        <v>6.6666666666666645E-3</v>
      </c>
      <c r="D31" s="307">
        <f>+C31</f>
        <v>6.6666666666666645E-3</v>
      </c>
      <c r="E31" s="308">
        <f t="shared" si="1"/>
        <v>1</v>
      </c>
      <c r="F31" s="645"/>
      <c r="G31" s="896"/>
      <c r="H31" s="216">
        <f t="shared" si="2"/>
        <v>0.41666666666666652</v>
      </c>
      <c r="I31" s="706"/>
      <c r="J31" s="94"/>
      <c r="K31" s="94"/>
      <c r="M31" s="97"/>
    </row>
    <row r="32" spans="2:14" ht="15.5" customHeight="1" x14ac:dyDescent="0.15">
      <c r="B32" s="100" t="s">
        <v>162</v>
      </c>
      <c r="C32" s="307">
        <f t="shared" si="0"/>
        <v>6.6666666666666645E-3</v>
      </c>
      <c r="D32" s="307">
        <f>+C32</f>
        <v>6.6666666666666645E-3</v>
      </c>
      <c r="E32" s="308">
        <f t="shared" si="1"/>
        <v>1</v>
      </c>
      <c r="F32" s="645"/>
      <c r="G32" s="896"/>
      <c r="H32" s="216">
        <f t="shared" si="2"/>
        <v>0.49999999999999983</v>
      </c>
      <c r="I32" s="706"/>
      <c r="J32" s="129"/>
      <c r="K32" s="94"/>
      <c r="M32" s="97"/>
    </row>
    <row r="33" spans="2:11" ht="19.5" customHeight="1" x14ac:dyDescent="0.15">
      <c r="B33" s="100" t="s">
        <v>163</v>
      </c>
      <c r="C33" s="307">
        <f t="shared" si="0"/>
        <v>6.6666666666666645E-3</v>
      </c>
      <c r="D33" s="307"/>
      <c r="E33" s="308">
        <f t="shared" si="1"/>
        <v>0</v>
      </c>
      <c r="F33" s="645"/>
      <c r="G33" s="896"/>
      <c r="H33" s="216" t="str">
        <f t="shared" si="2"/>
        <v/>
      </c>
      <c r="I33" s="706"/>
      <c r="J33" s="102"/>
      <c r="K33" s="102"/>
    </row>
    <row r="34" spans="2:11" ht="19.5" customHeight="1" x14ac:dyDescent="0.15">
      <c r="B34" s="100" t="s">
        <v>164</v>
      </c>
      <c r="C34" s="307">
        <f t="shared" si="0"/>
        <v>6.6666666666666645E-3</v>
      </c>
      <c r="D34" s="307"/>
      <c r="E34" s="308">
        <f t="shared" si="1"/>
        <v>0</v>
      </c>
      <c r="F34" s="645"/>
      <c r="G34" s="896"/>
      <c r="H34" s="216" t="str">
        <f t="shared" si="2"/>
        <v/>
      </c>
      <c r="I34" s="706"/>
      <c r="J34" s="102"/>
      <c r="K34" s="102"/>
    </row>
    <row r="35" spans="2:11" ht="19.5" customHeight="1" x14ac:dyDescent="0.15">
      <c r="B35" s="100" t="s">
        <v>165</v>
      </c>
      <c r="C35" s="307">
        <f t="shared" si="0"/>
        <v>6.6666666666666645E-3</v>
      </c>
      <c r="D35" s="307"/>
      <c r="E35" s="308">
        <f>+D35/C35</f>
        <v>0</v>
      </c>
      <c r="F35" s="645"/>
      <c r="G35" s="896"/>
      <c r="H35" s="216" t="str">
        <f t="shared" si="2"/>
        <v/>
      </c>
      <c r="I35" s="706"/>
      <c r="J35" s="102"/>
      <c r="K35" s="102"/>
    </row>
    <row r="36" spans="2:11" ht="19.5" customHeight="1" x14ac:dyDescent="0.15">
      <c r="B36" s="100" t="s">
        <v>166</v>
      </c>
      <c r="C36" s="307">
        <f t="shared" si="0"/>
        <v>6.6666666666666645E-3</v>
      </c>
      <c r="D36" s="307"/>
      <c r="E36" s="308">
        <f t="shared" si="1"/>
        <v>0</v>
      </c>
      <c r="F36" s="645"/>
      <c r="G36" s="896"/>
      <c r="H36" s="216" t="str">
        <f t="shared" si="2"/>
        <v/>
      </c>
      <c r="I36" s="706"/>
      <c r="J36" s="102"/>
      <c r="K36" s="102"/>
    </row>
    <row r="37" spans="2:11" ht="19.5" customHeight="1" x14ac:dyDescent="0.15">
      <c r="B37" s="100" t="s">
        <v>167</v>
      </c>
      <c r="C37" s="307">
        <f t="shared" si="0"/>
        <v>6.6666666666666645E-3</v>
      </c>
      <c r="D37" s="307"/>
      <c r="E37" s="308">
        <f t="shared" si="1"/>
        <v>0</v>
      </c>
      <c r="F37" s="645"/>
      <c r="G37" s="896"/>
      <c r="H37" s="216" t="str">
        <f t="shared" si="2"/>
        <v/>
      </c>
      <c r="I37" s="706"/>
      <c r="J37" s="102"/>
      <c r="K37" s="102"/>
    </row>
    <row r="38" spans="2:11" ht="19.5" customHeight="1" x14ac:dyDescent="0.15">
      <c r="B38" s="100" t="s">
        <v>168</v>
      </c>
      <c r="C38" s="307">
        <f t="shared" si="0"/>
        <v>6.6666666666666645E-3</v>
      </c>
      <c r="D38" s="307"/>
      <c r="E38" s="308">
        <f t="shared" si="1"/>
        <v>0</v>
      </c>
      <c r="F38" s="646"/>
      <c r="G38" s="897"/>
      <c r="H38" s="216" t="str">
        <f t="shared" si="2"/>
        <v/>
      </c>
      <c r="I38" s="707"/>
      <c r="J38" s="102"/>
      <c r="K38" s="102"/>
    </row>
    <row r="39" spans="2:11" ht="87.75" customHeight="1" x14ac:dyDescent="0.15">
      <c r="B39" s="119" t="s">
        <v>279</v>
      </c>
      <c r="C39" s="836" t="s">
        <v>459</v>
      </c>
      <c r="D39" s="837"/>
      <c r="E39" s="837"/>
      <c r="F39" s="837"/>
      <c r="G39" s="837"/>
      <c r="H39" s="837"/>
      <c r="I39" s="838"/>
      <c r="J39" s="103"/>
      <c r="K39" s="103"/>
    </row>
    <row r="40" spans="2:11" ht="34.5" customHeight="1" x14ac:dyDescent="0.15">
      <c r="B40" s="584"/>
      <c r="C40" s="585"/>
      <c r="D40" s="585"/>
      <c r="E40" s="585"/>
      <c r="F40" s="585"/>
      <c r="G40" s="585"/>
      <c r="H40" s="585"/>
      <c r="I40" s="586"/>
      <c r="J40" s="85"/>
      <c r="K40" s="85"/>
    </row>
    <row r="41" spans="2:11" ht="34.5" customHeight="1" x14ac:dyDescent="0.15">
      <c r="B41" s="587"/>
      <c r="C41" s="588"/>
      <c r="D41" s="588"/>
      <c r="E41" s="588"/>
      <c r="F41" s="588"/>
      <c r="G41" s="588"/>
      <c r="H41" s="588"/>
      <c r="I41" s="589"/>
      <c r="J41" s="103"/>
      <c r="K41" s="103"/>
    </row>
    <row r="42" spans="2:11" ht="34.5" customHeight="1" x14ac:dyDescent="0.15">
      <c r="B42" s="587"/>
      <c r="C42" s="588"/>
      <c r="D42" s="588"/>
      <c r="E42" s="588"/>
      <c r="F42" s="588"/>
      <c r="G42" s="588"/>
      <c r="H42" s="588"/>
      <c r="I42" s="589"/>
      <c r="J42" s="103"/>
      <c r="K42" s="103"/>
    </row>
    <row r="43" spans="2:11" ht="34.5" customHeight="1" x14ac:dyDescent="0.15">
      <c r="B43" s="587"/>
      <c r="C43" s="588"/>
      <c r="D43" s="588"/>
      <c r="E43" s="588"/>
      <c r="F43" s="588"/>
      <c r="G43" s="588"/>
      <c r="H43" s="588"/>
      <c r="I43" s="589"/>
      <c r="J43" s="103"/>
      <c r="K43" s="103"/>
    </row>
    <row r="44" spans="2:11" ht="34.5" customHeight="1" x14ac:dyDescent="0.15">
      <c r="B44" s="590"/>
      <c r="C44" s="591"/>
      <c r="D44" s="591"/>
      <c r="E44" s="591"/>
      <c r="F44" s="591"/>
      <c r="G44" s="591"/>
      <c r="H44" s="591"/>
      <c r="I44" s="592"/>
      <c r="J44" s="84"/>
      <c r="K44" s="84"/>
    </row>
    <row r="45" spans="2:11" ht="34.5" customHeight="1" x14ac:dyDescent="0.15">
      <c r="B45" s="150"/>
      <c r="C45" s="151" t="s">
        <v>460</v>
      </c>
      <c r="D45" s="143"/>
      <c r="E45" s="143"/>
      <c r="F45" s="143"/>
      <c r="G45" s="144"/>
      <c r="H45" s="144"/>
      <c r="I45" s="144"/>
      <c r="J45" s="84"/>
      <c r="K45" s="84"/>
    </row>
    <row r="46" spans="2:11" ht="62" customHeight="1" x14ac:dyDescent="0.15">
      <c r="B46" s="597" t="s">
        <v>281</v>
      </c>
      <c r="C46" s="841" t="s">
        <v>461</v>
      </c>
      <c r="D46" s="842"/>
      <c r="E46" s="842"/>
      <c r="F46" s="843"/>
      <c r="G46" s="290"/>
      <c r="H46" s="291" t="s">
        <v>462</v>
      </c>
      <c r="I46" s="292" t="s">
        <v>463</v>
      </c>
      <c r="J46" s="104"/>
      <c r="K46" s="104"/>
    </row>
    <row r="47" spans="2:11" ht="62" customHeight="1" x14ac:dyDescent="0.15">
      <c r="B47" s="598"/>
      <c r="C47" s="844"/>
      <c r="D47" s="845"/>
      <c r="E47" s="845"/>
      <c r="F47" s="846"/>
      <c r="G47" s="293" t="s">
        <v>464</v>
      </c>
      <c r="H47" s="258">
        <v>140</v>
      </c>
      <c r="I47" s="258">
        <v>620</v>
      </c>
      <c r="J47" s="104" t="s">
        <v>497</v>
      </c>
      <c r="K47" s="104"/>
    </row>
    <row r="48" spans="2:11" ht="62" customHeight="1" x14ac:dyDescent="0.15">
      <c r="B48" s="598"/>
      <c r="C48" s="844"/>
      <c r="D48" s="845"/>
      <c r="E48" s="845"/>
      <c r="F48" s="846"/>
      <c r="G48" s="293" t="s">
        <v>465</v>
      </c>
      <c r="H48" s="258">
        <v>2</v>
      </c>
      <c r="I48" s="258">
        <v>6</v>
      </c>
      <c r="J48" s="104"/>
      <c r="K48" s="104"/>
    </row>
    <row r="49" spans="2:11" ht="62" customHeight="1" x14ac:dyDescent="0.15">
      <c r="B49" s="598"/>
      <c r="C49" s="847"/>
      <c r="D49" s="848"/>
      <c r="E49" s="848"/>
      <c r="F49" s="849"/>
      <c r="G49" s="294" t="s">
        <v>466</v>
      </c>
      <c r="H49" s="295">
        <v>48</v>
      </c>
      <c r="I49" s="295">
        <v>269</v>
      </c>
      <c r="J49" s="104"/>
      <c r="K49" s="104"/>
    </row>
    <row r="50" spans="2:11" ht="82.25" customHeight="1" x14ac:dyDescent="0.15">
      <c r="B50" s="118" t="s">
        <v>293</v>
      </c>
      <c r="C50" s="839" t="s">
        <v>467</v>
      </c>
      <c r="D50" s="840"/>
      <c r="E50" s="840"/>
      <c r="F50" s="840"/>
      <c r="G50" s="840"/>
      <c r="H50" s="840"/>
      <c r="I50" s="840"/>
      <c r="J50" s="104"/>
      <c r="K50" s="104"/>
    </row>
    <row r="51" spans="2:11" ht="90" customHeight="1" x14ac:dyDescent="0.15">
      <c r="B51" s="120" t="s">
        <v>294</v>
      </c>
      <c r="C51" s="839" t="s">
        <v>468</v>
      </c>
      <c r="D51" s="840"/>
      <c r="E51" s="840"/>
      <c r="F51" s="840"/>
      <c r="G51" s="840"/>
      <c r="H51" s="840"/>
      <c r="I51" s="840"/>
      <c r="J51" s="104"/>
      <c r="K51" s="104"/>
    </row>
    <row r="52" spans="2:11" ht="22.5" customHeight="1" x14ac:dyDescent="0.15">
      <c r="B52" s="529" t="s">
        <v>296</v>
      </c>
      <c r="C52" s="530"/>
      <c r="D52" s="530"/>
      <c r="E52" s="530"/>
      <c r="F52" s="530"/>
      <c r="G52" s="530"/>
      <c r="H52" s="530"/>
      <c r="I52" s="531"/>
      <c r="J52" s="104"/>
      <c r="K52" s="104"/>
    </row>
    <row r="53" spans="2:11" ht="22.5" customHeight="1" x14ac:dyDescent="0.15">
      <c r="B53" s="611" t="s">
        <v>297</v>
      </c>
      <c r="C53" s="137" t="s">
        <v>298</v>
      </c>
      <c r="D53" s="613" t="s">
        <v>299</v>
      </c>
      <c r="E53" s="613"/>
      <c r="F53" s="613"/>
      <c r="G53" s="613" t="s">
        <v>300</v>
      </c>
      <c r="H53" s="613"/>
      <c r="I53" s="614"/>
      <c r="J53" s="105"/>
      <c r="K53" s="105"/>
    </row>
    <row r="54" spans="2:11" ht="30.75" customHeight="1" x14ac:dyDescent="0.15">
      <c r="B54" s="612"/>
      <c r="C54" s="219"/>
      <c r="D54" s="759"/>
      <c r="E54" s="759"/>
      <c r="F54" s="759"/>
      <c r="G54" s="759"/>
      <c r="H54" s="759"/>
      <c r="I54" s="760"/>
      <c r="J54" s="105"/>
      <c r="K54" s="105"/>
    </row>
    <row r="55" spans="2:11" ht="32.25" customHeight="1" x14ac:dyDescent="0.15">
      <c r="B55" s="121" t="s">
        <v>301</v>
      </c>
      <c r="C55" s="759" t="s">
        <v>469</v>
      </c>
      <c r="D55" s="759"/>
      <c r="E55" s="759"/>
      <c r="F55" s="759"/>
      <c r="G55" s="759"/>
      <c r="H55" s="759"/>
      <c r="I55" s="760"/>
      <c r="J55" s="106"/>
      <c r="K55" s="106"/>
    </row>
    <row r="56" spans="2:11" ht="28.5" customHeight="1" x14ac:dyDescent="0.15">
      <c r="B56" s="122" t="s">
        <v>303</v>
      </c>
      <c r="C56" s="759" t="s">
        <v>469</v>
      </c>
      <c r="D56" s="759"/>
      <c r="E56" s="759"/>
      <c r="F56" s="759"/>
      <c r="G56" s="759"/>
      <c r="H56" s="759"/>
      <c r="I56" s="760"/>
      <c r="J56" s="106"/>
      <c r="K56" s="106"/>
    </row>
    <row r="57" spans="2:11" ht="30" customHeight="1" x14ac:dyDescent="0.15">
      <c r="B57" s="120" t="s">
        <v>304</v>
      </c>
      <c r="C57" s="850" t="s">
        <v>449</v>
      </c>
      <c r="D57" s="851"/>
      <c r="E57" s="851"/>
      <c r="F57" s="851"/>
      <c r="G57" s="851"/>
      <c r="H57" s="851"/>
      <c r="I57" s="852"/>
      <c r="J57" s="107"/>
      <c r="K57" s="107"/>
    </row>
    <row r="58" spans="2:11" ht="31.5" customHeight="1" thickBot="1" x14ac:dyDescent="0.2">
      <c r="B58" s="116" t="s">
        <v>306</v>
      </c>
      <c r="C58" s="853" t="s">
        <v>470</v>
      </c>
      <c r="D58" s="854"/>
      <c r="E58" s="854"/>
      <c r="F58" s="854"/>
      <c r="G58" s="854"/>
      <c r="H58" s="854"/>
      <c r="I58" s="855"/>
      <c r="J58" s="108"/>
      <c r="K58" s="108"/>
    </row>
    <row r="59" spans="2:11" ht="13.25" customHeight="1" x14ac:dyDescent="0.15">
      <c r="B59" s="109"/>
      <c r="C59" s="110"/>
      <c r="D59" s="110"/>
      <c r="E59" s="111"/>
      <c r="F59" s="111"/>
      <c r="G59" s="117"/>
      <c r="H59" s="113"/>
      <c r="I59" s="110"/>
      <c r="J59" s="108"/>
      <c r="K59" s="108"/>
    </row>
    <row r="60" spans="2:11" ht="13.25" customHeight="1" x14ac:dyDescent="0.15">
      <c r="B60" s="109"/>
      <c r="C60" s="110"/>
      <c r="D60" s="110"/>
      <c r="E60" s="111"/>
      <c r="F60" s="111"/>
      <c r="G60" s="117"/>
      <c r="H60" s="113"/>
      <c r="I60" s="110"/>
      <c r="J60" s="108"/>
      <c r="K60" s="108"/>
    </row>
    <row r="61" spans="2:11" ht="13.25" customHeight="1" x14ac:dyDescent="0.15">
      <c r="B61" s="109"/>
      <c r="C61" s="110"/>
      <c r="D61" s="110"/>
      <c r="E61" s="111"/>
      <c r="F61" s="111"/>
      <c r="G61" s="117"/>
      <c r="H61" s="113"/>
      <c r="I61" s="110"/>
      <c r="J61" s="108"/>
      <c r="K61" s="108"/>
    </row>
    <row r="62" spans="2:11" ht="13.25" customHeight="1" x14ac:dyDescent="0.15">
      <c r="B62" s="109"/>
      <c r="C62" s="110"/>
      <c r="D62" s="110"/>
      <c r="E62" s="111"/>
      <c r="F62" s="111"/>
      <c r="G62" s="117"/>
      <c r="H62" s="113"/>
      <c r="I62" s="110"/>
      <c r="J62" s="108"/>
      <c r="K62" s="108"/>
    </row>
    <row r="63" spans="2:11" ht="13.25" customHeight="1" x14ac:dyDescent="0.15">
      <c r="B63" s="109"/>
      <c r="C63" s="110"/>
      <c r="D63" s="110"/>
      <c r="E63" s="111"/>
      <c r="F63" s="111"/>
      <c r="G63" s="117"/>
      <c r="H63" s="113"/>
      <c r="I63" s="110"/>
      <c r="J63" s="108"/>
      <c r="K63" s="108"/>
    </row>
    <row r="64" spans="2:11" ht="25.5" customHeight="1" x14ac:dyDescent="0.15">
      <c r="B64" s="109"/>
      <c r="C64" s="110"/>
      <c r="D64" s="110"/>
      <c r="E64" s="111"/>
      <c r="F64" s="111"/>
      <c r="G64" s="117"/>
      <c r="H64" s="113"/>
      <c r="I64" s="110"/>
      <c r="J64" s="108"/>
      <c r="K64" s="108"/>
    </row>
    <row r="65" ht="14" customHeight="1" x14ac:dyDescent="0.15"/>
  </sheetData>
  <sheetProtection algorithmName="SHA-512" hashValue="uWkyzd7SitFMtmXqpQXq8QYbagO0/dePDqgALh34NCzfMvL8cCLckpN2eFOLawlwmFXidXXJIqu6LySdJ+hstw==" saltValue="nNpLqtdT05nrWdZ04xzwQQ==" spinCount="100000" sheet="1" objects="1" scenarios="1" selectLockedCells="1" selectUnlockedCells="1"/>
  <mergeCells count="60">
    <mergeCell ref="C56:I56"/>
    <mergeCell ref="C57:I57"/>
    <mergeCell ref="C58:I58"/>
    <mergeCell ref="B53:B54"/>
    <mergeCell ref="D53:F53"/>
    <mergeCell ref="G53:I53"/>
    <mergeCell ref="D54:F54"/>
    <mergeCell ref="G54:I54"/>
    <mergeCell ref="C55:I55"/>
    <mergeCell ref="B52:I52"/>
    <mergeCell ref="C24:E24"/>
    <mergeCell ref="G24:I24"/>
    <mergeCell ref="B25:I25"/>
    <mergeCell ref="F27:F38"/>
    <mergeCell ref="G27:G38"/>
    <mergeCell ref="I27:I38"/>
    <mergeCell ref="C39:I39"/>
    <mergeCell ref="B40:I44"/>
    <mergeCell ref="C51:I51"/>
    <mergeCell ref="C50:I50"/>
    <mergeCell ref="B46:B49"/>
    <mergeCell ref="C46:F49"/>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scale="58"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59457"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664237-BA00-4E19-9D4C-97CF951D95E6}">
  <ds:schemaRefs>
    <ds:schemaRef ds:uri="08ebe415-1e9a-4b26-acfc-09642d3d19df"/>
    <ds:schemaRef ds:uri="http://schemas.openxmlformats.org/package/2006/metadata/core-properties"/>
    <ds:schemaRef ds:uri="http://purl.org/dc/terms/"/>
    <ds:schemaRef ds:uri="http://schemas.microsoft.com/office/infopath/2007/PartnerControls"/>
    <ds:schemaRef ds:uri="http://purl.org/dc/dcmitype/"/>
    <ds:schemaRef ds:uri="http://purl.org/dc/elements/1.1/"/>
    <ds:schemaRef ds:uri="http://schemas.microsoft.com/office/2006/metadata/properties"/>
    <ds:schemaRef ds:uri="http://www.w3.org/XML/1998/namespace"/>
    <ds:schemaRef ds:uri="http://schemas.microsoft.com/office/2006/documentManagement/types"/>
    <ds:schemaRef ds:uri="d472a95f-029e-48ed-8556-580ff62e7833"/>
  </ds:schemaRefs>
</ds:datastoreItem>
</file>

<file path=customXml/itemProps2.xml><?xml version="1.0" encoding="utf-8"?>
<ds:datastoreItem xmlns:ds="http://schemas.openxmlformats.org/officeDocument/2006/customXml" ds:itemID="{0F0EA1A3-3C27-480B-B2AD-449A025DA571}">
  <ds:schemaRefs>
    <ds:schemaRef ds:uri="http://schemas.microsoft.com/sharepoint/v3/contenttype/forms"/>
  </ds:schemaRefs>
</ds:datastoreItem>
</file>

<file path=customXml/itemProps3.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13</vt:i4>
      </vt:variant>
      <vt:variant>
        <vt:lpstr>Rangos con nombre</vt:lpstr>
      </vt:variant>
      <vt:variant>
        <vt:i4>7</vt:i4>
      </vt:variant>
    </vt:vector>
  </HeadingPairs>
  <TitlesOfParts>
    <vt:vector size="20" baseType="lpstr">
      <vt:lpstr>Sección 3. Metas Producto</vt:lpstr>
      <vt:lpstr>MP - SIT</vt:lpstr>
      <vt:lpstr>Act.Meta_SIT</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'META 7'!Área_de_impresión</vt:lpstr>
      <vt:lpstr>'Sección 3. Metas Producto'!Área_de_impresión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Kellis Vanessa Gonzalez Solano</dc:creator>
  <cp:keywords/>
  <dc:description/>
  <cp:lastModifiedBy>Deisi Pascagaza Calero</cp:lastModifiedBy>
  <cp:revision/>
  <dcterms:created xsi:type="dcterms:W3CDTF">2010-03-25T16:40:43Z</dcterms:created>
  <dcterms:modified xsi:type="dcterms:W3CDTF">2023-08-01T12:38:14Z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