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MARZO\soportesindicadores\Reportesfebrero\"/>
    </mc:Choice>
  </mc:AlternateContent>
  <xr:revisionPtr revIDLastSave="0" documentId="13_ncr:1_{3405BB0A-AC1C-4522-8C62-267ABB47E5FC}"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8" l="1"/>
  <c r="E35" i="68"/>
  <c r="E31" i="68"/>
  <c r="H35" i="71"/>
  <c r="H31" i="71"/>
  <c r="D28" i="71"/>
  <c r="H27" i="68"/>
  <c r="H28" i="68" s="1"/>
  <c r="H29" i="68" s="1"/>
  <c r="H30" i="68" s="1"/>
  <c r="G27" i="7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31" i="69"/>
  <c r="H30" i="69"/>
  <c r="H29" i="69"/>
  <c r="H27" i="69"/>
  <c r="H28" i="69" s="1"/>
  <c r="H27" i="67"/>
  <c r="H28" i="67" s="1"/>
  <c r="H29" i="67" s="1"/>
  <c r="H30" i="67" s="1"/>
  <c r="H31" i="67" s="1"/>
  <c r="H32" i="67" s="1"/>
  <c r="H33" i="67" s="1"/>
  <c r="H34" i="67" s="1"/>
  <c r="H35" i="67" s="1"/>
  <c r="H36" i="67" s="1"/>
  <c r="H37" i="67" s="1"/>
  <c r="H38" i="67" s="1"/>
  <c r="H29" i="24"/>
  <c r="H30" i="24" s="1"/>
  <c r="H31" i="24" s="1"/>
  <c r="H32" i="24" s="1"/>
  <c r="H33" i="24" s="1"/>
  <c r="H34" i="24" s="1"/>
  <c r="H35" i="24" s="1"/>
  <c r="H36" i="24" s="1"/>
  <c r="H37" i="24" s="1"/>
  <c r="H38" i="24" s="1"/>
  <c r="H28" i="24"/>
  <c r="H27" i="24"/>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<sst xmlns="http://schemas.openxmlformats.org/spreadsheetml/2006/main" count="1158" uniqueCount="389">
  <si>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</si>
  <si>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</si>
  <si>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</si>
  <si>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</si>
  <si>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</si>
  <si>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</si>
  <si>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</si>
  <si>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</si>
  <si>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</si>
  <si>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</si>
  <si>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</si>
  <si>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</si>
  <si>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</si>
  <si>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</si>
  <si>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</si>
  <si>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</si>
  <si>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</si>
  <si>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</si>
  <si>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</si>
  <si>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</si>
  <si>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</si>
  <si>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</si>
  <si>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</si>
  <si>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</si>
  <si>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</si>
  <si>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</si>
  <si>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</si>
  <si>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</si>
  <si>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</si>
  <si>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</si>
  <si>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</si>
  <si>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</si>
  <si>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</si>
  <si>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</si>
  <si>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</si>
  <si>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</si>
  <si>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</si>
  <si>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</si>
  <si>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</si>
  <si>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</si>
  <si>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</si>
  <si>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</si>
  <si>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</si>
  <si>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</si>
  <si>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</si>
  <si>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</si>
  <si>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</si>
  <si>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</si>
  <si>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</si>
  <si>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</si>
  <si>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</si>
  <si>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</si>
  <si>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</si>
  <si>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</si>
  <si>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</si>
  <si>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</si>
  <si>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</si>
  <si>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</si>
  <si>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</si>
  <si>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</si>
  <si>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</si>
  <si>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</si>
  <si>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</si>
  <si>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</si>
  <si>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</si>
  <si>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</si>
  <si>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</si>
  <si>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</si>
  <si>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</si>
  <si>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</si>
  <si>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</si>
  <si>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</si>
  <si>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</si>
  <si>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</si>
  <si>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</si>
  <si>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</si>
  <si>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</si>
  <si>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</si>
  <si>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</si>
  <si>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</si>
  <si>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</si>
  <si>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</si>
  <si>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</si>
  <si>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</si>
  <si>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</si>
  <si>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</si>
  <si>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</si>
  <si>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</si>
  <si>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</si>
  <si>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</si>
  <si>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</si>
  <si>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</si>
  <si>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</si>
  <si>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</si>
  <si>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</si>
  <si>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</si>
  <si>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</si>
  <si>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</si>
  <si>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</si>
  <si>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</si>
  <si>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</si>
  <si>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</si>
  <si>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</si>
  <si>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</si>
  <si>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</si>
  <si>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</si>
  <si>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</si>
  <si>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</si>
  <si>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</si>
  <si>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</si>
  <si>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</si>
  <si>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</si>
  <si>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</si>
  <si>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</si>
  <si>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</si>
  <si>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</si>
  <si>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</si>
  <si>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</si>
  <si>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</si>
  <si>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</si>
  <si>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</si>
  <si>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</si>
  <si>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</si>
  <si>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</si>
  <si>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</si>
  <si>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</si>
  <si>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</si>
  <si>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</si>
  <si>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</si>
  <si>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</si>
  <si>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</si>
  <si>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</si>
  <si>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</si>
  <si>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</si>
  <si>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</si>
  <si>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</si>
  <si>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</si>
  <si>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</si>
  <si>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</si>
  <si>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</si>
  <si>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</si>
  <si>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</si>
  <si>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</si>
  <si>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</si>
  <si>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</si>
  <si>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</si>
  <si>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</si>
  <si>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</si>
  <si>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</si>
  <si>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</si>
  <si>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</si>
  <si>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</si>
  <si>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</si>
  <si>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</si>
  <si>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</si>
  <si>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</si>
  <si>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</si>
  <si>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</si>
  <si>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</si>
  <si>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</si>
  <si>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</si>
  <si>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</si>
  <si>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</si>
  <si>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</si>
  <si>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</si>
  <si>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</si>
  <si>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</si>
  <si>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</si>
  <si>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</si>
  <si>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</si>
  <si>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</si>
  <si>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</si>
  <si>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</si>
  <si>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</si>
  <si>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</si>
  <si>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</si>
  <si>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</si>
  <si>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</si>
  <si>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</si>
  <si>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</si>
  <si>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</si>
  <si>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</si>
  <si>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</si>
  <si>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</si>
  <si>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</si>
  <si>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</si>
  <si>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</si>
  <si>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</si>
  <si>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</si>
  <si>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</si>
  <si>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</si>
  <si>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</si>
  <si>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</si>
  <si>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</si>
  <si>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</si>
  <si>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</si>
  <si>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</si>
  <si>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</si>
  <si>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</si>
  <si>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</si>
  <si>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</si>
  <si>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</si>
  <si>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</si>
  <si>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</si>
  <si>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</si>
  <si>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</si>
  <si>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</si>
  <si>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</si>
  <si>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</si>
  <si>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</si>
  <si>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</si>
  <si>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</si>
  <si>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</si>
  <si>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</si>
  <si>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</si>
  <si>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</si>
  <si>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</si>
  <si>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</si>
  <si>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</si>
  <si>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</si>
  <si>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</si>
  <si>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</si>
  <si>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</si>
  <si>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</si>
  <si>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</si>
  <si>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</si>
  <si>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</si>
  <si>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</si>
  <si>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</si>
  <si>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</si>
  <si>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</si>
  <si>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</si>
  <si>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</si>
  <si>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</si>
  <si>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</si>
  <si>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</si>
  <si>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</si>
  <si>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</si>
  <si>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</si>
  <si>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</si>
  <si>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</si>
  <si>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</si>
  <si>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</si>
  <si>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</si>
  <si>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</si>
  <si>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</si>
  <si>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</si>
  <si>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</si>
  <si>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</si>
  <si>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</si>
  <si>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</si>
  <si>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</si>
  <si>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</si>
  <si>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</si>
  <si>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</si>
  <si>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</si>
  <si>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</si>
  <si>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</si>
  <si>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</si>
  <si>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</si>
  <si>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</si>
  <si>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</si>
  <si>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</si>
  <si>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</si>
  <si>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</si>
  <si>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</si>
  <si>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</si>
  <si>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</si>
  <si>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</si>
  <si>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</si>
  <si>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</si>
  <si>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</si>
  <si>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</si>
  <si>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</si>
  <si>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</si>
  <si>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</si>
  <si>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</si>
  <si>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</si>
  <si>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</si>
  <si>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</si>
  <si>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</si>
  <si>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</si>
  <si>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</si>
  <si>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</si>
  <si>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</si>
  <si>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</si>
  <si>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</si>
  <si>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</si>
  <si>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</si>
  <si>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</si>
  <si>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</si>
  <si>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</si>
  <si>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</si>
  <si>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</si>
  <si>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</si>
  <si>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</si>
  <si>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</si>
  <si>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</si>
  <si>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</si>
  <si>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</si>
  <si>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</si>
  <si>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</si>
  <si>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</si>
  <si>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</si>
  <si>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</si>
  <si>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</si>
  <si>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</si>
  <si>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</si>
  <si>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</si>
  <si>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</si>
  <si>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</si>
  <si>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</si>
  <si>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</si>
  <si>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</si>
  <si>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</si>
  <si>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</si>
  <si>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</si>
  <si>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</si>
  <si>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</si>
  <si>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</si>
  <si>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</si>
  <si>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</si>
  <si>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</si>
  <si>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</si>
  <si>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</si>
  <si>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</si>
  <si>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</si>
  <si>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</si>
  <si>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</si>
  <si>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</si>
  <si>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</si>
  <si>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</si>
  <si>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</si>
  <si>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</si>
  <si>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</si>
  <si>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</si>
  <si>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</si>
  <si>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</si>
  <si>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</si>
  <si>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</si>
  <si>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</si>
  <si>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</si>
  <si>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</si>
  <si>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</si>
  <si>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</si>
  <si>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</si>
  <si>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</si>
  <si>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</si>
  <si>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</si>
  <si>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</si>
  <si>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</si>
  <si>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</si>
  <si>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</si>
  <si>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</si>
  <si>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</si>
  <si>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</si>
  <si>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</si>
  <si>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</si>
  <si>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</si>
  <si>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</si>
  <si>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</si>
  <si>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</si>
  <si>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</si>
  <si>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</si>
  <si>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</si>
  <si>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</si>
  <si>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</si>
  <si>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</si>
  <si>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</si>
  <si>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</si>
  <si>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</si>
  <si>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Se realizo la construccion del Plan de Trabajo del diagnostico de necesidades en la primera etapa de priorizar las necesidades investigativas del diagnostico. Se ha avanzado en el 1,67% por el cumplimiento de esta tarea en el plan de accion.</t>
  </si>
  <si>
    <t>Se realizo el Plan de Trabajo para los reportes de indicadores para la politica publica que se deben realizar con el Cronograma, actividades y responsables en la vigencia 2021. Se ha avanzado en el 1,25% por el cumplimiento de esta tarea en el plan de accion.</t>
  </si>
  <si>
    <t>Se realizo el Plan de Trabajo para la actualizacion de la bateria de herramientas que se deben realizar con el Cronograma, actividades y responsables en la vigencia 2021. Se ha avanzado en el 1,67% por el cumplimiento de esta tarea en el plan de accion.</t>
  </si>
  <si>
    <t>Para la etapa de Planteamiento del problema, se elaboro la propuesta de Identificar, delimitar y especificar de los dos (2) problemas de investigacion a realizar esta vigencia 2021. Se ha avanzado en el 6,25% por el cumplimiento de esta tarea en el plan de accion.</t>
  </si>
  <si>
    <t xml:space="preserve">Desarrollar herramientas técnicas, dinámicas y confiables, a través del manejo y gestión de conocimiento. </t>
  </si>
  <si>
    <t xml:space="preserve">A corte de este reporte, se realizo la construccion del Plan de Trabajo para actualizar indicadores del primer trimestre del reporte </t>
  </si>
  <si>
    <t>Esta pendiente realizar la actividad de Elaborar hoja de vida de los indicadores, ya que se esta realizando los contratos de prestacion de servicios del equipo</t>
  </si>
  <si>
    <t>Esta pendiente realizar la actividad de Presentar resultados de herramienta 2020 al Comité de Investigación y Elaborar el cronograma investigativo 2021, ya que se esta realizando los contratos de prestacion de servicios del equipo</t>
  </si>
  <si>
    <t>A corte de este reporte, se realizo el Plan de Trabajo para el diagnostico de necesidades que se deben realizar con el Cronograma, actividades y responsables en la vigencia 2021</t>
  </si>
  <si>
    <t>Esta pendiente realizar la actividad de Presentar resultados de herramienta 2020 al Comité de Investigación el documento de "Identificar, delimitar y especificar el problema" y segun el resultado la decision tomada, la actividad de Someter el problema al proceso de análisis, ya que se esta realizando los contratos de prestacion de servicios del equipo</t>
  </si>
  <si>
    <t>A corte de este reporte, se elaboro el documento propuesta de los dos (2) temas de investigacion a realizar esta vigencia 2021.</t>
  </si>
  <si>
    <t>A corte de este reporte, se elaboro el documento propuesta de Identificación de temas estratégicos para los posibles convenios a realizar esta vigencia 2021.</t>
  </si>
  <si>
    <t>Esta pendiente realizar la actividad de Presentar resultados de herramienta 2020 al Comité de Investigación el documento de "Identificación de temas estratégicos" , ya que se esta realizando los contratos de prestacion de servicios del equipo</t>
  </si>
  <si>
    <t>A corte de este reporte, se elaboro documento propuesta del diseño temático de los tres (3) semilleros de investigacion para la vigencia 2021</t>
  </si>
  <si>
    <t>Esta pendiente realizar la actividad de Elaborar el diseño metodológico, Elaboración de materiales pedagogicos y Publicación de la convocatoria en redes; y presentar en comite de investigacion la propuesto del diseño tematico, ya que se esta realizando los contratos de prestacion de servicios del equipo</t>
  </si>
  <si>
    <t>Se elaboro la propuesta del diseño temático de los tres (3) semilleros de investigacion y realizo la solicitud al area de sistemas para realizar la convocatoria en redes. Se ha avanzado en el 10% por el cumplimiento de esta tarea en el plan de accion.</t>
  </si>
  <si>
    <t>Para la etapa de identificar las necesidades de convenios, se elaboro la propuesta de Identificación de temas estratégicos para revision del comité de investigacion y se realizo el borrador de listado de actores estratégicos, documento que se debe exponer en comite contratacion en el mes de Marzo. Se ha avanzado en el 11,67% por el cumplimiento de esta tarea en el plan de accion.</t>
  </si>
  <si>
    <t>A corte de este reporte, se realizo la construccion del Plan de Trabajo de la actualizacion de la bateria de herramientas en la etapa de priorizar las necesidades metodológicas de la bateria de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</si>
</sst>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411883008"/>
        <c:axId val="411886368"/>
      </c:lineChart>
      <c:catAx>
        <c:axId val="411883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11886368"/>
        <c:crosses val="autoZero"/>
        <c:auto val="1"/>
        <c:lblAlgn val="ctr"/>
        <c:lblOffset val="100"/>
        <c:noMultiLvlLbl val="0"/>
      </c:catAx>
      <c:valAx>
        <c:axId val="41188636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1188300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1</c:v>
                </c:pt>
                <c:pt idx="5">
                  <c:v>0</c:v>
                </c:pt>
                <c:pt idx="6">
                  <c:v>0</c:v>
                </c:pt>
                <c:pt idx="7">
                  <c:v>1</c:v>
                </c:pt>
                <c:pt idx="8">
                  <c:v>0</c:v>
                </c:pt>
                <c:pt idx="9" formatCode="_(* #,##0.00_);_(* \(#,##0.00\);_(* &quot;-&quot;??_);_(@_)">
                  <c:v>0</c:v>
                </c:pt>
                <c:pt idx="10" formatCode="_(* #,##0.00_);_(* \(#,##0.00\);_(* &quot;-&quot;??_);_(@_)">
                  <c:v>1</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411887488"/>
        <c:axId val="411885248"/>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411884128"/>
        <c:axId val="411884688"/>
      </c:lineChart>
      <c:catAx>
        <c:axId val="4118874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11885248"/>
        <c:crosses val="autoZero"/>
        <c:auto val="1"/>
        <c:lblAlgn val="ctr"/>
        <c:lblOffset val="100"/>
        <c:noMultiLvlLbl val="0"/>
      </c:catAx>
      <c:valAx>
        <c:axId val="41188524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11887488"/>
        <c:crosses val="autoZero"/>
        <c:crossBetween val="between"/>
      </c:valAx>
      <c:valAx>
        <c:axId val="411884688"/>
        <c:scaling>
          <c:orientation val="minMax"/>
        </c:scaling>
        <c:delete val="0"/>
        <c:axPos val="r"/>
        <c:numFmt formatCode="0%" sourceLinked="1"/>
        <c:majorTickMark val="out"/>
        <c:minorTickMark val="none"/>
        <c:tickLblPos val="nextTo"/>
        <c:crossAx val="411884128"/>
        <c:crosses val="max"/>
        <c:crossBetween val="between"/>
      </c:valAx>
      <c:catAx>
        <c:axId val="411884128"/>
        <c:scaling>
          <c:orientation val="minMax"/>
        </c:scaling>
        <c:delete val="1"/>
        <c:axPos val="b"/>
        <c:numFmt formatCode="General" sourceLinked="1"/>
        <c:majorTickMark val="out"/>
        <c:minorTickMark val="none"/>
        <c:tickLblPos val="nextTo"/>
        <c:crossAx val="411884688"/>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32674352"/>
        <c:axId val="332677152"/>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32674352"/>
        <c:axId val="332677152"/>
      </c:lineChart>
      <c:catAx>
        <c:axId val="3326743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2677152"/>
        <c:crosses val="autoZero"/>
        <c:auto val="1"/>
        <c:lblAlgn val="ctr"/>
        <c:lblOffset val="100"/>
        <c:noMultiLvlLbl val="0"/>
      </c:catAx>
      <c:valAx>
        <c:axId val="33267715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267435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794592"/>
        <c:axId val="236796832"/>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6794592"/>
        <c:axId val="236796832"/>
      </c:lineChart>
      <c:catAx>
        <c:axId val="2367945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796832"/>
        <c:crosses val="autoZero"/>
        <c:auto val="1"/>
        <c:lblAlgn val="ctr"/>
        <c:lblOffset val="100"/>
        <c:noMultiLvlLbl val="0"/>
      </c:catAx>
      <c:valAx>
        <c:axId val="236796832"/>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79459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3607232"/>
        <c:axId val="233607792"/>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3608352"/>
        <c:axId val="233605552"/>
      </c:lineChart>
      <c:catAx>
        <c:axId val="2336072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3607792"/>
        <c:crosses val="autoZero"/>
        <c:auto val="1"/>
        <c:lblAlgn val="ctr"/>
        <c:lblOffset val="100"/>
        <c:noMultiLvlLbl val="0"/>
      </c:catAx>
      <c:valAx>
        <c:axId val="23360779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3607232"/>
        <c:crosses val="autoZero"/>
        <c:crossBetween val="between"/>
      </c:valAx>
      <c:valAx>
        <c:axId val="233605552"/>
        <c:scaling>
          <c:orientation val="minMax"/>
        </c:scaling>
        <c:delete val="0"/>
        <c:axPos val="r"/>
        <c:numFmt formatCode="0%" sourceLinked="1"/>
        <c:majorTickMark val="out"/>
        <c:minorTickMark val="none"/>
        <c:tickLblPos val="nextTo"/>
        <c:crossAx val="233608352"/>
        <c:crosses val="max"/>
        <c:crossBetween val="between"/>
      </c:valAx>
      <c:catAx>
        <c:axId val="233608352"/>
        <c:scaling>
          <c:orientation val="minMax"/>
        </c:scaling>
        <c:delete val="1"/>
        <c:axPos val="b"/>
        <c:numFmt formatCode="General" sourceLinked="1"/>
        <c:majorTickMark val="out"/>
        <c:minorTickMark val="none"/>
        <c:tickLblPos val="nextTo"/>
        <c:crossAx val="23360555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00_);_(* \(#,##0.00\);_(* &quot;-&quot;??_);_(@_)">
                  <c:v>3</c:v>
                </c:pt>
                <c:pt idx="4" formatCode="_(* #,##0.00_);_(* \(#,##0.00\);_(* &quot;-&quot;??_);_(@_)">
                  <c:v>3</c:v>
                </c:pt>
                <c:pt idx="5" formatCode="_(* #,##0.00_);_(* \(#,##0.00\);_(* &quot;-&quot;??_);_(@_)">
                  <c:v>3</c:v>
                </c:pt>
                <c:pt idx="6" formatCode="_(* #,##0.00_);_(* \(#,##0.00\);_(* &quot;-&quot;??_);_(@_)">
                  <c:v>3</c:v>
                </c:pt>
                <c:pt idx="7" formatCode="_(* #,##0.00_);_(* \(#,##0.00\);_(* &quot;-&quot;??_);_(@_)">
                  <c:v>3</c:v>
                </c:pt>
                <c:pt idx="8" formatCode="_(* #,##0.00_);_(* \(#,##0.00\);_(* &quot;-&quot;??_);_(@_)">
                  <c:v>3</c:v>
                </c:pt>
                <c:pt idx="9" formatCode="_(* #,##0.00_);_(* \(#,##0.00\);_(* &quot;-&quot;??_);_(@_)">
                  <c:v>3</c:v>
                </c:pt>
                <c:pt idx="10" formatCode="_(* #,##0.00_);_(* \(#,##0.00\);_(* &quot;-&quot;??_);_(@_)">
                  <c:v>3</c:v>
                </c:pt>
                <c:pt idx="11" formatCode="_(* #,##0.00_);_(* \(#,##0.0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26730208"/>
        <c:axId val="331415328"/>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31414768"/>
        <c:axId val="331414208"/>
      </c:lineChart>
      <c:catAx>
        <c:axId val="2267302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1415328"/>
        <c:crosses val="autoZero"/>
        <c:auto val="1"/>
        <c:lblAlgn val="ctr"/>
        <c:lblOffset val="100"/>
        <c:noMultiLvlLbl val="0"/>
      </c:catAx>
      <c:valAx>
        <c:axId val="331415328"/>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6730208"/>
        <c:crosses val="autoZero"/>
        <c:crossBetween val="between"/>
      </c:valAx>
      <c:valAx>
        <c:axId val="331414208"/>
        <c:scaling>
          <c:orientation val="minMax"/>
        </c:scaling>
        <c:delete val="0"/>
        <c:axPos val="r"/>
        <c:numFmt formatCode="0%" sourceLinked="1"/>
        <c:majorTickMark val="out"/>
        <c:minorTickMark val="none"/>
        <c:tickLblPos val="nextTo"/>
        <c:crossAx val="331414768"/>
        <c:crosses val="max"/>
        <c:crossBetween val="between"/>
      </c:valAx>
      <c:catAx>
        <c:axId val="331414768"/>
        <c:scaling>
          <c:orientation val="minMax"/>
        </c:scaling>
        <c:delete val="1"/>
        <c:axPos val="b"/>
        <c:numFmt formatCode="General" sourceLinked="1"/>
        <c:majorTickMark val="out"/>
        <c:minorTickMark val="none"/>
        <c:tickLblPos val="nextTo"/>
        <c:crossAx val="331414208"/>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5932448"/>
        <c:axId val="195167648"/>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195168768"/>
        <c:axId val="195168208"/>
      </c:lineChart>
      <c:catAx>
        <c:axId val="2359324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5167648"/>
        <c:crosses val="autoZero"/>
        <c:auto val="1"/>
        <c:lblAlgn val="ctr"/>
        <c:lblOffset val="100"/>
        <c:noMultiLvlLbl val="0"/>
      </c:catAx>
      <c:valAx>
        <c:axId val="195167648"/>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5932448"/>
        <c:crosses val="autoZero"/>
        <c:crossBetween val="between"/>
      </c:valAx>
      <c:valAx>
        <c:axId val="195168208"/>
        <c:scaling>
          <c:orientation val="minMax"/>
          <c:max val="1"/>
        </c:scaling>
        <c:delete val="0"/>
        <c:axPos val="r"/>
        <c:numFmt formatCode="0.00%" sourceLinked="1"/>
        <c:majorTickMark val="out"/>
        <c:minorTickMark val="none"/>
        <c:tickLblPos val="nextTo"/>
        <c:crossAx val="195168768"/>
        <c:crosses val="max"/>
        <c:crossBetween val="between"/>
      </c:valAx>
      <c:catAx>
        <c:axId val="195168768"/>
        <c:scaling>
          <c:orientation val="minMax"/>
        </c:scaling>
        <c:delete val="1"/>
        <c:axPos val="b"/>
        <c:majorTickMark val="out"/>
        <c:minorTickMark val="none"/>
        <c:tickLblPos val="nextTo"/>
        <c:crossAx val="195168208"/>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34714016"/>
        <c:axId val="234714576"/>
      </c:lineChart>
      <c:catAx>
        <c:axId val="234714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4714576"/>
        <c:crosses val="autoZero"/>
        <c:auto val="1"/>
        <c:lblAlgn val="ctr"/>
        <c:lblOffset val="100"/>
        <c:noMultiLvlLbl val="0"/>
      </c:catAx>
      <c:valAx>
        <c:axId val="23471457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4714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33"/>
      <c r="B2" s="233"/>
      <c r="C2" s="230" t="s">
        <v>24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60"/>
    </row>
    <row r="3" spans="1:67" s="118" customFormat="1" ht="45.75" customHeight="1" x14ac:dyDescent="0.25">
      <c r="A3" s="233"/>
      <c r="B3" s="233"/>
      <c r="C3" s="230" t="s">
        <v>25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61"/>
    </row>
    <row r="4" spans="1:67" s="118" customFormat="1" ht="45.75" customHeight="1" x14ac:dyDescent="0.25">
      <c r="A4" s="233"/>
      <c r="B4" s="233"/>
      <c r="C4" s="230" t="s">
        <v>198</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61"/>
    </row>
    <row r="5" spans="1:67" s="118" customFormat="1" ht="45.75" customHeight="1" x14ac:dyDescent="0.25">
      <c r="A5" s="233"/>
      <c r="B5" s="233"/>
      <c r="C5" s="240" t="s">
        <v>29</v>
      </c>
      <c r="D5" s="240"/>
      <c r="E5" s="240"/>
      <c r="F5" s="240"/>
      <c r="G5" s="240"/>
      <c r="H5" s="240"/>
      <c r="I5" s="240"/>
      <c r="J5" s="240"/>
      <c r="K5" s="240"/>
      <c r="L5" s="240"/>
      <c r="M5" s="240"/>
      <c r="N5" s="240"/>
      <c r="O5" s="240"/>
      <c r="P5" s="240"/>
      <c r="Q5" s="240"/>
      <c r="R5" s="258" t="s">
        <v>189</v>
      </c>
      <c r="S5" s="258"/>
      <c r="T5" s="258"/>
      <c r="U5" s="258"/>
      <c r="V5" s="258"/>
      <c r="W5" s="258"/>
      <c r="X5" s="258"/>
      <c r="Y5" s="258"/>
      <c r="Z5" s="258"/>
      <c r="AA5" s="258"/>
      <c r="AB5" s="258"/>
      <c r="AC5" s="258"/>
      <c r="AD5" s="258"/>
      <c r="AE5" s="258"/>
      <c r="AF5" s="262"/>
    </row>
    <row r="6" spans="1:67" s="119" customFormat="1" ht="30.75" customHeight="1" x14ac:dyDescent="0.25">
      <c r="D6" s="120"/>
      <c r="K6" s="121"/>
      <c r="AA6" s="122"/>
    </row>
    <row r="7" spans="1:67" s="119" customFormat="1" ht="42" customHeight="1" x14ac:dyDescent="0.25">
      <c r="B7" s="123" t="s">
        <v>32</v>
      </c>
      <c r="C7" s="232" t="e">
        <f>+#REF!</f>
        <v>#REF!</v>
      </c>
      <c r="D7" s="232"/>
      <c r="E7" s="232"/>
      <c r="F7" s="232"/>
      <c r="G7" s="232"/>
      <c r="K7" s="121"/>
      <c r="AA7" s="122"/>
    </row>
    <row r="8" spans="1:67" s="119" customFormat="1" ht="42" customHeight="1" x14ac:dyDescent="0.25">
      <c r="B8" s="123" t="s">
        <v>1</v>
      </c>
      <c r="C8" s="232" t="e">
        <f>+#REF!</f>
        <v>#REF!</v>
      </c>
      <c r="D8" s="232"/>
      <c r="E8" s="232"/>
      <c r="F8" s="232"/>
      <c r="G8" s="232"/>
      <c r="K8" s="121"/>
      <c r="AA8" s="122"/>
    </row>
    <row r="9" spans="1:67" s="119" customFormat="1" ht="42" customHeight="1" x14ac:dyDescent="0.25">
      <c r="B9" s="124" t="s">
        <v>30</v>
      </c>
      <c r="C9" s="232" t="e">
        <f>+#REF!</f>
        <v>#REF!</v>
      </c>
      <c r="D9" s="232"/>
      <c r="E9" s="232"/>
      <c r="F9" s="232"/>
      <c r="G9" s="232"/>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49" t="str">
        <f>+'[1]Sección 1. Metas - Magnitud'!B13</f>
        <v>PLAN DE DESARROLLO - BOGOTÁ MEJOR PARA TODOS 2016-2020</v>
      </c>
      <c r="B11" s="250"/>
      <c r="C11" s="250"/>
      <c r="D11" s="250"/>
      <c r="E11" s="250"/>
      <c r="F11" s="250"/>
      <c r="G11" s="250"/>
      <c r="H11" s="251"/>
      <c r="I11" s="264" t="s">
        <v>36</v>
      </c>
      <c r="J11" s="265"/>
      <c r="K11" s="265"/>
      <c r="L11" s="265"/>
      <c r="M11" s="265"/>
      <c r="N11" s="266"/>
      <c r="O11" s="259" t="s">
        <v>38</v>
      </c>
      <c r="P11" s="259"/>
      <c r="Q11" s="259"/>
      <c r="R11" s="259"/>
      <c r="S11" s="259"/>
      <c r="T11" s="259"/>
      <c r="U11" s="259"/>
      <c r="V11" s="259"/>
      <c r="W11" s="259"/>
      <c r="X11" s="259"/>
      <c r="Y11" s="259"/>
      <c r="Z11" s="259"/>
      <c r="AA11" s="259"/>
      <c r="AB11" s="259"/>
      <c r="AC11" s="259"/>
      <c r="AD11" s="249" t="s">
        <v>18</v>
      </c>
      <c r="AE11" s="250"/>
      <c r="AF11" s="251"/>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1" t="s">
        <v>154</v>
      </c>
      <c r="B13" s="231" t="str">
        <f>+'[2]Sección 1. Metas - Magnitud'!I15</f>
        <v>Demarcar 2.600 kilómetro carril de vías</v>
      </c>
      <c r="C13" s="231">
        <v>224</v>
      </c>
      <c r="D13" s="231" t="s">
        <v>187</v>
      </c>
      <c r="E13" s="231">
        <v>171</v>
      </c>
      <c r="F13" s="263" t="s">
        <v>175</v>
      </c>
      <c r="G13" s="231" t="s">
        <v>152</v>
      </c>
      <c r="H13" s="231" t="s">
        <v>70</v>
      </c>
      <c r="I13" s="241" t="e">
        <f>SUM(J13:N14)</f>
        <v>#REF!</v>
      </c>
      <c r="J13" s="238" t="e">
        <f>+#REF!</f>
        <v>#REF!</v>
      </c>
      <c r="K13" s="267" t="e">
        <f>+#REF!</f>
        <v>#REF!</v>
      </c>
      <c r="L13" s="236" t="e">
        <f>+#REF!</f>
        <v>#REF!</v>
      </c>
      <c r="M13" s="238" t="e">
        <f>+#REF!</f>
        <v>#REF!</v>
      </c>
      <c r="N13" s="238" t="e">
        <f>+#REF!</f>
        <v>#REF!</v>
      </c>
      <c r="O13" s="242" t="e">
        <f>+#REF!</f>
        <v>#REF!</v>
      </c>
      <c r="P13" s="242">
        <v>6.45</v>
      </c>
      <c r="Q13" s="242">
        <v>31.03</v>
      </c>
      <c r="R13" s="242"/>
      <c r="S13" s="242" t="e">
        <f>+#REF!</f>
        <v>#REF!</v>
      </c>
      <c r="T13" s="242" t="e">
        <f>+#REF!</f>
        <v>#REF!</v>
      </c>
      <c r="U13" s="242" t="e">
        <f>+#REF!</f>
        <v>#REF!</v>
      </c>
      <c r="V13" s="242" t="e">
        <f>+#REF!</f>
        <v>#REF!</v>
      </c>
      <c r="W13" s="242" t="e">
        <f>+#REF!</f>
        <v>#REF!</v>
      </c>
      <c r="X13" s="242" t="e">
        <f>+#REF!</f>
        <v>#REF!</v>
      </c>
      <c r="Y13" s="242" t="e">
        <f>+#REF!</f>
        <v>#REF!</v>
      </c>
      <c r="Z13" s="242" t="e">
        <f>+#REF!</f>
        <v>#REF!</v>
      </c>
      <c r="AA13" s="247" t="e">
        <f>SUM(O13:Z14)</f>
        <v>#REF!</v>
      </c>
      <c r="AB13" s="244" t="e">
        <f>+AA13/K13</f>
        <v>#REF!</v>
      </c>
      <c r="AC13" s="244" t="e">
        <f>+(J13+AA13)/I13</f>
        <v>#REF!</v>
      </c>
      <c r="AD13" s="245" t="s">
        <v>219</v>
      </c>
      <c r="AE13" s="234" t="s">
        <v>223</v>
      </c>
      <c r="AF13" s="245"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1"/>
      <c r="B14" s="231"/>
      <c r="C14" s="231"/>
      <c r="D14" s="231"/>
      <c r="E14" s="231"/>
      <c r="F14" s="263"/>
      <c r="G14" s="231"/>
      <c r="H14" s="231"/>
      <c r="I14" s="241"/>
      <c r="J14" s="239"/>
      <c r="K14" s="268"/>
      <c r="L14" s="237"/>
      <c r="M14" s="239"/>
      <c r="N14" s="239"/>
      <c r="O14" s="243"/>
      <c r="P14" s="243"/>
      <c r="Q14" s="243"/>
      <c r="R14" s="243"/>
      <c r="S14" s="243"/>
      <c r="T14" s="243"/>
      <c r="U14" s="243"/>
      <c r="V14" s="243"/>
      <c r="W14" s="243"/>
      <c r="X14" s="243"/>
      <c r="Y14" s="243"/>
      <c r="Z14" s="243"/>
      <c r="AA14" s="248"/>
      <c r="AB14" s="244"/>
      <c r="AC14" s="244"/>
      <c r="AD14" s="246"/>
      <c r="AE14" s="235"/>
      <c r="AF14" s="246"/>
    </row>
    <row r="15" spans="1:67" ht="89.25" customHeight="1" x14ac:dyDescent="0.25">
      <c r="A15" s="231" t="s">
        <v>154</v>
      </c>
      <c r="B15" s="231" t="str">
        <f>+'[2]Sección 1. Metas - Magnitud'!I18</f>
        <v>Instalar 35.000 señales verticales de pedestal</v>
      </c>
      <c r="C15" s="231">
        <v>223</v>
      </c>
      <c r="D15" s="231" t="s">
        <v>188</v>
      </c>
      <c r="E15" s="231">
        <v>170</v>
      </c>
      <c r="F15" s="263" t="s">
        <v>174</v>
      </c>
      <c r="G15" s="231" t="s">
        <v>152</v>
      </c>
      <c r="H15" s="231" t="s">
        <v>70</v>
      </c>
      <c r="I15" s="241" t="e">
        <f>SUM(J15:N16)</f>
        <v>#REF!</v>
      </c>
      <c r="J15" s="256" t="e">
        <f>+#REF!</f>
        <v>#REF!</v>
      </c>
      <c r="K15" s="252" t="e">
        <f>+#REF!</f>
        <v>#REF!</v>
      </c>
      <c r="L15" s="254" t="e">
        <f>+#REF!</f>
        <v>#REF!</v>
      </c>
      <c r="M15" s="256" t="e">
        <f>+#REF!</f>
        <v>#REF!</v>
      </c>
      <c r="N15" s="256" t="e">
        <f>+#REF!</f>
        <v>#REF!</v>
      </c>
      <c r="O15" s="242">
        <v>53</v>
      </c>
      <c r="P15" s="242">
        <v>712</v>
      </c>
      <c r="Q15" s="242">
        <v>881</v>
      </c>
      <c r="R15" s="242"/>
      <c r="S15" s="242" t="e">
        <f>+#REF!</f>
        <v>#REF!</v>
      </c>
      <c r="T15" s="242" t="e">
        <f>+#REF!</f>
        <v>#REF!</v>
      </c>
      <c r="U15" s="242" t="e">
        <f>+#REF!</f>
        <v>#REF!</v>
      </c>
      <c r="V15" s="242" t="e">
        <f>+#REF!</f>
        <v>#REF!</v>
      </c>
      <c r="W15" s="242" t="e">
        <f>+#REF!</f>
        <v>#REF!</v>
      </c>
      <c r="X15" s="242" t="e">
        <f>+#REF!</f>
        <v>#REF!</v>
      </c>
      <c r="Y15" s="242" t="e">
        <f>+#REF!</f>
        <v>#REF!</v>
      </c>
      <c r="Z15" s="242" t="e">
        <f>+#REF!</f>
        <v>#REF!</v>
      </c>
      <c r="AA15" s="247" t="e">
        <f>SUM(O15:Z16)</f>
        <v>#REF!</v>
      </c>
      <c r="AB15" s="244" t="e">
        <f>+AA15/K15</f>
        <v>#REF!</v>
      </c>
      <c r="AC15" s="244" t="e">
        <f>+(J15+AA15)/I15</f>
        <v>#REF!</v>
      </c>
      <c r="AD15" s="245" t="s">
        <v>221</v>
      </c>
      <c r="AE15" s="234" t="s">
        <v>223</v>
      </c>
      <c r="AF15" s="245" t="s">
        <v>222</v>
      </c>
    </row>
    <row r="16" spans="1:67" ht="140.25" customHeight="1" x14ac:dyDescent="0.25">
      <c r="A16" s="231"/>
      <c r="B16" s="231"/>
      <c r="C16" s="231"/>
      <c r="D16" s="231"/>
      <c r="E16" s="231"/>
      <c r="F16" s="263"/>
      <c r="G16" s="231"/>
      <c r="H16" s="231"/>
      <c r="I16" s="241"/>
      <c r="J16" s="257"/>
      <c r="K16" s="253"/>
      <c r="L16" s="255"/>
      <c r="M16" s="257"/>
      <c r="N16" s="257"/>
      <c r="O16" s="243"/>
      <c r="P16" s="243"/>
      <c r="Q16" s="243"/>
      <c r="R16" s="243"/>
      <c r="S16" s="243"/>
      <c r="T16" s="243"/>
      <c r="U16" s="243"/>
      <c r="V16" s="243"/>
      <c r="W16" s="243"/>
      <c r="X16" s="243"/>
      <c r="Y16" s="243"/>
      <c r="Z16" s="243"/>
      <c r="AA16" s="248"/>
      <c r="AB16" s="244"/>
      <c r="AC16" s="244"/>
      <c r="AD16" s="246"/>
      <c r="AE16" s="235"/>
      <c r="AF16" s="246"/>
    </row>
    <row r="17" spans="1:32" ht="62.25" customHeight="1" x14ac:dyDescent="0.25">
      <c r="A17" s="231" t="s">
        <v>154</v>
      </c>
      <c r="B17" s="287" t="str">
        <f>+'[2]Sección 1. Metas - Magnitud'!I45</f>
        <v>Realizar el 100% de las actividades para la segunda fase del Sistema Inteligente de Tranporte - SIT</v>
      </c>
      <c r="C17" s="231">
        <v>231</v>
      </c>
      <c r="D17" s="231" t="s">
        <v>176</v>
      </c>
      <c r="E17" s="231">
        <v>178</v>
      </c>
      <c r="F17" s="263" t="s">
        <v>177</v>
      </c>
      <c r="G17" s="231" t="s">
        <v>151</v>
      </c>
      <c r="H17" s="231" t="s">
        <v>70</v>
      </c>
      <c r="I17" s="269">
        <f>SUM(J17:N18)</f>
        <v>1</v>
      </c>
      <c r="J17" s="298">
        <v>0.05</v>
      </c>
      <c r="K17" s="285">
        <v>0.28999999999999998</v>
      </c>
      <c r="L17" s="288">
        <v>0.25</v>
      </c>
      <c r="M17" s="285">
        <v>0.4</v>
      </c>
      <c r="N17" s="285">
        <v>0.01</v>
      </c>
      <c r="O17" s="290">
        <v>0.19</v>
      </c>
      <c r="P17" s="291"/>
      <c r="Q17" s="291"/>
      <c r="R17" s="294">
        <v>0</v>
      </c>
      <c r="S17" s="295"/>
      <c r="T17" s="295"/>
      <c r="U17" s="273">
        <v>0</v>
      </c>
      <c r="V17" s="274"/>
      <c r="W17" s="274"/>
      <c r="X17" s="273">
        <v>0</v>
      </c>
      <c r="Y17" s="274"/>
      <c r="Z17" s="274"/>
      <c r="AA17" s="277">
        <f>+R17+O17+U17+X17</f>
        <v>0.19</v>
      </c>
      <c r="AB17" s="244">
        <f>+AA17/K17</f>
        <v>0.65517241379310354</v>
      </c>
      <c r="AC17" s="244">
        <f>+(J17+AA17)/I17</f>
        <v>0.24</v>
      </c>
      <c r="AD17" s="271" t="s">
        <v>224</v>
      </c>
      <c r="AE17" s="234" t="s">
        <v>223</v>
      </c>
      <c r="AF17" s="271" t="s">
        <v>225</v>
      </c>
    </row>
    <row r="18" spans="1:32" ht="200.25" customHeight="1" x14ac:dyDescent="0.25">
      <c r="A18" s="231"/>
      <c r="B18" s="287"/>
      <c r="C18" s="231"/>
      <c r="D18" s="231"/>
      <c r="E18" s="231"/>
      <c r="F18" s="263"/>
      <c r="G18" s="231"/>
      <c r="H18" s="231"/>
      <c r="I18" s="270"/>
      <c r="J18" s="299"/>
      <c r="K18" s="286"/>
      <c r="L18" s="289"/>
      <c r="M18" s="286"/>
      <c r="N18" s="286"/>
      <c r="O18" s="292"/>
      <c r="P18" s="293"/>
      <c r="Q18" s="293"/>
      <c r="R18" s="296"/>
      <c r="S18" s="297"/>
      <c r="T18" s="297"/>
      <c r="U18" s="275"/>
      <c r="V18" s="276"/>
      <c r="W18" s="276"/>
      <c r="X18" s="275"/>
      <c r="Y18" s="276"/>
      <c r="Z18" s="276"/>
      <c r="AA18" s="278"/>
      <c r="AB18" s="244"/>
      <c r="AC18" s="244"/>
      <c r="AD18" s="272"/>
      <c r="AE18" s="235"/>
      <c r="AF18" s="272"/>
    </row>
    <row r="19" spans="1:32" ht="62.25" customHeight="1" x14ac:dyDescent="0.25">
      <c r="A19" s="231" t="s">
        <v>154</v>
      </c>
      <c r="B19" s="287" t="str">
        <f>+'[2]Sección 1. Metas - Magnitud'!I48</f>
        <v>Realizar el 100% de las actividades para la segunda fase de Semáforos Inteligentes.</v>
      </c>
      <c r="C19" s="231">
        <v>232</v>
      </c>
      <c r="D19" s="231" t="s">
        <v>178</v>
      </c>
      <c r="E19" s="231">
        <v>179</v>
      </c>
      <c r="F19" s="263" t="s">
        <v>179</v>
      </c>
      <c r="G19" s="231" t="s">
        <v>151</v>
      </c>
      <c r="H19" s="231" t="s">
        <v>70</v>
      </c>
      <c r="I19" s="269">
        <f>SUM(J19:N20)</f>
        <v>1</v>
      </c>
      <c r="J19" s="298">
        <v>0.01</v>
      </c>
      <c r="K19" s="285">
        <v>0.15</v>
      </c>
      <c r="L19" s="288">
        <v>0.42</v>
      </c>
      <c r="M19" s="285">
        <v>0.42</v>
      </c>
      <c r="N19" s="285">
        <v>0</v>
      </c>
      <c r="O19" s="281">
        <v>0.35</v>
      </c>
      <c r="P19" s="282"/>
      <c r="Q19" s="282"/>
      <c r="R19" s="290">
        <v>0</v>
      </c>
      <c r="S19" s="291"/>
      <c r="T19" s="291"/>
      <c r="U19" s="281">
        <v>0</v>
      </c>
      <c r="V19" s="282"/>
      <c r="W19" s="282"/>
      <c r="X19" s="281">
        <v>0</v>
      </c>
      <c r="Y19" s="282"/>
      <c r="Z19" s="282"/>
      <c r="AA19" s="279">
        <f>+R19+O19+U19+X19</f>
        <v>0.35</v>
      </c>
      <c r="AB19" s="244">
        <f>+AA19/K19</f>
        <v>2.3333333333333335</v>
      </c>
      <c r="AC19" s="244">
        <f>+(J19+AA19)/I19</f>
        <v>0.36</v>
      </c>
      <c r="AD19" s="271" t="s">
        <v>227</v>
      </c>
      <c r="AE19" s="234" t="s">
        <v>223</v>
      </c>
      <c r="AF19" s="271" t="s">
        <v>225</v>
      </c>
    </row>
    <row r="20" spans="1:32" ht="298.5" customHeight="1" x14ac:dyDescent="0.25">
      <c r="A20" s="231"/>
      <c r="B20" s="287"/>
      <c r="C20" s="231"/>
      <c r="D20" s="231"/>
      <c r="E20" s="231"/>
      <c r="F20" s="263"/>
      <c r="G20" s="231"/>
      <c r="H20" s="231"/>
      <c r="I20" s="270"/>
      <c r="J20" s="299"/>
      <c r="K20" s="286"/>
      <c r="L20" s="289"/>
      <c r="M20" s="286"/>
      <c r="N20" s="286"/>
      <c r="O20" s="283"/>
      <c r="P20" s="284"/>
      <c r="Q20" s="284"/>
      <c r="R20" s="292"/>
      <c r="S20" s="293"/>
      <c r="T20" s="293"/>
      <c r="U20" s="283"/>
      <c r="V20" s="284"/>
      <c r="W20" s="284"/>
      <c r="X20" s="283"/>
      <c r="Y20" s="284"/>
      <c r="Z20" s="284"/>
      <c r="AA20" s="280"/>
      <c r="AB20" s="244"/>
      <c r="AC20" s="244"/>
      <c r="AD20" s="272"/>
      <c r="AE20" s="235"/>
      <c r="AF20" s="272"/>
    </row>
    <row r="21" spans="1:32" ht="62.25" customHeight="1" x14ac:dyDescent="0.25">
      <c r="A21" s="231" t="s">
        <v>154</v>
      </c>
      <c r="B21" s="287" t="str">
        <f>+'[2]Sección 1. Metas - Magnitud'!I51</f>
        <v>Realizar el 100% de las actividades para la primera fase de Detección Electrónica DEI</v>
      </c>
      <c r="C21" s="231">
        <v>233</v>
      </c>
      <c r="D21" s="231" t="s">
        <v>180</v>
      </c>
      <c r="E21" s="231">
        <v>180</v>
      </c>
      <c r="F21" s="263" t="s">
        <v>181</v>
      </c>
      <c r="G21" s="231" t="s">
        <v>151</v>
      </c>
      <c r="H21" s="231" t="s">
        <v>70</v>
      </c>
      <c r="I21" s="269">
        <f>SUM(J21:N22)</f>
        <v>1</v>
      </c>
      <c r="J21" s="298">
        <v>0.01</v>
      </c>
      <c r="K21" s="285">
        <v>0.1</v>
      </c>
      <c r="L21" s="288">
        <v>0.3</v>
      </c>
      <c r="M21" s="285">
        <v>0.55000000000000004</v>
      </c>
      <c r="N21" s="285">
        <v>0.04</v>
      </c>
      <c r="O21" s="281">
        <v>4.4999999999999998E-2</v>
      </c>
      <c r="P21" s="282"/>
      <c r="Q21" s="282"/>
      <c r="R21" s="281">
        <v>0</v>
      </c>
      <c r="S21" s="282"/>
      <c r="T21" s="282"/>
      <c r="U21" s="281">
        <v>0</v>
      </c>
      <c r="V21" s="282"/>
      <c r="W21" s="282"/>
      <c r="X21" s="281">
        <v>0</v>
      </c>
      <c r="Y21" s="282"/>
      <c r="Z21" s="282"/>
      <c r="AA21" s="279">
        <f>+R21+O21+U21+X21</f>
        <v>4.4999999999999998E-2</v>
      </c>
      <c r="AB21" s="244">
        <f>+AA21/K21</f>
        <v>0.44999999999999996</v>
      </c>
      <c r="AC21" s="244">
        <f>+(J21+AA21)/I21</f>
        <v>5.5E-2</v>
      </c>
      <c r="AD21" s="271" t="s">
        <v>228</v>
      </c>
      <c r="AE21" s="234" t="s">
        <v>223</v>
      </c>
      <c r="AF21" s="271" t="s">
        <v>225</v>
      </c>
    </row>
    <row r="22" spans="1:32" ht="124.5" customHeight="1" x14ac:dyDescent="0.25">
      <c r="A22" s="231"/>
      <c r="B22" s="287"/>
      <c r="C22" s="231"/>
      <c r="D22" s="231"/>
      <c r="E22" s="231"/>
      <c r="F22" s="263"/>
      <c r="G22" s="231"/>
      <c r="H22" s="231"/>
      <c r="I22" s="270"/>
      <c r="J22" s="299"/>
      <c r="K22" s="286"/>
      <c r="L22" s="289"/>
      <c r="M22" s="286"/>
      <c r="N22" s="286"/>
      <c r="O22" s="283"/>
      <c r="P22" s="284"/>
      <c r="Q22" s="284"/>
      <c r="R22" s="283"/>
      <c r="S22" s="284"/>
      <c r="T22" s="284"/>
      <c r="U22" s="283"/>
      <c r="V22" s="284"/>
      <c r="W22" s="284"/>
      <c r="X22" s="283"/>
      <c r="Y22" s="284"/>
      <c r="Z22" s="284"/>
      <c r="AA22" s="280"/>
      <c r="AB22" s="244"/>
      <c r="AC22" s="244"/>
      <c r="AD22" s="272"/>
      <c r="AE22" s="235"/>
      <c r="AF22" s="27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58"/>
      <c r="K8" s="58"/>
      <c r="N8" s="6" t="s">
        <v>57</v>
      </c>
    </row>
    <row r="9" spans="2:14" ht="30.75" customHeight="1" x14ac:dyDescent="0.2">
      <c r="B9" s="98" t="s">
        <v>58</v>
      </c>
      <c r="C9" s="59">
        <v>14</v>
      </c>
      <c r="D9" s="321" t="s">
        <v>59</v>
      </c>
      <c r="E9" s="321"/>
      <c r="F9" s="322" t="s">
        <v>207</v>
      </c>
      <c r="G9" s="323"/>
      <c r="H9" s="323"/>
      <c r="I9" s="324"/>
      <c r="J9" s="17"/>
      <c r="K9" s="17"/>
      <c r="M9" s="14" t="s">
        <v>60</v>
      </c>
      <c r="N9" s="6" t="s">
        <v>61</v>
      </c>
    </row>
    <row r="10" spans="2:14" ht="30.75" customHeight="1" x14ac:dyDescent="0.2">
      <c r="B10" s="20" t="s">
        <v>62</v>
      </c>
      <c r="C10" s="60" t="s">
        <v>81</v>
      </c>
      <c r="D10" s="325" t="s">
        <v>63</v>
      </c>
      <c r="E10" s="326"/>
      <c r="F10" s="316" t="s">
        <v>155</v>
      </c>
      <c r="G10" s="317"/>
      <c r="H10" s="18" t="s">
        <v>64</v>
      </c>
      <c r="I10" s="76" t="s">
        <v>81</v>
      </c>
      <c r="J10" s="19"/>
      <c r="K10" s="19"/>
      <c r="M10" s="14" t="s">
        <v>65</v>
      </c>
      <c r="N10" s="6" t="s">
        <v>66</v>
      </c>
    </row>
    <row r="11" spans="2:14" ht="30.75" customHeight="1" x14ac:dyDescent="0.2">
      <c r="B11" s="20" t="s">
        <v>67</v>
      </c>
      <c r="C11" s="318" t="s">
        <v>156</v>
      </c>
      <c r="D11" s="318"/>
      <c r="E11" s="318"/>
      <c r="F11" s="318"/>
      <c r="G11" s="18" t="s">
        <v>68</v>
      </c>
      <c r="H11" s="319">
        <v>1032</v>
      </c>
      <c r="I11" s="320"/>
      <c r="J11" s="21"/>
      <c r="K11" s="21"/>
      <c r="M11" s="14" t="s">
        <v>69</v>
      </c>
      <c r="N11" s="6" t="s">
        <v>70</v>
      </c>
    </row>
    <row r="12" spans="2:14" ht="30.75" customHeight="1" x14ac:dyDescent="0.2">
      <c r="B12" s="20" t="s">
        <v>71</v>
      </c>
      <c r="C12" s="327" t="s">
        <v>65</v>
      </c>
      <c r="D12" s="327"/>
      <c r="E12" s="327"/>
      <c r="F12" s="327"/>
      <c r="G12" s="18" t="s">
        <v>72</v>
      </c>
      <c r="H12" s="530" t="s">
        <v>165</v>
      </c>
      <c r="I12" s="531"/>
      <c r="J12" s="22"/>
      <c r="K12" s="22"/>
      <c r="M12" s="23" t="s">
        <v>73</v>
      </c>
    </row>
    <row r="13" spans="2:14" ht="30.75" customHeight="1" x14ac:dyDescent="0.2">
      <c r="B13" s="20" t="s">
        <v>74</v>
      </c>
      <c r="C13" s="330" t="s">
        <v>45</v>
      </c>
      <c r="D13" s="330"/>
      <c r="E13" s="330"/>
      <c r="F13" s="330"/>
      <c r="G13" s="330"/>
      <c r="H13" s="330"/>
      <c r="I13" s="331"/>
      <c r="J13" s="24"/>
      <c r="K13" s="24"/>
      <c r="M13" s="23"/>
    </row>
    <row r="14" spans="2:14" ht="30.75" customHeight="1" x14ac:dyDescent="0.2">
      <c r="B14" s="20" t="s">
        <v>75</v>
      </c>
      <c r="C14" s="316" t="s">
        <v>153</v>
      </c>
      <c r="D14" s="317"/>
      <c r="E14" s="317"/>
      <c r="F14" s="317"/>
      <c r="G14" s="317"/>
      <c r="H14" s="317"/>
      <c r="I14" s="332"/>
      <c r="J14" s="19"/>
      <c r="K14" s="19"/>
      <c r="M14" s="23"/>
      <c r="N14" s="6" t="s">
        <v>76</v>
      </c>
    </row>
    <row r="15" spans="2:14" ht="30.75" customHeight="1" x14ac:dyDescent="0.2">
      <c r="B15" s="20" t="s">
        <v>77</v>
      </c>
      <c r="C15" s="322" t="s">
        <v>166</v>
      </c>
      <c r="D15" s="323"/>
      <c r="E15" s="323"/>
      <c r="F15" s="512"/>
      <c r="G15" s="18" t="s">
        <v>78</v>
      </c>
      <c r="H15" s="334" t="s">
        <v>91</v>
      </c>
      <c r="I15" s="335"/>
      <c r="J15" s="19"/>
      <c r="K15" s="19"/>
      <c r="M15" s="23" t="s">
        <v>80</v>
      </c>
      <c r="N15" s="6" t="s">
        <v>81</v>
      </c>
    </row>
    <row r="16" spans="2:14" ht="30.75" customHeight="1" x14ac:dyDescent="0.2">
      <c r="B16" s="20" t="s">
        <v>82</v>
      </c>
      <c r="C16" s="336" t="s">
        <v>215</v>
      </c>
      <c r="D16" s="337"/>
      <c r="E16" s="337"/>
      <c r="F16" s="337"/>
      <c r="G16" s="18" t="s">
        <v>83</v>
      </c>
      <c r="H16" s="334" t="s">
        <v>70</v>
      </c>
      <c r="I16" s="335"/>
      <c r="J16" s="19"/>
      <c r="K16" s="19"/>
      <c r="M16" s="23" t="s">
        <v>84</v>
      </c>
    </row>
    <row r="17" spans="2:14" ht="36" customHeight="1" x14ac:dyDescent="0.2">
      <c r="B17" s="20" t="s">
        <v>85</v>
      </c>
      <c r="C17" s="523" t="s">
        <v>167</v>
      </c>
      <c r="D17" s="524"/>
      <c r="E17" s="524"/>
      <c r="F17" s="524"/>
      <c r="G17" s="524"/>
      <c r="H17" s="524"/>
      <c r="I17" s="525"/>
      <c r="J17" s="24"/>
      <c r="K17" s="24"/>
      <c r="M17" s="23" t="s">
        <v>86</v>
      </c>
      <c r="N17" s="6" t="s">
        <v>39</v>
      </c>
    </row>
    <row r="18" spans="2:14" ht="30.75" customHeight="1" x14ac:dyDescent="0.2">
      <c r="B18" s="20" t="s">
        <v>87</v>
      </c>
      <c r="C18" s="322" t="s">
        <v>168</v>
      </c>
      <c r="D18" s="323"/>
      <c r="E18" s="323"/>
      <c r="F18" s="323"/>
      <c r="G18" s="323"/>
      <c r="H18" s="323"/>
      <c r="I18" s="324"/>
      <c r="J18" s="25"/>
      <c r="K18" s="25"/>
      <c r="M18" s="23" t="s">
        <v>88</v>
      </c>
      <c r="N18" s="6" t="s">
        <v>40</v>
      </c>
    </row>
    <row r="19" spans="2:14" ht="30.75" customHeight="1" x14ac:dyDescent="0.2">
      <c r="B19" s="20" t="s">
        <v>89</v>
      </c>
      <c r="C19" s="520" t="s">
        <v>200</v>
      </c>
      <c r="D19" s="521"/>
      <c r="E19" s="521"/>
      <c r="F19" s="521"/>
      <c r="G19" s="521"/>
      <c r="H19" s="521"/>
      <c r="I19" s="522"/>
      <c r="J19" s="26"/>
      <c r="K19" s="26"/>
      <c r="M19" s="23"/>
      <c r="N19" s="6" t="s">
        <v>41</v>
      </c>
    </row>
    <row r="20" spans="2:14" ht="30.75" customHeight="1" x14ac:dyDescent="0.2">
      <c r="B20" s="20" t="s">
        <v>90</v>
      </c>
      <c r="C20" s="526" t="s">
        <v>152</v>
      </c>
      <c r="D20" s="527"/>
      <c r="E20" s="527"/>
      <c r="F20" s="527"/>
      <c r="G20" s="527"/>
      <c r="H20" s="527"/>
      <c r="I20" s="528"/>
      <c r="J20" s="27"/>
      <c r="K20" s="27"/>
      <c r="M20" s="23" t="s">
        <v>91</v>
      </c>
      <c r="N20" s="6" t="s">
        <v>42</v>
      </c>
    </row>
    <row r="21" spans="2:14" ht="27.75" customHeight="1" x14ac:dyDescent="0.2">
      <c r="B21" s="341" t="s">
        <v>92</v>
      </c>
      <c r="C21" s="343" t="s">
        <v>93</v>
      </c>
      <c r="D21" s="343"/>
      <c r="E21" s="343"/>
      <c r="F21" s="344" t="s">
        <v>94</v>
      </c>
      <c r="G21" s="344"/>
      <c r="H21" s="344"/>
      <c r="I21" s="345"/>
      <c r="J21" s="28"/>
      <c r="K21" s="28"/>
      <c r="M21" s="23" t="s">
        <v>79</v>
      </c>
      <c r="N21" s="6" t="s">
        <v>43</v>
      </c>
    </row>
    <row r="22" spans="2:14" ht="27" customHeight="1" x14ac:dyDescent="0.2">
      <c r="B22" s="342"/>
      <c r="C22" s="520" t="s">
        <v>169</v>
      </c>
      <c r="D22" s="521"/>
      <c r="E22" s="529"/>
      <c r="F22" s="520" t="s">
        <v>171</v>
      </c>
      <c r="G22" s="521"/>
      <c r="H22" s="521"/>
      <c r="I22" s="522"/>
      <c r="J22" s="26"/>
      <c r="K22" s="26"/>
      <c r="M22" s="23" t="s">
        <v>95</v>
      </c>
      <c r="N22" s="6" t="s">
        <v>44</v>
      </c>
    </row>
    <row r="23" spans="2:14" ht="39.75" customHeight="1" x14ac:dyDescent="0.2">
      <c r="B23" s="20" t="s">
        <v>96</v>
      </c>
      <c r="C23" s="316" t="s">
        <v>152</v>
      </c>
      <c r="D23" s="317"/>
      <c r="E23" s="516"/>
      <c r="F23" s="316" t="s">
        <v>152</v>
      </c>
      <c r="G23" s="317"/>
      <c r="H23" s="317"/>
      <c r="I23" s="332"/>
      <c r="J23" s="19"/>
      <c r="K23" s="19"/>
      <c r="M23" s="23"/>
      <c r="N23" s="6" t="s">
        <v>45</v>
      </c>
    </row>
    <row r="24" spans="2:14" ht="44.25" customHeight="1" x14ac:dyDescent="0.2">
      <c r="B24" s="20" t="s">
        <v>97</v>
      </c>
      <c r="C24" s="517" t="s">
        <v>170</v>
      </c>
      <c r="D24" s="518"/>
      <c r="E24" s="519"/>
      <c r="F24" s="520" t="s">
        <v>172</v>
      </c>
      <c r="G24" s="521"/>
      <c r="H24" s="521"/>
      <c r="I24" s="522"/>
      <c r="J24" s="25"/>
      <c r="K24" s="25"/>
      <c r="M24" s="29"/>
      <c r="N24" s="6" t="s">
        <v>46</v>
      </c>
    </row>
    <row r="25" spans="2:14" ht="29.25" customHeight="1" x14ac:dyDescent="0.2">
      <c r="B25" s="20" t="s">
        <v>98</v>
      </c>
      <c r="C25" s="358" t="s">
        <v>215</v>
      </c>
      <c r="D25" s="359"/>
      <c r="E25" s="360"/>
      <c r="F25" s="18" t="s">
        <v>99</v>
      </c>
      <c r="G25" s="513">
        <v>74</v>
      </c>
      <c r="H25" s="514"/>
      <c r="I25" s="515"/>
      <c r="J25" s="30"/>
      <c r="K25" s="30"/>
      <c r="M25" s="29"/>
    </row>
    <row r="26" spans="2:14" ht="27" customHeight="1" x14ac:dyDescent="0.2">
      <c r="B26" s="20" t="s">
        <v>100</v>
      </c>
      <c r="C26" s="322" t="s">
        <v>216</v>
      </c>
      <c r="D26" s="323"/>
      <c r="E26" s="512"/>
      <c r="F26" s="18" t="s">
        <v>101</v>
      </c>
      <c r="G26" s="513">
        <v>0</v>
      </c>
      <c r="H26" s="514"/>
      <c r="I26" s="515"/>
      <c r="J26" s="31"/>
      <c r="K26" s="31"/>
      <c r="M26" s="29"/>
    </row>
    <row r="27" spans="2:14" ht="47.25" customHeight="1" x14ac:dyDescent="0.2">
      <c r="B27" s="97" t="s">
        <v>102</v>
      </c>
      <c r="C27" s="316" t="s">
        <v>86</v>
      </c>
      <c r="D27" s="317"/>
      <c r="E27" s="516"/>
      <c r="F27" s="32" t="s">
        <v>103</v>
      </c>
      <c r="G27" s="365" t="s">
        <v>182</v>
      </c>
      <c r="H27" s="366"/>
      <c r="I27" s="367"/>
      <c r="J27" s="28"/>
      <c r="K27" s="28"/>
      <c r="M27" s="29"/>
    </row>
    <row r="28" spans="2:14" ht="30" customHeight="1" x14ac:dyDescent="0.2">
      <c r="B28" s="371" t="s">
        <v>104</v>
      </c>
      <c r="C28" s="372"/>
      <c r="D28" s="372"/>
      <c r="E28" s="372"/>
      <c r="F28" s="372"/>
      <c r="G28" s="372"/>
      <c r="H28" s="372"/>
      <c r="I28" s="37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6"/>
      <c r="D42" s="376"/>
      <c r="E42" s="376"/>
      <c r="F42" s="376"/>
      <c r="G42" s="376"/>
      <c r="H42" s="376"/>
      <c r="I42" s="377"/>
      <c r="J42" s="39"/>
      <c r="K42" s="39"/>
    </row>
    <row r="43" spans="2:11" ht="29.25" customHeight="1" x14ac:dyDescent="0.2">
      <c r="B43" s="371" t="s">
        <v>126</v>
      </c>
      <c r="C43" s="372"/>
      <c r="D43" s="372"/>
      <c r="E43" s="372"/>
      <c r="F43" s="372"/>
      <c r="G43" s="372"/>
      <c r="H43" s="372"/>
      <c r="I43" s="373"/>
      <c r="J43" s="58"/>
      <c r="K43" s="58"/>
    </row>
    <row r="44" spans="2:11" ht="32.25" customHeight="1" x14ac:dyDescent="0.2">
      <c r="B44" s="346"/>
      <c r="C44" s="347"/>
      <c r="D44" s="347"/>
      <c r="E44" s="347"/>
      <c r="F44" s="347"/>
      <c r="G44" s="347"/>
      <c r="H44" s="347"/>
      <c r="I44" s="348"/>
      <c r="J44" s="58"/>
      <c r="K44" s="58"/>
    </row>
    <row r="45" spans="2:11" ht="32.25" customHeight="1" x14ac:dyDescent="0.2">
      <c r="B45" s="349"/>
      <c r="C45" s="350"/>
      <c r="D45" s="350"/>
      <c r="E45" s="350"/>
      <c r="F45" s="350"/>
      <c r="G45" s="350"/>
      <c r="H45" s="350"/>
      <c r="I45" s="351"/>
      <c r="J45" s="39"/>
      <c r="K45" s="39"/>
    </row>
    <row r="46" spans="2:11" ht="32.25" customHeight="1" x14ac:dyDescent="0.2">
      <c r="B46" s="349"/>
      <c r="C46" s="350"/>
      <c r="D46" s="350"/>
      <c r="E46" s="350"/>
      <c r="F46" s="350"/>
      <c r="G46" s="350"/>
      <c r="H46" s="350"/>
      <c r="I46" s="351"/>
      <c r="J46" s="39"/>
      <c r="K46" s="39"/>
    </row>
    <row r="47" spans="2:11" ht="32.25" customHeight="1" x14ac:dyDescent="0.2">
      <c r="B47" s="349"/>
      <c r="C47" s="350"/>
      <c r="D47" s="350"/>
      <c r="E47" s="350"/>
      <c r="F47" s="350"/>
      <c r="G47" s="350"/>
      <c r="H47" s="350"/>
      <c r="I47" s="351"/>
      <c r="J47" s="39"/>
      <c r="K47" s="39"/>
    </row>
    <row r="48" spans="2:11" ht="32.25" customHeight="1" x14ac:dyDescent="0.2">
      <c r="B48" s="352"/>
      <c r="C48" s="353"/>
      <c r="D48" s="353"/>
      <c r="E48" s="353"/>
      <c r="F48" s="353"/>
      <c r="G48" s="353"/>
      <c r="H48" s="353"/>
      <c r="I48" s="354"/>
      <c r="J48" s="40"/>
      <c r="K48" s="40"/>
    </row>
    <row r="49" spans="2:11" ht="79.5" customHeight="1" x14ac:dyDescent="0.2">
      <c r="B49" s="20" t="s">
        <v>127</v>
      </c>
      <c r="C49" s="506"/>
      <c r="D49" s="507"/>
      <c r="E49" s="507"/>
      <c r="F49" s="507"/>
      <c r="G49" s="507"/>
      <c r="H49" s="507"/>
      <c r="I49" s="508"/>
      <c r="J49" s="41"/>
      <c r="K49" s="41"/>
    </row>
    <row r="50" spans="2:11" ht="26.25" customHeight="1" x14ac:dyDescent="0.2">
      <c r="B50" s="20" t="s">
        <v>128</v>
      </c>
      <c r="C50" s="509"/>
      <c r="D50" s="510"/>
      <c r="E50" s="510"/>
      <c r="F50" s="510"/>
      <c r="G50" s="510"/>
      <c r="H50" s="510"/>
      <c r="I50" s="511"/>
      <c r="J50" s="41"/>
      <c r="K50" s="41"/>
    </row>
    <row r="51" spans="2:11" ht="64.5" customHeight="1" x14ac:dyDescent="0.2">
      <c r="B51" s="127" t="s">
        <v>129</v>
      </c>
      <c r="C51" s="506"/>
      <c r="D51" s="507"/>
      <c r="E51" s="507"/>
      <c r="F51" s="507"/>
      <c r="G51" s="507"/>
      <c r="H51" s="507"/>
      <c r="I51" s="508"/>
      <c r="J51" s="41"/>
      <c r="K51" s="41"/>
    </row>
    <row r="52" spans="2:11" ht="29.25" customHeight="1" x14ac:dyDescent="0.2">
      <c r="B52" s="371" t="s">
        <v>130</v>
      </c>
      <c r="C52" s="372"/>
      <c r="D52" s="372"/>
      <c r="E52" s="372"/>
      <c r="F52" s="372"/>
      <c r="G52" s="372"/>
      <c r="H52" s="372"/>
      <c r="I52" s="373"/>
      <c r="J52" s="41"/>
      <c r="K52" s="41"/>
    </row>
    <row r="53" spans="2:11" ht="33" customHeight="1" x14ac:dyDescent="0.2">
      <c r="B53" s="381" t="s">
        <v>131</v>
      </c>
      <c r="C53" s="128" t="s">
        <v>132</v>
      </c>
      <c r="D53" s="382" t="s">
        <v>133</v>
      </c>
      <c r="E53" s="382"/>
      <c r="F53" s="382"/>
      <c r="G53" s="382" t="s">
        <v>134</v>
      </c>
      <c r="H53" s="382"/>
      <c r="I53" s="383"/>
      <c r="J53" s="42"/>
      <c r="K53" s="42"/>
    </row>
    <row r="54" spans="2:11" ht="31.5" customHeight="1" x14ac:dyDescent="0.2">
      <c r="B54" s="381"/>
      <c r="C54" s="107"/>
      <c r="D54" s="376"/>
      <c r="E54" s="376"/>
      <c r="F54" s="376"/>
      <c r="G54" s="384"/>
      <c r="H54" s="384"/>
      <c r="I54" s="385"/>
      <c r="J54" s="42"/>
      <c r="K54" s="42"/>
    </row>
    <row r="55" spans="2:11" ht="31.5" customHeight="1" x14ac:dyDescent="0.2">
      <c r="B55" s="127" t="s">
        <v>135</v>
      </c>
      <c r="C55" s="504" t="s">
        <v>173</v>
      </c>
      <c r="D55" s="505"/>
      <c r="E55" s="398" t="s">
        <v>136</v>
      </c>
      <c r="F55" s="398"/>
      <c r="G55" s="397" t="s">
        <v>158</v>
      </c>
      <c r="H55" s="397"/>
      <c r="I55" s="399"/>
      <c r="J55" s="44"/>
      <c r="K55" s="44"/>
    </row>
    <row r="56" spans="2:11" ht="31.5" customHeight="1" x14ac:dyDescent="0.2">
      <c r="B56" s="127" t="s">
        <v>137</v>
      </c>
      <c r="C56" s="376" t="str">
        <f>+'[3]HV 1'!C56:D56</f>
        <v>NICOLAS ADOLFO CORREAL HUERTAS</v>
      </c>
      <c r="D56" s="376"/>
      <c r="E56" s="400" t="s">
        <v>138</v>
      </c>
      <c r="F56" s="400"/>
      <c r="G56" s="397" t="str">
        <f>+'[7]HV 1'!G59:I59</f>
        <v>DIANA VIDAL</v>
      </c>
      <c r="H56" s="397"/>
      <c r="I56" s="399"/>
      <c r="J56" s="44"/>
      <c r="K56" s="44"/>
    </row>
    <row r="57" spans="2:11" ht="31.5" customHeight="1" x14ac:dyDescent="0.2">
      <c r="B57" s="127" t="s">
        <v>139</v>
      </c>
      <c r="C57" s="376"/>
      <c r="D57" s="376"/>
      <c r="E57" s="386" t="s">
        <v>140</v>
      </c>
      <c r="F57" s="387"/>
      <c r="G57" s="390"/>
      <c r="H57" s="391"/>
      <c r="I57" s="392"/>
      <c r="J57" s="45"/>
      <c r="K57" s="45"/>
    </row>
    <row r="58" spans="2:11" ht="31.5" customHeight="1" thickBot="1" x14ac:dyDescent="0.25">
      <c r="B58" s="78" t="s">
        <v>141</v>
      </c>
      <c r="C58" s="396"/>
      <c r="D58" s="396"/>
      <c r="E58" s="388"/>
      <c r="F58" s="389"/>
      <c r="G58" s="393"/>
      <c r="H58" s="394"/>
      <c r="I58" s="39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5"/>
      <c r="C1" s="408" t="s">
        <v>24</v>
      </c>
      <c r="D1" s="409"/>
      <c r="E1" s="409"/>
      <c r="F1" s="409"/>
      <c r="G1" s="409"/>
      <c r="H1" s="410"/>
      <c r="I1" s="411"/>
      <c r="J1" s="412"/>
    </row>
    <row r="2" spans="2:11" ht="18" customHeight="1" thickBot="1" x14ac:dyDescent="0.3">
      <c r="B2" s="406"/>
      <c r="C2" s="417" t="s">
        <v>25</v>
      </c>
      <c r="D2" s="418"/>
      <c r="E2" s="418"/>
      <c r="F2" s="418"/>
      <c r="G2" s="418"/>
      <c r="H2" s="419"/>
      <c r="I2" s="413"/>
      <c r="J2" s="414"/>
    </row>
    <row r="3" spans="2:11" ht="18" customHeight="1" thickBot="1" x14ac:dyDescent="0.3">
      <c r="B3" s="406"/>
      <c r="C3" s="417" t="s">
        <v>183</v>
      </c>
      <c r="D3" s="418"/>
      <c r="E3" s="418"/>
      <c r="F3" s="418"/>
      <c r="G3" s="418"/>
      <c r="H3" s="419"/>
      <c r="I3" s="413"/>
      <c r="J3" s="414"/>
    </row>
    <row r="4" spans="2:11" ht="18" customHeight="1" thickBot="1" x14ac:dyDescent="0.3">
      <c r="B4" s="407"/>
      <c r="C4" s="417" t="s">
        <v>143</v>
      </c>
      <c r="D4" s="418"/>
      <c r="E4" s="418"/>
      <c r="F4" s="419"/>
      <c r="G4" s="420" t="s">
        <v>190</v>
      </c>
      <c r="H4" s="421"/>
      <c r="I4" s="415"/>
      <c r="J4" s="416"/>
    </row>
    <row r="5" spans="2:11" ht="18" customHeight="1" thickBot="1" x14ac:dyDescent="0.3">
      <c r="B5" s="51"/>
      <c r="C5" s="52"/>
      <c r="D5" s="52"/>
      <c r="E5" s="52"/>
      <c r="F5" s="52"/>
      <c r="G5" s="52"/>
      <c r="H5" s="52"/>
      <c r="I5" s="52"/>
      <c r="J5" s="53"/>
    </row>
    <row r="6" spans="2:11" ht="51.75" customHeight="1" thickBot="1" x14ac:dyDescent="0.3">
      <c r="B6" s="1" t="s">
        <v>199</v>
      </c>
      <c r="C6" s="424" t="str">
        <f>+'[5]Sección 1. Metas - Magnitud'!C7</f>
        <v>1032 - Gestión y control de tránsito y transporte</v>
      </c>
      <c r="D6" s="425"/>
      <c r="E6" s="426"/>
      <c r="F6" s="54"/>
      <c r="G6" s="52"/>
      <c r="H6" s="52"/>
      <c r="I6" s="52"/>
      <c r="J6" s="53"/>
    </row>
    <row r="7" spans="2:11" ht="32.25" customHeight="1" thickBot="1" x14ac:dyDescent="0.3">
      <c r="B7" s="2" t="s">
        <v>0</v>
      </c>
      <c r="C7" s="424" t="str">
        <f>+'[5]Sección 1. Metas - Magnitud'!C8:F8</f>
        <v>Dirección de Control y Vigilancia</v>
      </c>
      <c r="D7" s="425"/>
      <c r="E7" s="426"/>
      <c r="F7" s="54"/>
      <c r="G7" s="52"/>
      <c r="H7" s="52"/>
      <c r="I7" s="52"/>
      <c r="J7" s="53"/>
    </row>
    <row r="8" spans="2:11" ht="32.25" customHeight="1" thickBot="1" x14ac:dyDescent="0.3">
      <c r="B8" s="2" t="s">
        <v>144</v>
      </c>
      <c r="C8" s="424" t="str">
        <f>+'[5]Sección 1. Metas - Magnitud'!C9:F9</f>
        <v>Subsecretaría de Servicios de la Movilidad</v>
      </c>
      <c r="D8" s="425"/>
      <c r="E8" s="426"/>
      <c r="F8" s="4"/>
      <c r="G8" s="52"/>
      <c r="H8" s="52"/>
      <c r="I8" s="52"/>
      <c r="J8" s="53"/>
    </row>
    <row r="9" spans="2:11" ht="33.75" customHeight="1" thickBot="1" x14ac:dyDescent="0.3">
      <c r="B9" s="2" t="s">
        <v>28</v>
      </c>
      <c r="C9" s="424" t="s">
        <v>184</v>
      </c>
      <c r="D9" s="425"/>
      <c r="E9" s="426"/>
      <c r="F9" s="54"/>
      <c r="G9" s="52"/>
      <c r="H9" s="52"/>
      <c r="I9" s="52"/>
      <c r="J9" s="53"/>
    </row>
    <row r="10" spans="2:11" ht="33.75" customHeight="1" thickBot="1" x14ac:dyDescent="0.3">
      <c r="B10" s="100" t="s">
        <v>197</v>
      </c>
      <c r="C10" s="424" t="str">
        <f>+'[7]HV 14'!F9</f>
        <v>14. Realizar 241 visitas administrativas y de seguimiento a empresas prestadoras del servicio público de transporte.</v>
      </c>
      <c r="D10" s="425"/>
      <c r="E10" s="426"/>
      <c r="F10" s="54"/>
      <c r="G10" s="52"/>
      <c r="H10" s="52"/>
      <c r="I10" s="52"/>
      <c r="J10" s="53"/>
    </row>
    <row r="11" spans="2:11" ht="34.5" customHeight="1" x14ac:dyDescent="0.25"/>
    <row r="12" spans="2:11" ht="21.75" customHeight="1" x14ac:dyDescent="0.25">
      <c r="B12" s="434" t="s">
        <v>218</v>
      </c>
      <c r="C12" s="435"/>
      <c r="D12" s="435"/>
      <c r="E12" s="435"/>
      <c r="F12" s="435"/>
      <c r="G12" s="435"/>
      <c r="H12" s="436"/>
      <c r="I12" s="538" t="s">
        <v>145</v>
      </c>
      <c r="J12" s="539"/>
      <c r="K12" s="539"/>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6"/>
    </row>
    <row r="16" spans="2:11" x14ac:dyDescent="0.25">
      <c r="B16" s="148"/>
      <c r="C16" s="149"/>
      <c r="D16" s="150"/>
      <c r="E16" s="151"/>
      <c r="F16" s="149"/>
      <c r="G16" s="150"/>
      <c r="H16" s="152"/>
      <c r="I16" s="153"/>
      <c r="J16" s="154"/>
      <c r="K16" s="537"/>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2" t="s">
        <v>17</v>
      </c>
      <c r="C19" s="533"/>
      <c r="D19" s="163">
        <f>SUM(D15:D16)</f>
        <v>0</v>
      </c>
      <c r="E19" s="534" t="s">
        <v>17</v>
      </c>
      <c r="F19" s="535"/>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58"/>
      <c r="K8" s="58"/>
      <c r="N8" s="6" t="s">
        <v>57</v>
      </c>
    </row>
    <row r="9" spans="2:14" ht="30.75" customHeight="1" x14ac:dyDescent="0.2">
      <c r="B9" s="113" t="s">
        <v>58</v>
      </c>
      <c r="C9" s="59">
        <v>231</v>
      </c>
      <c r="D9" s="321" t="s">
        <v>59</v>
      </c>
      <c r="E9" s="321"/>
      <c r="F9" s="322" t="s">
        <v>201</v>
      </c>
      <c r="G9" s="323"/>
      <c r="H9" s="323"/>
      <c r="I9" s="324"/>
      <c r="J9" s="17"/>
      <c r="K9" s="17"/>
      <c r="M9" s="14" t="s">
        <v>60</v>
      </c>
      <c r="N9" s="6" t="s">
        <v>61</v>
      </c>
    </row>
    <row r="10" spans="2:14" ht="30.75" customHeight="1" x14ac:dyDescent="0.2">
      <c r="B10" s="20" t="s">
        <v>62</v>
      </c>
      <c r="C10" s="60" t="s">
        <v>81</v>
      </c>
      <c r="D10" s="325" t="s">
        <v>63</v>
      </c>
      <c r="E10" s="326"/>
      <c r="F10" s="316" t="s">
        <v>155</v>
      </c>
      <c r="G10" s="317"/>
      <c r="H10" s="18" t="s">
        <v>64</v>
      </c>
      <c r="I10" s="115" t="s">
        <v>81</v>
      </c>
      <c r="J10" s="19"/>
      <c r="K10" s="19"/>
      <c r="M10" s="14" t="s">
        <v>65</v>
      </c>
      <c r="N10" s="6" t="s">
        <v>66</v>
      </c>
    </row>
    <row r="11" spans="2:14" ht="30.75" customHeight="1" x14ac:dyDescent="0.2">
      <c r="B11" s="20" t="s">
        <v>67</v>
      </c>
      <c r="C11" s="318" t="s">
        <v>156</v>
      </c>
      <c r="D11" s="318"/>
      <c r="E11" s="318"/>
      <c r="F11" s="318"/>
      <c r="G11" s="18" t="s">
        <v>68</v>
      </c>
      <c r="H11" s="319">
        <v>1032</v>
      </c>
      <c r="I11" s="320"/>
      <c r="J11" s="21"/>
      <c r="K11" s="21"/>
      <c r="M11" s="14" t="s">
        <v>69</v>
      </c>
      <c r="N11" s="6" t="s">
        <v>70</v>
      </c>
    </row>
    <row r="12" spans="2:14" ht="30.75" customHeight="1" x14ac:dyDescent="0.2">
      <c r="B12" s="20" t="s">
        <v>71</v>
      </c>
      <c r="C12" s="327" t="s">
        <v>65</v>
      </c>
      <c r="D12" s="327"/>
      <c r="E12" s="327"/>
      <c r="F12" s="327"/>
      <c r="G12" s="18" t="s">
        <v>72</v>
      </c>
      <c r="H12" s="328" t="s">
        <v>157</v>
      </c>
      <c r="I12" s="329"/>
      <c r="J12" s="22"/>
      <c r="K12" s="22"/>
      <c r="M12" s="23" t="s">
        <v>73</v>
      </c>
    </row>
    <row r="13" spans="2:14" ht="30.75" customHeight="1" x14ac:dyDescent="0.2">
      <c r="B13" s="20" t="s">
        <v>74</v>
      </c>
      <c r="C13" s="330" t="s">
        <v>45</v>
      </c>
      <c r="D13" s="330"/>
      <c r="E13" s="330"/>
      <c r="F13" s="330"/>
      <c r="G13" s="330"/>
      <c r="H13" s="330"/>
      <c r="I13" s="331"/>
      <c r="J13" s="24"/>
      <c r="K13" s="24"/>
      <c r="M13" s="23"/>
    </row>
    <row r="14" spans="2:14" ht="30.75" customHeight="1" x14ac:dyDescent="0.2">
      <c r="B14" s="20" t="s">
        <v>75</v>
      </c>
      <c r="C14" s="316" t="s">
        <v>202</v>
      </c>
      <c r="D14" s="317"/>
      <c r="E14" s="317"/>
      <c r="F14" s="317"/>
      <c r="G14" s="317"/>
      <c r="H14" s="317"/>
      <c r="I14" s="332"/>
      <c r="J14" s="19"/>
      <c r="K14" s="19"/>
      <c r="M14" s="23"/>
      <c r="N14" s="6" t="s">
        <v>76</v>
      </c>
    </row>
    <row r="15" spans="2:14" ht="30.75" customHeight="1" x14ac:dyDescent="0.2">
      <c r="B15" s="20" t="s">
        <v>77</v>
      </c>
      <c r="C15" s="333" t="s">
        <v>203</v>
      </c>
      <c r="D15" s="333"/>
      <c r="E15" s="333"/>
      <c r="F15" s="333"/>
      <c r="G15" s="18" t="s">
        <v>78</v>
      </c>
      <c r="H15" s="334" t="s">
        <v>91</v>
      </c>
      <c r="I15" s="335"/>
      <c r="J15" s="19"/>
      <c r="K15" s="19"/>
      <c r="M15" s="23" t="s">
        <v>80</v>
      </c>
      <c r="N15" s="6" t="s">
        <v>81</v>
      </c>
    </row>
    <row r="16" spans="2:14" ht="30.75" customHeight="1" x14ac:dyDescent="0.2">
      <c r="B16" s="20" t="s">
        <v>82</v>
      </c>
      <c r="C16" s="336" t="s">
        <v>215</v>
      </c>
      <c r="D16" s="337"/>
      <c r="E16" s="337"/>
      <c r="F16" s="337"/>
      <c r="G16" s="18" t="s">
        <v>83</v>
      </c>
      <c r="H16" s="334" t="s">
        <v>70</v>
      </c>
      <c r="I16" s="335"/>
      <c r="J16" s="19"/>
      <c r="K16" s="19"/>
      <c r="M16" s="23" t="s">
        <v>84</v>
      </c>
    </row>
    <row r="17" spans="2:14" ht="36" customHeight="1" x14ac:dyDescent="0.2">
      <c r="B17" s="20" t="s">
        <v>85</v>
      </c>
      <c r="C17" s="330" t="s">
        <v>204</v>
      </c>
      <c r="D17" s="330"/>
      <c r="E17" s="330"/>
      <c r="F17" s="330"/>
      <c r="G17" s="330"/>
      <c r="H17" s="330"/>
      <c r="I17" s="331"/>
      <c r="J17" s="24"/>
      <c r="K17" s="24"/>
      <c r="M17" s="23" t="s">
        <v>86</v>
      </c>
      <c r="N17" s="6" t="s">
        <v>39</v>
      </c>
    </row>
    <row r="18" spans="2:14" ht="30.75" customHeight="1" x14ac:dyDescent="0.2">
      <c r="B18" s="20" t="s">
        <v>87</v>
      </c>
      <c r="C18" s="333" t="s">
        <v>163</v>
      </c>
      <c r="D18" s="333"/>
      <c r="E18" s="333"/>
      <c r="F18" s="333"/>
      <c r="G18" s="333"/>
      <c r="H18" s="333"/>
      <c r="I18" s="338"/>
      <c r="J18" s="25"/>
      <c r="K18" s="25"/>
      <c r="M18" s="23" t="s">
        <v>88</v>
      </c>
      <c r="N18" s="6" t="s">
        <v>40</v>
      </c>
    </row>
    <row r="19" spans="2:14" ht="30.75" customHeight="1" x14ac:dyDescent="0.2">
      <c r="B19" s="20" t="s">
        <v>89</v>
      </c>
      <c r="C19" s="333" t="s">
        <v>159</v>
      </c>
      <c r="D19" s="333"/>
      <c r="E19" s="333"/>
      <c r="F19" s="333"/>
      <c r="G19" s="333"/>
      <c r="H19" s="333"/>
      <c r="I19" s="338"/>
      <c r="J19" s="26"/>
      <c r="K19" s="26"/>
      <c r="M19" s="23"/>
      <c r="N19" s="6" t="s">
        <v>41</v>
      </c>
    </row>
    <row r="20" spans="2:14" ht="30.75" customHeight="1" x14ac:dyDescent="0.2">
      <c r="B20" s="20" t="s">
        <v>90</v>
      </c>
      <c r="C20" s="339" t="s">
        <v>151</v>
      </c>
      <c r="D20" s="339"/>
      <c r="E20" s="339"/>
      <c r="F20" s="339"/>
      <c r="G20" s="339"/>
      <c r="H20" s="339"/>
      <c r="I20" s="340"/>
      <c r="J20" s="27"/>
      <c r="K20" s="27"/>
      <c r="M20" s="23" t="s">
        <v>91</v>
      </c>
      <c r="N20" s="6" t="s">
        <v>42</v>
      </c>
    </row>
    <row r="21" spans="2:14" ht="27.75" customHeight="1" x14ac:dyDescent="0.2">
      <c r="B21" s="341" t="s">
        <v>92</v>
      </c>
      <c r="C21" s="343" t="s">
        <v>93</v>
      </c>
      <c r="D21" s="343"/>
      <c r="E21" s="343"/>
      <c r="F21" s="344" t="s">
        <v>94</v>
      </c>
      <c r="G21" s="344"/>
      <c r="H21" s="344"/>
      <c r="I21" s="345"/>
      <c r="J21" s="28"/>
      <c r="K21" s="28"/>
      <c r="M21" s="23" t="s">
        <v>79</v>
      </c>
      <c r="N21" s="6" t="s">
        <v>43</v>
      </c>
    </row>
    <row r="22" spans="2:14" ht="27" customHeight="1" x14ac:dyDescent="0.2">
      <c r="B22" s="342"/>
      <c r="C22" s="333" t="s">
        <v>160</v>
      </c>
      <c r="D22" s="333"/>
      <c r="E22" s="333"/>
      <c r="F22" s="333" t="s">
        <v>161</v>
      </c>
      <c r="G22" s="333"/>
      <c r="H22" s="333"/>
      <c r="I22" s="338"/>
      <c r="J22" s="26"/>
      <c r="K22" s="26"/>
      <c r="M22" s="23" t="s">
        <v>95</v>
      </c>
      <c r="N22" s="6" t="s">
        <v>44</v>
      </c>
    </row>
    <row r="23" spans="2:14" ht="39.75" customHeight="1" x14ac:dyDescent="0.2">
      <c r="B23" s="20" t="s">
        <v>96</v>
      </c>
      <c r="C23" s="334" t="s">
        <v>151</v>
      </c>
      <c r="D23" s="334"/>
      <c r="E23" s="334"/>
      <c r="F23" s="334" t="s">
        <v>151</v>
      </c>
      <c r="G23" s="334"/>
      <c r="H23" s="334"/>
      <c r="I23" s="335"/>
      <c r="J23" s="19"/>
      <c r="K23" s="19"/>
      <c r="M23" s="23"/>
      <c r="N23" s="6" t="s">
        <v>45</v>
      </c>
    </row>
    <row r="24" spans="2:14" ht="44.25" customHeight="1" x14ac:dyDescent="0.2">
      <c r="B24" s="20" t="s">
        <v>97</v>
      </c>
      <c r="C24" s="355" t="s">
        <v>205</v>
      </c>
      <c r="D24" s="356"/>
      <c r="E24" s="357"/>
      <c r="F24" s="322" t="s">
        <v>206</v>
      </c>
      <c r="G24" s="323"/>
      <c r="H24" s="323"/>
      <c r="I24" s="324"/>
      <c r="J24" s="25"/>
      <c r="K24" s="25"/>
      <c r="M24" s="29"/>
      <c r="N24" s="6" t="s">
        <v>46</v>
      </c>
    </row>
    <row r="25" spans="2:14" ht="29.25" customHeight="1" x14ac:dyDescent="0.2">
      <c r="B25" s="20" t="s">
        <v>98</v>
      </c>
      <c r="C25" s="358" t="s">
        <v>215</v>
      </c>
      <c r="D25" s="359"/>
      <c r="E25" s="360"/>
      <c r="F25" s="18" t="s">
        <v>99</v>
      </c>
      <c r="G25" s="361">
        <v>0.3</v>
      </c>
      <c r="H25" s="362"/>
      <c r="I25" s="363"/>
      <c r="J25" s="30"/>
      <c r="K25" s="30"/>
      <c r="M25" s="29"/>
    </row>
    <row r="26" spans="2:14" ht="27" customHeight="1" x14ac:dyDescent="0.2">
      <c r="B26" s="20" t="s">
        <v>100</v>
      </c>
      <c r="C26" s="322" t="s">
        <v>216</v>
      </c>
      <c r="D26" s="323"/>
      <c r="E26" s="364"/>
      <c r="F26" s="18" t="s">
        <v>101</v>
      </c>
      <c r="G26" s="365">
        <v>0.3</v>
      </c>
      <c r="H26" s="366"/>
      <c r="I26" s="367"/>
      <c r="J26" s="31"/>
      <c r="K26" s="31"/>
      <c r="M26" s="29"/>
    </row>
    <row r="27" spans="2:14" ht="47.25" customHeight="1" x14ac:dyDescent="0.2">
      <c r="B27" s="112" t="s">
        <v>102</v>
      </c>
      <c r="C27" s="368" t="s">
        <v>86</v>
      </c>
      <c r="D27" s="369"/>
      <c r="E27" s="370"/>
      <c r="F27" s="32" t="s">
        <v>103</v>
      </c>
      <c r="G27" s="365" t="s">
        <v>182</v>
      </c>
      <c r="H27" s="366"/>
      <c r="I27" s="367"/>
      <c r="J27" s="28"/>
      <c r="K27" s="28"/>
      <c r="M27" s="29"/>
    </row>
    <row r="28" spans="2:14" ht="30" customHeight="1" x14ac:dyDescent="0.2">
      <c r="B28" s="371" t="s">
        <v>104</v>
      </c>
      <c r="C28" s="372"/>
      <c r="D28" s="372"/>
      <c r="E28" s="372"/>
      <c r="F28" s="372"/>
      <c r="G28" s="372"/>
      <c r="H28" s="372"/>
      <c r="I28" s="37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4" t="s">
        <v>224</v>
      </c>
      <c r="D42" s="374"/>
      <c r="E42" s="374"/>
      <c r="F42" s="374"/>
      <c r="G42" s="374"/>
      <c r="H42" s="374"/>
      <c r="I42" s="375"/>
      <c r="J42" s="39"/>
      <c r="K42" s="39"/>
    </row>
    <row r="43" spans="2:11" ht="29.25" customHeight="1" x14ac:dyDescent="0.2">
      <c r="B43" s="371" t="s">
        <v>126</v>
      </c>
      <c r="C43" s="372"/>
      <c r="D43" s="372"/>
      <c r="E43" s="372"/>
      <c r="F43" s="372"/>
      <c r="G43" s="372"/>
      <c r="H43" s="372"/>
      <c r="I43" s="373"/>
      <c r="J43" s="58"/>
      <c r="K43" s="58"/>
    </row>
    <row r="44" spans="2:11" ht="32.25" customHeight="1" x14ac:dyDescent="0.2">
      <c r="B44" s="346"/>
      <c r="C44" s="347"/>
      <c r="D44" s="347"/>
      <c r="E44" s="347"/>
      <c r="F44" s="347"/>
      <c r="G44" s="347"/>
      <c r="H44" s="347"/>
      <c r="I44" s="348"/>
      <c r="J44" s="58"/>
      <c r="K44" s="58"/>
    </row>
    <row r="45" spans="2:11" ht="32.25" customHeight="1" x14ac:dyDescent="0.2">
      <c r="B45" s="349"/>
      <c r="C45" s="350"/>
      <c r="D45" s="350"/>
      <c r="E45" s="350"/>
      <c r="F45" s="350"/>
      <c r="G45" s="350"/>
      <c r="H45" s="350"/>
      <c r="I45" s="351"/>
      <c r="J45" s="39"/>
      <c r="K45" s="39"/>
    </row>
    <row r="46" spans="2:11" ht="32.25" customHeight="1" x14ac:dyDescent="0.2">
      <c r="B46" s="349"/>
      <c r="C46" s="350"/>
      <c r="D46" s="350"/>
      <c r="E46" s="350"/>
      <c r="F46" s="350"/>
      <c r="G46" s="350"/>
      <c r="H46" s="350"/>
      <c r="I46" s="351"/>
      <c r="J46" s="39"/>
      <c r="K46" s="39"/>
    </row>
    <row r="47" spans="2:11" ht="32.25" customHeight="1" x14ac:dyDescent="0.2">
      <c r="B47" s="349"/>
      <c r="C47" s="350"/>
      <c r="D47" s="350"/>
      <c r="E47" s="350"/>
      <c r="F47" s="350"/>
      <c r="G47" s="350"/>
      <c r="H47" s="350"/>
      <c r="I47" s="351"/>
      <c r="J47" s="39"/>
      <c r="K47" s="39"/>
    </row>
    <row r="48" spans="2:11" ht="32.25" customHeight="1" x14ac:dyDescent="0.2">
      <c r="B48" s="352"/>
      <c r="C48" s="353"/>
      <c r="D48" s="353"/>
      <c r="E48" s="353"/>
      <c r="F48" s="353"/>
      <c r="G48" s="353"/>
      <c r="H48" s="353"/>
      <c r="I48" s="354"/>
      <c r="J48" s="40"/>
      <c r="K48" s="40"/>
    </row>
    <row r="49" spans="2:11" ht="83.25" customHeight="1" x14ac:dyDescent="0.2">
      <c r="B49" s="20" t="s">
        <v>127</v>
      </c>
      <c r="C49" s="374" t="s">
        <v>224</v>
      </c>
      <c r="D49" s="374"/>
      <c r="E49" s="374"/>
      <c r="F49" s="374"/>
      <c r="G49" s="374"/>
      <c r="H49" s="374"/>
      <c r="I49" s="375"/>
      <c r="J49" s="41"/>
      <c r="K49" s="41"/>
    </row>
    <row r="50" spans="2:11" ht="34.5" customHeight="1" x14ac:dyDescent="0.2">
      <c r="B50" s="20" t="s">
        <v>128</v>
      </c>
      <c r="C50" s="376" t="s">
        <v>182</v>
      </c>
      <c r="D50" s="376"/>
      <c r="E50" s="376"/>
      <c r="F50" s="376"/>
      <c r="G50" s="376"/>
      <c r="H50" s="376"/>
      <c r="I50" s="377"/>
      <c r="J50" s="41"/>
      <c r="K50" s="41"/>
    </row>
    <row r="51" spans="2:11" ht="34.5" customHeight="1" x14ac:dyDescent="0.2">
      <c r="B51" s="114" t="s">
        <v>129</v>
      </c>
      <c r="C51" s="378" t="s">
        <v>225</v>
      </c>
      <c r="D51" s="379"/>
      <c r="E51" s="379"/>
      <c r="F51" s="379"/>
      <c r="G51" s="379"/>
      <c r="H51" s="379"/>
      <c r="I51" s="380"/>
      <c r="J51" s="41"/>
      <c r="K51" s="41"/>
    </row>
    <row r="52" spans="2:11" ht="29.25" customHeight="1" x14ac:dyDescent="0.2">
      <c r="B52" s="371" t="s">
        <v>130</v>
      </c>
      <c r="C52" s="372"/>
      <c r="D52" s="372"/>
      <c r="E52" s="372"/>
      <c r="F52" s="372"/>
      <c r="G52" s="372"/>
      <c r="H52" s="372"/>
      <c r="I52" s="373"/>
      <c r="J52" s="41"/>
      <c r="K52" s="41"/>
    </row>
    <row r="53" spans="2:11" ht="33" customHeight="1" x14ac:dyDescent="0.2">
      <c r="B53" s="381" t="s">
        <v>131</v>
      </c>
      <c r="C53" s="111" t="s">
        <v>132</v>
      </c>
      <c r="D53" s="382" t="s">
        <v>133</v>
      </c>
      <c r="E53" s="382"/>
      <c r="F53" s="382"/>
      <c r="G53" s="382" t="s">
        <v>134</v>
      </c>
      <c r="H53" s="382"/>
      <c r="I53" s="383"/>
      <c r="J53" s="42"/>
      <c r="K53" s="42"/>
    </row>
    <row r="54" spans="2:11" ht="31.5" customHeight="1" x14ac:dyDescent="0.2">
      <c r="B54" s="381"/>
      <c r="C54" s="43"/>
      <c r="D54" s="376"/>
      <c r="E54" s="376"/>
      <c r="F54" s="376"/>
      <c r="G54" s="384"/>
      <c r="H54" s="384"/>
      <c r="I54" s="385"/>
      <c r="J54" s="42"/>
      <c r="K54" s="42"/>
    </row>
    <row r="55" spans="2:11" ht="31.5" customHeight="1" x14ac:dyDescent="0.2">
      <c r="B55" s="114" t="s">
        <v>135</v>
      </c>
      <c r="C55" s="397" t="s">
        <v>164</v>
      </c>
      <c r="D55" s="397"/>
      <c r="E55" s="398" t="s">
        <v>136</v>
      </c>
      <c r="F55" s="398"/>
      <c r="G55" s="397" t="s">
        <v>186</v>
      </c>
      <c r="H55" s="397"/>
      <c r="I55" s="399"/>
      <c r="J55" s="44"/>
      <c r="K55" s="44"/>
    </row>
    <row r="56" spans="2:11" ht="31.5" customHeight="1" x14ac:dyDescent="0.2">
      <c r="B56" s="114" t="s">
        <v>137</v>
      </c>
      <c r="C56" s="376" t="str">
        <f>+'[3]HV 1'!C56:D56</f>
        <v>NICOLAS ADOLFO CORREAL HUERTAS</v>
      </c>
      <c r="D56" s="376"/>
      <c r="E56" s="400" t="s">
        <v>138</v>
      </c>
      <c r="F56" s="400"/>
      <c r="G56" s="397" t="str">
        <f>+'[4]HV 1'!G56:I56</f>
        <v>DIANA VIDAL</v>
      </c>
      <c r="H56" s="397"/>
      <c r="I56" s="399"/>
      <c r="J56" s="44"/>
      <c r="K56" s="44"/>
    </row>
    <row r="57" spans="2:11" ht="31.5" customHeight="1" x14ac:dyDescent="0.2">
      <c r="B57" s="114" t="s">
        <v>139</v>
      </c>
      <c r="C57" s="376"/>
      <c r="D57" s="376"/>
      <c r="E57" s="386" t="s">
        <v>140</v>
      </c>
      <c r="F57" s="387"/>
      <c r="G57" s="390"/>
      <c r="H57" s="391"/>
      <c r="I57" s="392"/>
      <c r="J57" s="45"/>
      <c r="K57" s="45"/>
    </row>
    <row r="58" spans="2:11" ht="31.5" customHeight="1" thickBot="1" x14ac:dyDescent="0.25">
      <c r="B58" s="78" t="s">
        <v>141</v>
      </c>
      <c r="C58" s="396"/>
      <c r="D58" s="396"/>
      <c r="E58" s="388"/>
      <c r="F58" s="389"/>
      <c r="G58" s="393"/>
      <c r="H58" s="394"/>
      <c r="I58" s="39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5"/>
      <c r="C1" s="408" t="s">
        <v>24</v>
      </c>
      <c r="D1" s="409"/>
      <c r="E1" s="409"/>
      <c r="F1" s="409"/>
      <c r="G1" s="409"/>
      <c r="H1" s="410"/>
      <c r="I1" s="411"/>
      <c r="J1" s="412"/>
    </row>
    <row r="2" spans="2:13" ht="18" customHeight="1" thickBot="1" x14ac:dyDescent="0.3">
      <c r="B2" s="406"/>
      <c r="C2" s="417" t="s">
        <v>25</v>
      </c>
      <c r="D2" s="418"/>
      <c r="E2" s="418"/>
      <c r="F2" s="418"/>
      <c r="G2" s="418"/>
      <c r="H2" s="419"/>
      <c r="I2" s="413"/>
      <c r="J2" s="414"/>
    </row>
    <row r="3" spans="2:13" ht="18" customHeight="1" thickBot="1" x14ac:dyDescent="0.3">
      <c r="B3" s="406"/>
      <c r="C3" s="417" t="s">
        <v>142</v>
      </c>
      <c r="D3" s="418"/>
      <c r="E3" s="418"/>
      <c r="F3" s="418"/>
      <c r="G3" s="418"/>
      <c r="H3" s="419"/>
      <c r="I3" s="413"/>
      <c r="J3" s="414"/>
    </row>
    <row r="4" spans="2:13" ht="18" customHeight="1" thickBot="1" x14ac:dyDescent="0.3">
      <c r="B4" s="407"/>
      <c r="C4" s="417" t="s">
        <v>143</v>
      </c>
      <c r="D4" s="418"/>
      <c r="E4" s="418"/>
      <c r="F4" s="419"/>
      <c r="G4" s="420" t="s">
        <v>190</v>
      </c>
      <c r="H4" s="421"/>
      <c r="I4" s="415"/>
      <c r="J4" s="416"/>
    </row>
    <row r="5" spans="2:13" ht="18" customHeight="1" thickBot="1" x14ac:dyDescent="0.3">
      <c r="B5" s="51"/>
      <c r="C5" s="52"/>
      <c r="D5" s="52"/>
      <c r="E5" s="52"/>
      <c r="F5" s="52"/>
      <c r="G5" s="52"/>
      <c r="H5" s="52"/>
      <c r="I5" s="52"/>
      <c r="J5" s="53"/>
    </row>
    <row r="6" spans="2:13" ht="51.75" customHeight="1" thickBot="1" x14ac:dyDescent="0.3">
      <c r="B6" s="1" t="s">
        <v>185</v>
      </c>
      <c r="C6" s="424" t="str">
        <f>+'[5]Sección 1. Metas - Magnitud'!C7</f>
        <v>1032 - Gestión y control de tránsito y transporte</v>
      </c>
      <c r="D6" s="425"/>
      <c r="E6" s="426"/>
      <c r="F6" s="54"/>
      <c r="G6" s="52"/>
      <c r="H6" s="52"/>
      <c r="I6" s="52"/>
      <c r="J6" s="53"/>
    </row>
    <row r="7" spans="2:13" ht="32.25" customHeight="1" thickBot="1" x14ac:dyDescent="0.3">
      <c r="B7" s="2" t="s">
        <v>0</v>
      </c>
      <c r="C7" s="424" t="str">
        <f>+'[5]Sección 1. Metas - Magnitud'!C8:F8</f>
        <v>Dirección de Control y Vigilancia</v>
      </c>
      <c r="D7" s="425"/>
      <c r="E7" s="426"/>
      <c r="F7" s="54"/>
      <c r="G7" s="52"/>
      <c r="H7" s="52"/>
      <c r="I7" s="52"/>
      <c r="J7" s="53"/>
    </row>
    <row r="8" spans="2:13" ht="32.25" customHeight="1" thickBot="1" x14ac:dyDescent="0.3">
      <c r="B8" s="2" t="s">
        <v>144</v>
      </c>
      <c r="C8" s="424" t="str">
        <f>+'[5]Sección 1. Metas - Magnitud'!C9:F9</f>
        <v>Subsecretaría de Servicios de la Movilidad</v>
      </c>
      <c r="D8" s="425"/>
      <c r="E8" s="426"/>
      <c r="F8" s="4"/>
      <c r="G8" s="52"/>
      <c r="H8" s="52"/>
      <c r="I8" s="52"/>
      <c r="J8" s="53"/>
    </row>
    <row r="9" spans="2:13" ht="33.75" customHeight="1" thickBot="1" x14ac:dyDescent="0.3">
      <c r="B9" s="2" t="s">
        <v>28</v>
      </c>
      <c r="C9" s="424" t="s">
        <v>184</v>
      </c>
      <c r="D9" s="425"/>
      <c r="E9" s="426"/>
      <c r="F9" s="54"/>
      <c r="G9" s="52"/>
      <c r="H9" s="52"/>
      <c r="I9" s="52"/>
      <c r="J9" s="53"/>
    </row>
    <row r="10" spans="2:13" ht="32.25" customHeight="1" thickBot="1" x14ac:dyDescent="0.3">
      <c r="B10" s="2" t="s">
        <v>197</v>
      </c>
      <c r="C10" s="424" t="s">
        <v>202</v>
      </c>
      <c r="D10" s="425"/>
      <c r="E10" s="426"/>
    </row>
    <row r="12" spans="2:13" x14ac:dyDescent="0.25">
      <c r="B12" s="434" t="s">
        <v>217</v>
      </c>
      <c r="C12" s="435"/>
      <c r="D12" s="435"/>
      <c r="E12" s="435"/>
      <c r="F12" s="435"/>
      <c r="G12" s="435"/>
      <c r="H12" s="436"/>
      <c r="I12" s="428" t="s">
        <v>145</v>
      </c>
      <c r="J12" s="429"/>
      <c r="K12" s="429"/>
    </row>
    <row r="13" spans="2:13" s="56" customFormat="1" ht="30" customHeight="1" x14ac:dyDescent="0.25">
      <c r="B13" s="422" t="s">
        <v>146</v>
      </c>
      <c r="C13" s="422" t="s">
        <v>147</v>
      </c>
      <c r="D13" s="422" t="s">
        <v>196</v>
      </c>
      <c r="E13" s="422" t="s">
        <v>148</v>
      </c>
      <c r="F13" s="422" t="s">
        <v>149</v>
      </c>
      <c r="G13" s="422" t="s">
        <v>191</v>
      </c>
      <c r="H13" s="422" t="s">
        <v>192</v>
      </c>
      <c r="I13" s="430" t="s">
        <v>193</v>
      </c>
      <c r="J13" s="432" t="s">
        <v>194</v>
      </c>
      <c r="K13" s="427" t="s">
        <v>195</v>
      </c>
    </row>
    <row r="14" spans="2:13" s="56" customFormat="1" x14ac:dyDescent="0.25">
      <c r="B14" s="423"/>
      <c r="C14" s="423"/>
      <c r="D14" s="423"/>
      <c r="E14" s="423"/>
      <c r="F14" s="423"/>
      <c r="G14" s="423"/>
      <c r="H14" s="423"/>
      <c r="I14" s="431"/>
      <c r="J14" s="433"/>
      <c r="K14" s="427"/>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01" t="s">
        <v>17</v>
      </c>
      <c r="C18" s="402"/>
      <c r="D18" s="57">
        <f>SUM(D15:D17)</f>
        <v>0.25</v>
      </c>
      <c r="E18" s="403" t="s">
        <v>17</v>
      </c>
      <c r="F18" s="404"/>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 zoomScaleNormal="100" workbookViewId="0">
      <selection activeCell="F6" sqref="F6:I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1</v>
      </c>
      <c r="D6" s="446" t="s">
        <v>243</v>
      </c>
      <c r="E6" s="446"/>
      <c r="F6" s="447" t="s">
        <v>289</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81</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353</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70</v>
      </c>
      <c r="I13" s="452"/>
      <c r="J13" s="183"/>
      <c r="K13" s="183"/>
      <c r="M13" s="186" t="s">
        <v>84</v>
      </c>
    </row>
    <row r="14" spans="2:14" ht="64.5" customHeight="1" x14ac:dyDescent="0.2">
      <c r="B14" s="179" t="s">
        <v>256</v>
      </c>
      <c r="C14" s="455" t="s">
        <v>294</v>
      </c>
      <c r="D14" s="455"/>
      <c r="E14" s="455"/>
      <c r="F14" s="455"/>
      <c r="G14" s="455"/>
      <c r="H14" s="455"/>
      <c r="I14" s="455"/>
      <c r="J14" s="187"/>
      <c r="K14" s="187"/>
      <c r="M14" s="186" t="s">
        <v>86</v>
      </c>
      <c r="N14" s="178"/>
    </row>
    <row r="15" spans="2:14" ht="30.75" customHeight="1" x14ac:dyDescent="0.2">
      <c r="B15" s="179" t="s">
        <v>257</v>
      </c>
      <c r="C15" s="448" t="s">
        <v>295</v>
      </c>
      <c r="D15" s="448"/>
      <c r="E15" s="448"/>
      <c r="F15" s="448"/>
      <c r="G15" s="448"/>
      <c r="H15" s="448"/>
      <c r="I15" s="448"/>
      <c r="J15" s="188"/>
      <c r="K15" s="188"/>
      <c r="M15" s="186" t="s">
        <v>88</v>
      </c>
      <c r="N15" s="178"/>
    </row>
    <row r="16" spans="2:14" ht="30.75" customHeight="1" x14ac:dyDescent="0.2">
      <c r="B16" s="179" t="s">
        <v>258</v>
      </c>
      <c r="C16" s="447" t="s">
        <v>296</v>
      </c>
      <c r="D16" s="447"/>
      <c r="E16" s="447"/>
      <c r="F16" s="447"/>
      <c r="G16" s="447"/>
      <c r="H16" s="447"/>
      <c r="I16" s="447"/>
      <c r="J16" s="189"/>
      <c r="K16" s="189"/>
      <c r="M16" s="186"/>
      <c r="N16" s="178"/>
    </row>
    <row r="17" spans="2:14" ht="30.75" customHeight="1" x14ac:dyDescent="0.2">
      <c r="B17" s="179" t="s">
        <v>259</v>
      </c>
      <c r="C17" s="452" t="s">
        <v>297</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298</v>
      </c>
      <c r="D19" s="447"/>
      <c r="E19" s="447"/>
      <c r="F19" s="447" t="s">
        <v>299</v>
      </c>
      <c r="G19" s="447"/>
      <c r="H19" s="447"/>
      <c r="I19" s="447"/>
      <c r="J19" s="189"/>
      <c r="K19" s="189"/>
      <c r="M19" s="186" t="s">
        <v>95</v>
      </c>
      <c r="N19" s="178"/>
    </row>
    <row r="20" spans="2:14" ht="39.75" customHeight="1" x14ac:dyDescent="0.2">
      <c r="B20" s="192" t="s">
        <v>266</v>
      </c>
      <c r="C20" s="440" t="s">
        <v>300</v>
      </c>
      <c r="D20" s="441"/>
      <c r="E20" s="442"/>
      <c r="F20" s="453" t="s">
        <v>301</v>
      </c>
      <c r="G20" s="453"/>
      <c r="H20" s="453"/>
      <c r="I20" s="463"/>
      <c r="J20" s="183"/>
      <c r="K20" s="183"/>
      <c r="M20" s="186"/>
      <c r="N20" s="178"/>
    </row>
    <row r="21" spans="2:14" ht="42" customHeight="1" x14ac:dyDescent="0.2">
      <c r="B21" s="192" t="s">
        <v>267</v>
      </c>
      <c r="C21" s="464" t="s">
        <v>302</v>
      </c>
      <c r="D21" s="465"/>
      <c r="E21" s="466"/>
      <c r="F21" s="467" t="s">
        <v>354</v>
      </c>
      <c r="G21" s="468"/>
      <c r="H21" s="468"/>
      <c r="I21" s="469"/>
      <c r="J21" s="188"/>
      <c r="K21" s="188"/>
      <c r="M21" s="193"/>
      <c r="N21" s="178"/>
    </row>
    <row r="22" spans="2:14" ht="23.25" customHeight="1" x14ac:dyDescent="0.2">
      <c r="B22" s="192" t="s">
        <v>268</v>
      </c>
      <c r="C22" s="470">
        <v>44197</v>
      </c>
      <c r="D22" s="471"/>
      <c r="E22" s="472"/>
      <c r="F22" s="182" t="s">
        <v>271</v>
      </c>
      <c r="G22" s="194">
        <v>2</v>
      </c>
      <c r="H22" s="182" t="s">
        <v>275</v>
      </c>
      <c r="I22" s="195">
        <v>2</v>
      </c>
      <c r="J22" s="196"/>
      <c r="K22" s="196"/>
      <c r="M22" s="193"/>
    </row>
    <row r="23" spans="2:14" ht="27" customHeight="1" x14ac:dyDescent="0.2">
      <c r="B23" s="192" t="s">
        <v>269</v>
      </c>
      <c r="C23" s="470">
        <v>44561</v>
      </c>
      <c r="D23" s="471"/>
      <c r="E23" s="472"/>
      <c r="F23" s="182" t="s">
        <v>272</v>
      </c>
      <c r="G23" s="473">
        <v>4</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4</v>
      </c>
      <c r="G27" s="483">
        <f>SUM(D27:D38)</f>
        <v>0</v>
      </c>
      <c r="H27" s="207">
        <f>+(D27*100%)/$G$23</f>
        <v>0</v>
      </c>
      <c r="I27" s="483">
        <f>G27+I22</f>
        <v>2</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1</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1</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1</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60" t="s">
        <v>376</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55.5" customHeight="1" x14ac:dyDescent="0.2">
      <c r="B45" s="179" t="s">
        <v>278</v>
      </c>
      <c r="C45" s="498" t="s">
        <v>372</v>
      </c>
      <c r="D45" s="499"/>
      <c r="E45" s="499"/>
      <c r="F45" s="499"/>
      <c r="G45" s="499"/>
      <c r="H45" s="499"/>
      <c r="I45" s="500"/>
      <c r="J45" s="211"/>
      <c r="K45" s="211"/>
    </row>
    <row r="46" spans="2:11" ht="32.25" customHeight="1" x14ac:dyDescent="0.2">
      <c r="B46" s="179" t="s">
        <v>279</v>
      </c>
      <c r="C46" s="498" t="s">
        <v>377</v>
      </c>
      <c r="D46" s="499"/>
      <c r="E46" s="499"/>
      <c r="F46" s="499"/>
      <c r="G46" s="499"/>
      <c r="H46" s="499"/>
      <c r="I46" s="500"/>
      <c r="J46" s="211"/>
      <c r="K46" s="211"/>
    </row>
    <row r="47" spans="2:11" ht="66" customHeight="1" x14ac:dyDescent="0.2">
      <c r="B47" s="212" t="s">
        <v>280</v>
      </c>
      <c r="C47" s="501" t="s">
        <v>366</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FhfGyb+Iz1eI94YNAbYHsnh5Vpn/f+yow27TIXt6Ap/8Nv+sGw4sHVqC3U2mv87+htYhYc/v/9hqgsKDK9GwQ==" saltValue="Fb/tXXEm1YKtQtAF2rzXG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0"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2</v>
      </c>
      <c r="D6" s="446" t="s">
        <v>243</v>
      </c>
      <c r="E6" s="446"/>
      <c r="F6" s="447" t="s">
        <v>307</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81</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356</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70</v>
      </c>
      <c r="I13" s="452"/>
      <c r="J13" s="183"/>
      <c r="K13" s="183"/>
      <c r="M13" s="186" t="s">
        <v>84</v>
      </c>
    </row>
    <row r="14" spans="2:14" ht="64.5" customHeight="1" x14ac:dyDescent="0.2">
      <c r="B14" s="179" t="s">
        <v>256</v>
      </c>
      <c r="C14" s="455" t="s">
        <v>308</v>
      </c>
      <c r="D14" s="455"/>
      <c r="E14" s="455"/>
      <c r="F14" s="455"/>
      <c r="G14" s="455"/>
      <c r="H14" s="455"/>
      <c r="I14" s="455"/>
      <c r="J14" s="187"/>
      <c r="K14" s="187"/>
      <c r="M14" s="186" t="s">
        <v>86</v>
      </c>
      <c r="N14" s="178"/>
    </row>
    <row r="15" spans="2:14" ht="30.75" customHeight="1" x14ac:dyDescent="0.2">
      <c r="B15" s="179" t="s">
        <v>257</v>
      </c>
      <c r="C15" s="448" t="s">
        <v>295</v>
      </c>
      <c r="D15" s="448"/>
      <c r="E15" s="448"/>
      <c r="F15" s="448"/>
      <c r="G15" s="448"/>
      <c r="H15" s="448"/>
      <c r="I15" s="448"/>
      <c r="J15" s="188"/>
      <c r="K15" s="188"/>
      <c r="M15" s="186" t="s">
        <v>88</v>
      </c>
      <c r="N15" s="178"/>
    </row>
    <row r="16" spans="2:14" ht="30.75" customHeight="1" x14ac:dyDescent="0.2">
      <c r="B16" s="179" t="s">
        <v>258</v>
      </c>
      <c r="C16" s="447" t="s">
        <v>309</v>
      </c>
      <c r="D16" s="447"/>
      <c r="E16" s="447"/>
      <c r="F16" s="447"/>
      <c r="G16" s="447"/>
      <c r="H16" s="447"/>
      <c r="I16" s="447"/>
      <c r="J16" s="189"/>
      <c r="K16" s="189"/>
      <c r="M16" s="186"/>
      <c r="N16" s="178"/>
    </row>
    <row r="17" spans="2:14" ht="30.75" customHeight="1" x14ac:dyDescent="0.2">
      <c r="B17" s="179" t="s">
        <v>259</v>
      </c>
      <c r="C17" s="452" t="s">
        <v>310</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311</v>
      </c>
      <c r="D19" s="447"/>
      <c r="E19" s="447"/>
      <c r="F19" s="447" t="s">
        <v>312</v>
      </c>
      <c r="G19" s="447"/>
      <c r="H19" s="447"/>
      <c r="I19" s="447"/>
      <c r="J19" s="189"/>
      <c r="K19" s="189"/>
      <c r="M19" s="186" t="s">
        <v>95</v>
      </c>
      <c r="N19" s="178"/>
    </row>
    <row r="20" spans="2:14" ht="39.75" customHeight="1" x14ac:dyDescent="0.2">
      <c r="B20" s="192" t="s">
        <v>266</v>
      </c>
      <c r="C20" s="440" t="s">
        <v>313</v>
      </c>
      <c r="D20" s="441"/>
      <c r="E20" s="442"/>
      <c r="F20" s="453" t="s">
        <v>314</v>
      </c>
      <c r="G20" s="453"/>
      <c r="H20" s="453"/>
      <c r="I20" s="463"/>
      <c r="J20" s="183"/>
      <c r="K20" s="183"/>
      <c r="M20" s="186"/>
      <c r="N20" s="178"/>
    </row>
    <row r="21" spans="2:14" ht="42" customHeight="1" x14ac:dyDescent="0.2">
      <c r="B21" s="192" t="s">
        <v>267</v>
      </c>
      <c r="C21" s="464" t="s">
        <v>315</v>
      </c>
      <c r="D21" s="465"/>
      <c r="E21" s="466"/>
      <c r="F21" s="467" t="s">
        <v>357</v>
      </c>
      <c r="G21" s="468"/>
      <c r="H21" s="468"/>
      <c r="I21" s="469"/>
      <c r="J21" s="188"/>
      <c r="K21" s="188"/>
      <c r="M21" s="193"/>
      <c r="N21" s="178"/>
    </row>
    <row r="22" spans="2:14" ht="23.25" customHeight="1" x14ac:dyDescent="0.2">
      <c r="B22" s="192" t="s">
        <v>268</v>
      </c>
      <c r="C22" s="470">
        <v>44197</v>
      </c>
      <c r="D22" s="471"/>
      <c r="E22" s="472"/>
      <c r="F22" s="182" t="s">
        <v>271</v>
      </c>
      <c r="G22" s="194">
        <v>1</v>
      </c>
      <c r="H22" s="182" t="s">
        <v>275</v>
      </c>
      <c r="I22" s="195">
        <v>1</v>
      </c>
      <c r="J22" s="196"/>
      <c r="K22" s="196"/>
      <c r="M22" s="193"/>
    </row>
    <row r="23" spans="2:14" ht="27" customHeight="1" x14ac:dyDescent="0.2">
      <c r="B23" s="192" t="s">
        <v>269</v>
      </c>
      <c r="C23" s="470">
        <v>44561</v>
      </c>
      <c r="D23" s="471"/>
      <c r="E23" s="472"/>
      <c r="F23" s="182" t="s">
        <v>272</v>
      </c>
      <c r="G23" s="473">
        <v>1</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60" t="s">
        <v>379</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49.5" customHeight="1" x14ac:dyDescent="0.2">
      <c r="B45" s="179" t="s">
        <v>278</v>
      </c>
      <c r="C45" s="498" t="s">
        <v>371</v>
      </c>
      <c r="D45" s="499"/>
      <c r="E45" s="499"/>
      <c r="F45" s="499"/>
      <c r="G45" s="499"/>
      <c r="H45" s="499"/>
      <c r="I45" s="500"/>
      <c r="J45" s="211"/>
      <c r="K45" s="211"/>
    </row>
    <row r="46" spans="2:11" ht="32.25" customHeight="1" x14ac:dyDescent="0.2">
      <c r="B46" s="179" t="s">
        <v>279</v>
      </c>
      <c r="C46" s="498" t="s">
        <v>378</v>
      </c>
      <c r="D46" s="499"/>
      <c r="E46" s="499"/>
      <c r="F46" s="499"/>
      <c r="G46" s="499"/>
      <c r="H46" s="499"/>
      <c r="I46" s="500"/>
      <c r="J46" s="211"/>
      <c r="K46" s="211"/>
    </row>
    <row r="47" spans="2:11" ht="66" customHeight="1" x14ac:dyDescent="0.2">
      <c r="B47" s="212" t="s">
        <v>280</v>
      </c>
      <c r="C47" s="501" t="s">
        <v>367</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bfNpDix/l0KMK1M9V/drwIPXEmIekLvDArJRqRnzkhfRXym/U9F50GDVoF2B0gR1oSJiEvByQ0LDGFJ9Ac0Pw==" saltValue="7wwLBPIXmEBwL5uFcu5+D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Normal="100" workbookViewId="0">
      <selection activeCell="H27" sqref="H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3</v>
      </c>
      <c r="D6" s="446" t="s">
        <v>243</v>
      </c>
      <c r="E6" s="446"/>
      <c r="F6" s="447" t="s">
        <v>323</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81</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363</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70</v>
      </c>
      <c r="I13" s="452"/>
      <c r="J13" s="183"/>
      <c r="K13" s="183"/>
      <c r="M13" s="186" t="s">
        <v>84</v>
      </c>
    </row>
    <row r="14" spans="2:14" ht="64.5" customHeight="1" x14ac:dyDescent="0.2">
      <c r="B14" s="179" t="s">
        <v>256</v>
      </c>
      <c r="C14" s="455" t="s">
        <v>324</v>
      </c>
      <c r="D14" s="455"/>
      <c r="E14" s="455"/>
      <c r="F14" s="455"/>
      <c r="G14" s="455"/>
      <c r="H14" s="455"/>
      <c r="I14" s="455"/>
      <c r="J14" s="187"/>
      <c r="K14" s="187"/>
      <c r="M14" s="186" t="s">
        <v>86</v>
      </c>
      <c r="N14" s="178"/>
    </row>
    <row r="15" spans="2:14" ht="30.75" customHeight="1" x14ac:dyDescent="0.2">
      <c r="B15" s="179" t="s">
        <v>257</v>
      </c>
      <c r="C15" s="448" t="s">
        <v>318</v>
      </c>
      <c r="D15" s="448"/>
      <c r="E15" s="448"/>
      <c r="F15" s="448"/>
      <c r="G15" s="448"/>
      <c r="H15" s="448"/>
      <c r="I15" s="448"/>
      <c r="J15" s="188"/>
      <c r="K15" s="188"/>
      <c r="M15" s="186" t="s">
        <v>88</v>
      </c>
      <c r="N15" s="178"/>
    </row>
    <row r="16" spans="2:14" ht="30.75" customHeight="1" x14ac:dyDescent="0.2">
      <c r="B16" s="179" t="s">
        <v>258</v>
      </c>
      <c r="C16" s="447" t="s">
        <v>325</v>
      </c>
      <c r="D16" s="447"/>
      <c r="E16" s="447"/>
      <c r="F16" s="447"/>
      <c r="G16" s="447"/>
      <c r="H16" s="447"/>
      <c r="I16" s="447"/>
      <c r="J16" s="189"/>
      <c r="K16" s="189"/>
      <c r="M16" s="186"/>
      <c r="N16" s="178"/>
    </row>
    <row r="17" spans="2:14" ht="30.75" customHeight="1" x14ac:dyDescent="0.2">
      <c r="B17" s="179" t="s">
        <v>259</v>
      </c>
      <c r="C17" s="452" t="s">
        <v>326</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327</v>
      </c>
      <c r="D19" s="447"/>
      <c r="E19" s="447"/>
      <c r="F19" s="447" t="s">
        <v>328</v>
      </c>
      <c r="G19" s="447"/>
      <c r="H19" s="447"/>
      <c r="I19" s="447"/>
      <c r="J19" s="189"/>
      <c r="K19" s="189"/>
      <c r="M19" s="186" t="s">
        <v>95</v>
      </c>
      <c r="N19" s="178"/>
    </row>
    <row r="20" spans="2:14" ht="39.75" customHeight="1" x14ac:dyDescent="0.2">
      <c r="B20" s="192" t="s">
        <v>266</v>
      </c>
      <c r="C20" s="467" t="s">
        <v>329</v>
      </c>
      <c r="D20" s="468"/>
      <c r="E20" s="479"/>
      <c r="F20" s="453" t="s">
        <v>330</v>
      </c>
      <c r="G20" s="453"/>
      <c r="H20" s="453"/>
      <c r="I20" s="463"/>
      <c r="J20" s="183"/>
      <c r="K20" s="183"/>
      <c r="M20" s="186"/>
      <c r="N20" s="178"/>
    </row>
    <row r="21" spans="2:14" ht="42" customHeight="1" x14ac:dyDescent="0.2">
      <c r="B21" s="192" t="s">
        <v>267</v>
      </c>
      <c r="C21" s="464" t="s">
        <v>331</v>
      </c>
      <c r="D21" s="465"/>
      <c r="E21" s="466"/>
      <c r="F21" s="467" t="s">
        <v>332</v>
      </c>
      <c r="G21" s="468"/>
      <c r="H21" s="468"/>
      <c r="I21" s="469"/>
      <c r="J21" s="188"/>
      <c r="K21" s="188"/>
      <c r="M21" s="193"/>
      <c r="N21" s="178"/>
    </row>
    <row r="22" spans="2:14" ht="23.25" customHeight="1" x14ac:dyDescent="0.2">
      <c r="B22" s="192" t="s">
        <v>268</v>
      </c>
      <c r="C22" s="470">
        <v>44197</v>
      </c>
      <c r="D22" s="471"/>
      <c r="E22" s="472"/>
      <c r="F22" s="182" t="s">
        <v>271</v>
      </c>
      <c r="G22" s="194">
        <v>1</v>
      </c>
      <c r="H22" s="182" t="s">
        <v>275</v>
      </c>
      <c r="I22" s="195">
        <v>1</v>
      </c>
      <c r="J22" s="196"/>
      <c r="K22" s="196"/>
      <c r="M22" s="193"/>
    </row>
    <row r="23" spans="2:14" ht="27" customHeight="1" x14ac:dyDescent="0.2">
      <c r="B23" s="192" t="s">
        <v>269</v>
      </c>
      <c r="C23" s="470">
        <v>44561</v>
      </c>
      <c r="D23" s="471"/>
      <c r="E23" s="472"/>
      <c r="F23" s="182" t="s">
        <v>272</v>
      </c>
      <c r="G23" s="473">
        <v>2</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2</v>
      </c>
      <c r="G27" s="483">
        <f>SUM(D27:D38)</f>
        <v>0</v>
      </c>
      <c r="H27" s="207">
        <f>+(D27*100%)/$G$23</f>
        <v>0</v>
      </c>
      <c r="I27" s="483">
        <f>G27+I22</f>
        <v>1</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2</v>
      </c>
      <c r="D38" s="228"/>
      <c r="E38" s="206">
        <f t="shared" si="0"/>
        <v>0</v>
      </c>
      <c r="F38" s="485"/>
      <c r="G38" s="485"/>
      <c r="H38" s="207" t="str">
        <f t="shared" si="1"/>
        <v/>
      </c>
      <c r="I38" s="485"/>
      <c r="J38" s="208"/>
      <c r="K38" s="208"/>
    </row>
    <row r="39" spans="2:11" ht="52.5" customHeight="1" x14ac:dyDescent="0.2">
      <c r="B39" s="209" t="s">
        <v>277</v>
      </c>
      <c r="C39" s="460" t="s">
        <v>381</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55.5" customHeight="1" x14ac:dyDescent="0.2">
      <c r="B45" s="179" t="s">
        <v>278</v>
      </c>
      <c r="C45" s="498" t="s">
        <v>374</v>
      </c>
      <c r="D45" s="499"/>
      <c r="E45" s="499"/>
      <c r="F45" s="499"/>
      <c r="G45" s="499"/>
      <c r="H45" s="499"/>
      <c r="I45" s="500"/>
      <c r="J45" s="211"/>
      <c r="K45" s="211"/>
    </row>
    <row r="46" spans="2:11" ht="32.25" customHeight="1" x14ac:dyDescent="0.2">
      <c r="B46" s="179" t="s">
        <v>279</v>
      </c>
      <c r="C46" s="498" t="s">
        <v>380</v>
      </c>
      <c r="D46" s="499"/>
      <c r="E46" s="499"/>
      <c r="F46" s="499"/>
      <c r="G46" s="499"/>
      <c r="H46" s="499"/>
      <c r="I46" s="500"/>
      <c r="J46" s="211"/>
      <c r="K46" s="211"/>
    </row>
    <row r="47" spans="2:11" ht="66" customHeight="1" x14ac:dyDescent="0.2">
      <c r="B47" s="212" t="s">
        <v>280</v>
      </c>
      <c r="C47" s="501" t="s">
        <v>368</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0pvC8nHOOI9QhQ7BUmLvUSY9LFWwCFkuq5XYcC2RpLD0YpccvinghSvTt/AIK3gSANRPio8oRbgwZyB3X8S7w==" saltValue="CxK3uPVe17B5usZi1TAUj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41" zoomScaleNormal="100" workbookViewId="0">
      <selection activeCell="C46" sqref="C46:I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4</v>
      </c>
      <c r="D6" s="446" t="s">
        <v>243</v>
      </c>
      <c r="E6" s="446"/>
      <c r="F6" s="447" t="s">
        <v>333</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81</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364</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70</v>
      </c>
      <c r="I13" s="452"/>
      <c r="J13" s="183"/>
      <c r="K13" s="183"/>
      <c r="M13" s="186" t="s">
        <v>84</v>
      </c>
    </row>
    <row r="14" spans="2:14" ht="64.5" customHeight="1" x14ac:dyDescent="0.2">
      <c r="B14" s="179" t="s">
        <v>256</v>
      </c>
      <c r="C14" s="455" t="s">
        <v>334</v>
      </c>
      <c r="D14" s="455"/>
      <c r="E14" s="455"/>
      <c r="F14" s="455"/>
      <c r="G14" s="455"/>
      <c r="H14" s="455"/>
      <c r="I14" s="455"/>
      <c r="J14" s="187"/>
      <c r="K14" s="187"/>
      <c r="M14" s="186" t="s">
        <v>86</v>
      </c>
      <c r="N14" s="178"/>
    </row>
    <row r="15" spans="2:14" ht="30.75" customHeight="1" x14ac:dyDescent="0.2">
      <c r="B15" s="179" t="s">
        <v>257</v>
      </c>
      <c r="C15" s="448" t="s">
        <v>318</v>
      </c>
      <c r="D15" s="448"/>
      <c r="E15" s="448"/>
      <c r="F15" s="448"/>
      <c r="G15" s="448"/>
      <c r="H15" s="448"/>
      <c r="I15" s="448"/>
      <c r="J15" s="188"/>
      <c r="K15" s="188"/>
      <c r="M15" s="186" t="s">
        <v>88</v>
      </c>
      <c r="N15" s="178"/>
    </row>
    <row r="16" spans="2:14" ht="30.75" customHeight="1" x14ac:dyDescent="0.2">
      <c r="B16" s="179" t="s">
        <v>258</v>
      </c>
      <c r="C16" s="447" t="s">
        <v>335</v>
      </c>
      <c r="D16" s="447"/>
      <c r="E16" s="447"/>
      <c r="F16" s="447"/>
      <c r="G16" s="447"/>
      <c r="H16" s="447"/>
      <c r="I16" s="447"/>
      <c r="J16" s="189"/>
      <c r="K16" s="189"/>
      <c r="M16" s="186"/>
      <c r="N16" s="178"/>
    </row>
    <row r="17" spans="2:14" ht="30.75" customHeight="1" x14ac:dyDescent="0.2">
      <c r="B17" s="179" t="s">
        <v>259</v>
      </c>
      <c r="C17" s="452" t="s">
        <v>336</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337</v>
      </c>
      <c r="D19" s="447"/>
      <c r="E19" s="447"/>
      <c r="F19" s="447" t="s">
        <v>338</v>
      </c>
      <c r="G19" s="447"/>
      <c r="H19" s="447"/>
      <c r="I19" s="447"/>
      <c r="J19" s="189"/>
      <c r="K19" s="189"/>
      <c r="M19" s="186" t="s">
        <v>95</v>
      </c>
      <c r="N19" s="178"/>
    </row>
    <row r="20" spans="2:14" ht="39.75" customHeight="1" x14ac:dyDescent="0.2">
      <c r="B20" s="192" t="s">
        <v>266</v>
      </c>
      <c r="C20" s="467" t="s">
        <v>339</v>
      </c>
      <c r="D20" s="468"/>
      <c r="E20" s="479"/>
      <c r="F20" s="453" t="s">
        <v>340</v>
      </c>
      <c r="G20" s="453"/>
      <c r="H20" s="453"/>
      <c r="I20" s="463"/>
      <c r="J20" s="183"/>
      <c r="K20" s="183"/>
      <c r="M20" s="186"/>
      <c r="N20" s="178"/>
    </row>
    <row r="21" spans="2:14" ht="42" customHeight="1" x14ac:dyDescent="0.2">
      <c r="B21" s="192" t="s">
        <v>267</v>
      </c>
      <c r="C21" s="464" t="s">
        <v>341</v>
      </c>
      <c r="D21" s="465"/>
      <c r="E21" s="466"/>
      <c r="F21" s="467" t="s">
        <v>342</v>
      </c>
      <c r="G21" s="468"/>
      <c r="H21" s="468"/>
      <c r="I21" s="469"/>
      <c r="J21" s="188"/>
      <c r="K21" s="188"/>
      <c r="M21" s="193"/>
      <c r="N21" s="178"/>
    </row>
    <row r="22" spans="2:14" ht="23.25" customHeight="1" x14ac:dyDescent="0.2">
      <c r="B22" s="192" t="s">
        <v>268</v>
      </c>
      <c r="C22" s="470">
        <v>44197</v>
      </c>
      <c r="D22" s="471"/>
      <c r="E22" s="472"/>
      <c r="F22" s="182" t="s">
        <v>271</v>
      </c>
      <c r="G22" s="194">
        <v>1</v>
      </c>
      <c r="H22" s="182" t="s">
        <v>275</v>
      </c>
      <c r="I22" s="195">
        <v>1</v>
      </c>
      <c r="J22" s="196"/>
      <c r="K22" s="196"/>
      <c r="M22" s="193"/>
    </row>
    <row r="23" spans="2:14" ht="27" customHeight="1" x14ac:dyDescent="0.2">
      <c r="B23" s="192" t="s">
        <v>269</v>
      </c>
      <c r="C23" s="470">
        <v>44561</v>
      </c>
      <c r="D23" s="471"/>
      <c r="E23" s="472"/>
      <c r="F23" s="182" t="s">
        <v>272</v>
      </c>
      <c r="G23" s="473">
        <v>1</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7">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7"/>
      <c r="E29" s="206">
        <f t="shared" si="0"/>
        <v>0</v>
      </c>
      <c r="F29" s="484"/>
      <c r="G29" s="484"/>
      <c r="H29" s="207" t="str">
        <f t="shared" ref="H29:H38" si="1">+IF(D29="","",((D29*100%)/$G$23)+H28)</f>
        <v/>
      </c>
      <c r="I29" s="484"/>
      <c r="J29" s="208"/>
      <c r="K29" s="208"/>
      <c r="M29" s="193"/>
    </row>
    <row r="30" spans="2:14" ht="19.5" customHeight="1" x14ac:dyDescent="0.2">
      <c r="B30" s="204" t="s">
        <v>116</v>
      </c>
      <c r="C30" s="227">
        <v>0</v>
      </c>
      <c r="D30" s="227"/>
      <c r="E30" s="206">
        <f t="shared" si="0"/>
        <v>0</v>
      </c>
      <c r="F30" s="484"/>
      <c r="G30" s="484"/>
      <c r="H30" s="207" t="str">
        <f t="shared" si="1"/>
        <v/>
      </c>
      <c r="I30" s="484"/>
      <c r="J30" s="208"/>
      <c r="K30" s="208"/>
    </row>
    <row r="31" spans="2:14" ht="19.5" customHeight="1" x14ac:dyDescent="0.2">
      <c r="B31" s="204" t="s">
        <v>117</v>
      </c>
      <c r="C31" s="227">
        <v>0</v>
      </c>
      <c r="D31" s="227"/>
      <c r="E31" s="206">
        <f t="shared" si="0"/>
        <v>0</v>
      </c>
      <c r="F31" s="484"/>
      <c r="G31" s="484"/>
      <c r="H31" s="207" t="str">
        <f t="shared" si="1"/>
        <v/>
      </c>
      <c r="I31" s="484"/>
      <c r="J31" s="208"/>
      <c r="K31" s="208"/>
    </row>
    <row r="32" spans="2:14" ht="19.5" customHeight="1" x14ac:dyDescent="0.2">
      <c r="B32" s="204" t="s">
        <v>118</v>
      </c>
      <c r="C32" s="227">
        <v>0</v>
      </c>
      <c r="D32" s="227"/>
      <c r="E32" s="206">
        <f t="shared" si="0"/>
        <v>0</v>
      </c>
      <c r="F32" s="484"/>
      <c r="G32" s="484"/>
      <c r="H32" s="207" t="str">
        <f t="shared" si="1"/>
        <v/>
      </c>
      <c r="I32" s="484"/>
      <c r="J32" s="208"/>
      <c r="K32" s="208"/>
    </row>
    <row r="33" spans="2:11" ht="19.5" customHeight="1" x14ac:dyDescent="0.2">
      <c r="B33" s="204" t="s">
        <v>119</v>
      </c>
      <c r="C33" s="227">
        <v>0</v>
      </c>
      <c r="D33" s="227"/>
      <c r="E33" s="206">
        <f t="shared" si="0"/>
        <v>0</v>
      </c>
      <c r="F33" s="484"/>
      <c r="G33" s="484"/>
      <c r="H33" s="207" t="str">
        <f t="shared" si="1"/>
        <v/>
      </c>
      <c r="I33" s="484"/>
      <c r="J33" s="208"/>
      <c r="K33" s="208"/>
    </row>
    <row r="34" spans="2:11" ht="19.5" customHeight="1" x14ac:dyDescent="0.2">
      <c r="B34" s="204" t="s">
        <v>120</v>
      </c>
      <c r="C34" s="227">
        <v>0</v>
      </c>
      <c r="D34" s="227"/>
      <c r="E34" s="206">
        <f t="shared" si="0"/>
        <v>0</v>
      </c>
      <c r="F34" s="484"/>
      <c r="G34" s="484"/>
      <c r="H34" s="207" t="str">
        <f t="shared" si="1"/>
        <v/>
      </c>
      <c r="I34" s="484"/>
      <c r="J34" s="208"/>
      <c r="K34" s="208"/>
    </row>
    <row r="35" spans="2:11" ht="19.5" customHeight="1" x14ac:dyDescent="0.2">
      <c r="B35" s="204" t="s">
        <v>121</v>
      </c>
      <c r="C35" s="227">
        <v>1</v>
      </c>
      <c r="D35" s="227"/>
      <c r="E35" s="206">
        <f t="shared" si="0"/>
        <v>0</v>
      </c>
      <c r="F35" s="484"/>
      <c r="G35" s="484"/>
      <c r="H35" s="207" t="str">
        <f t="shared" si="1"/>
        <v/>
      </c>
      <c r="I35" s="484"/>
      <c r="J35" s="208"/>
      <c r="K35" s="208"/>
    </row>
    <row r="36" spans="2:11" ht="19.5" customHeight="1" x14ac:dyDescent="0.2">
      <c r="B36" s="204" t="s">
        <v>122</v>
      </c>
      <c r="C36" s="229">
        <v>0</v>
      </c>
      <c r="D36" s="229"/>
      <c r="E36" s="206">
        <f t="shared" si="0"/>
        <v>0</v>
      </c>
      <c r="F36" s="484"/>
      <c r="G36" s="484"/>
      <c r="H36" s="207" t="str">
        <f t="shared" si="1"/>
        <v/>
      </c>
      <c r="I36" s="484"/>
      <c r="J36" s="208"/>
      <c r="K36" s="208"/>
    </row>
    <row r="37" spans="2:11" ht="19.5" customHeight="1" x14ac:dyDescent="0.2">
      <c r="B37" s="204" t="s">
        <v>123</v>
      </c>
      <c r="C37" s="229">
        <v>0</v>
      </c>
      <c r="D37" s="229"/>
      <c r="E37" s="206">
        <f t="shared" si="0"/>
        <v>0</v>
      </c>
      <c r="F37" s="484"/>
      <c r="G37" s="484"/>
      <c r="H37" s="207" t="str">
        <f t="shared" si="1"/>
        <v/>
      </c>
      <c r="I37" s="484"/>
      <c r="J37" s="208"/>
      <c r="K37" s="208"/>
    </row>
    <row r="38" spans="2:11" ht="19.5" customHeight="1" x14ac:dyDescent="0.2">
      <c r="B38" s="204" t="s">
        <v>124</v>
      </c>
      <c r="C38" s="229">
        <v>0</v>
      </c>
      <c r="D38" s="229"/>
      <c r="E38" s="206">
        <f t="shared" si="0"/>
        <v>0</v>
      </c>
      <c r="F38" s="485"/>
      <c r="G38" s="485"/>
      <c r="H38" s="207" t="str">
        <f t="shared" si="1"/>
        <v/>
      </c>
      <c r="I38" s="485"/>
      <c r="J38" s="208"/>
      <c r="K38" s="208"/>
    </row>
    <row r="39" spans="2:11" ht="52.5" customHeight="1" x14ac:dyDescent="0.2">
      <c r="B39" s="209" t="s">
        <v>277</v>
      </c>
      <c r="C39" s="460" t="s">
        <v>382</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53.25" customHeight="1" x14ac:dyDescent="0.2">
      <c r="B45" s="179" t="s">
        <v>278</v>
      </c>
      <c r="C45" s="498" t="s">
        <v>387</v>
      </c>
      <c r="D45" s="499"/>
      <c r="E45" s="499"/>
      <c r="F45" s="499"/>
      <c r="G45" s="499"/>
      <c r="H45" s="499"/>
      <c r="I45" s="500"/>
      <c r="J45" s="211"/>
      <c r="K45" s="211"/>
    </row>
    <row r="46" spans="2:11" ht="32.25" customHeight="1" x14ac:dyDescent="0.2">
      <c r="B46" s="179" t="s">
        <v>279</v>
      </c>
      <c r="C46" s="498" t="s">
        <v>383</v>
      </c>
      <c r="D46" s="499"/>
      <c r="E46" s="499"/>
      <c r="F46" s="499"/>
      <c r="G46" s="499"/>
      <c r="H46" s="499"/>
      <c r="I46" s="500"/>
      <c r="J46" s="211"/>
      <c r="K46" s="211"/>
    </row>
    <row r="47" spans="2:11" ht="66" customHeight="1" x14ac:dyDescent="0.2">
      <c r="B47" s="212" t="s">
        <v>280</v>
      </c>
      <c r="C47" s="501" t="s">
        <v>369</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hwqIivedZZuqiX8aTZoSYgE9+3YmJiRKpORXO+3PyS0X3YwczBx4cWmdYVifFZspIn0rl8/TXAVgoN0aiWKFQ==" saltValue="HQ0MKqviyPMEDiF/KdZ1a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39"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5</v>
      </c>
      <c r="D6" s="446" t="s">
        <v>243</v>
      </c>
      <c r="E6" s="446"/>
      <c r="F6" s="447" t="s">
        <v>343</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76</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365</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57</v>
      </c>
      <c r="I13" s="452"/>
      <c r="J13" s="183"/>
      <c r="K13" s="183"/>
      <c r="M13" s="186" t="s">
        <v>84</v>
      </c>
    </row>
    <row r="14" spans="2:14" ht="64.5" customHeight="1" x14ac:dyDescent="0.2">
      <c r="B14" s="179" t="s">
        <v>256</v>
      </c>
      <c r="C14" s="455" t="s">
        <v>344</v>
      </c>
      <c r="D14" s="455"/>
      <c r="E14" s="455"/>
      <c r="F14" s="455"/>
      <c r="G14" s="455"/>
      <c r="H14" s="455"/>
      <c r="I14" s="455"/>
      <c r="J14" s="187"/>
      <c r="K14" s="187"/>
      <c r="M14" s="186" t="s">
        <v>86</v>
      </c>
      <c r="N14" s="178"/>
    </row>
    <row r="15" spans="2:14" ht="30.75" customHeight="1" x14ac:dyDescent="0.2">
      <c r="B15" s="179" t="s">
        <v>257</v>
      </c>
      <c r="C15" s="448" t="s">
        <v>318</v>
      </c>
      <c r="D15" s="448"/>
      <c r="E15" s="448"/>
      <c r="F15" s="448"/>
      <c r="G15" s="448"/>
      <c r="H15" s="448"/>
      <c r="I15" s="448"/>
      <c r="J15" s="188"/>
      <c r="K15" s="188"/>
      <c r="M15" s="186" t="s">
        <v>88</v>
      </c>
      <c r="N15" s="178"/>
    </row>
    <row r="16" spans="2:14" ht="30.75" customHeight="1" x14ac:dyDescent="0.2">
      <c r="B16" s="179" t="s">
        <v>258</v>
      </c>
      <c r="C16" s="447" t="s">
        <v>345</v>
      </c>
      <c r="D16" s="447"/>
      <c r="E16" s="447"/>
      <c r="F16" s="447"/>
      <c r="G16" s="447"/>
      <c r="H16" s="447"/>
      <c r="I16" s="447"/>
      <c r="J16" s="189"/>
      <c r="K16" s="189"/>
      <c r="M16" s="186"/>
      <c r="N16" s="178"/>
    </row>
    <row r="17" spans="2:14" ht="30.75" customHeight="1" x14ac:dyDescent="0.2">
      <c r="B17" s="179" t="s">
        <v>259</v>
      </c>
      <c r="C17" s="452" t="s">
        <v>346</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347</v>
      </c>
      <c r="D19" s="447"/>
      <c r="E19" s="447"/>
      <c r="F19" s="447" t="s">
        <v>348</v>
      </c>
      <c r="G19" s="447"/>
      <c r="H19" s="447"/>
      <c r="I19" s="447"/>
      <c r="J19" s="189"/>
      <c r="K19" s="189"/>
      <c r="M19" s="186" t="s">
        <v>95</v>
      </c>
      <c r="N19" s="178"/>
    </row>
    <row r="20" spans="2:14" ht="39.75" customHeight="1" x14ac:dyDescent="0.2">
      <c r="B20" s="192" t="s">
        <v>266</v>
      </c>
      <c r="C20" s="467" t="s">
        <v>349</v>
      </c>
      <c r="D20" s="468"/>
      <c r="E20" s="479"/>
      <c r="F20" s="453" t="s">
        <v>350</v>
      </c>
      <c r="G20" s="453"/>
      <c r="H20" s="453"/>
      <c r="I20" s="463"/>
      <c r="J20" s="183"/>
      <c r="K20" s="183"/>
      <c r="M20" s="186"/>
      <c r="N20" s="178"/>
    </row>
    <row r="21" spans="2:14" ht="42" customHeight="1" x14ac:dyDescent="0.2">
      <c r="B21" s="192" t="s">
        <v>267</v>
      </c>
      <c r="C21" s="464" t="s">
        <v>351</v>
      </c>
      <c r="D21" s="465"/>
      <c r="E21" s="466"/>
      <c r="F21" s="467" t="s">
        <v>352</v>
      </c>
      <c r="G21" s="468"/>
      <c r="H21" s="468"/>
      <c r="I21" s="469"/>
      <c r="J21" s="188"/>
      <c r="K21" s="188"/>
      <c r="M21" s="193"/>
      <c r="N21" s="178"/>
    </row>
    <row r="22" spans="2:14" ht="23.25" customHeight="1" x14ac:dyDescent="0.2">
      <c r="B22" s="192" t="s">
        <v>268</v>
      </c>
      <c r="C22" s="470">
        <v>44197</v>
      </c>
      <c r="D22" s="471"/>
      <c r="E22" s="472"/>
      <c r="F22" s="182" t="s">
        <v>271</v>
      </c>
      <c r="G22" s="194">
        <v>3</v>
      </c>
      <c r="H22" s="182" t="s">
        <v>275</v>
      </c>
      <c r="I22" s="195">
        <v>3</v>
      </c>
      <c r="J22" s="196"/>
      <c r="K22" s="196"/>
      <c r="M22" s="193"/>
    </row>
    <row r="23" spans="2:14" ht="27" customHeight="1" x14ac:dyDescent="0.2">
      <c r="B23" s="192" t="s">
        <v>269</v>
      </c>
      <c r="C23" s="470">
        <v>44561</v>
      </c>
      <c r="D23" s="471"/>
      <c r="E23" s="472"/>
      <c r="F23" s="182" t="s">
        <v>272</v>
      </c>
      <c r="G23" s="473">
        <v>3</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+C30</f>
        <v>3</v>
      </c>
      <c r="G27" s="483">
        <f>+D30</f>
        <v>0</v>
      </c>
      <c r="H27" s="207">
        <f>+IF(OR(D27=0,D27=""),0%,D27/C27)</f>
        <v>0</v>
      </c>
      <c r="I27" s="483">
        <f>G27+I22</f>
        <v>3</v>
      </c>
      <c r="J27" s="208"/>
      <c r="K27" s="208"/>
      <c r="M27" s="193"/>
    </row>
    <row r="28" spans="2:14" ht="19.5" customHeight="1" x14ac:dyDescent="0.2">
      <c r="B28" s="204" t="s">
        <v>114</v>
      </c>
      <c r="C28" s="227">
        <v>0</v>
      </c>
      <c r="D28" s="228">
        <f>+C28</f>
        <v>0</v>
      </c>
      <c r="E28" s="206">
        <f t="shared" ref="E28:E38" si="0">IF(OR(C28=0,C28=""),0,D28/C28)</f>
        <v>0</v>
      </c>
      <c r="F28" s="484"/>
      <c r="G28" s="484"/>
      <c r="H28" s="207">
        <f t="shared" ref="H28:H38" si="1">+IF(OR(D28=0,D28=""),0%,D28/C28)</f>
        <v>0</v>
      </c>
      <c r="I28" s="484"/>
      <c r="J28" s="208"/>
      <c r="K28" s="208"/>
      <c r="M28" s="193"/>
    </row>
    <row r="29" spans="2:14" ht="19.5" customHeight="1" x14ac:dyDescent="0.2">
      <c r="B29" s="204" t="s">
        <v>115</v>
      </c>
      <c r="C29" s="227">
        <v>0</v>
      </c>
      <c r="D29" s="228"/>
      <c r="E29" s="206">
        <f t="shared" si="0"/>
        <v>0</v>
      </c>
      <c r="F29" s="484"/>
      <c r="G29" s="484"/>
      <c r="H29" s="207">
        <f t="shared" si="1"/>
        <v>0</v>
      </c>
      <c r="I29" s="484"/>
      <c r="J29" s="208"/>
      <c r="K29" s="208"/>
      <c r="M29" s="193"/>
    </row>
    <row r="30" spans="2:14" ht="19.5" customHeight="1" x14ac:dyDescent="0.2">
      <c r="B30" s="204" t="s">
        <v>116</v>
      </c>
      <c r="C30" s="229">
        <v>3</v>
      </c>
      <c r="D30" s="228"/>
      <c r="E30" s="206">
        <f t="shared" si="0"/>
        <v>0</v>
      </c>
      <c r="F30" s="484"/>
      <c r="G30" s="484"/>
      <c r="H30" s="207">
        <f t="shared" si="1"/>
        <v>0</v>
      </c>
      <c r="I30" s="484"/>
      <c r="J30" s="208"/>
      <c r="K30" s="208"/>
    </row>
    <row r="31" spans="2:14" ht="19.5" customHeight="1" x14ac:dyDescent="0.2">
      <c r="B31" s="204" t="s">
        <v>117</v>
      </c>
      <c r="C31" s="229">
        <v>3</v>
      </c>
      <c r="D31" s="228"/>
      <c r="E31" s="206">
        <f t="shared" si="0"/>
        <v>0</v>
      </c>
      <c r="F31" s="484"/>
      <c r="G31" s="484"/>
      <c r="H31" s="207">
        <f t="shared" si="1"/>
        <v>0</v>
      </c>
      <c r="I31" s="484"/>
      <c r="J31" s="208"/>
      <c r="K31" s="208"/>
    </row>
    <row r="32" spans="2:14" ht="19.5" customHeight="1" x14ac:dyDescent="0.2">
      <c r="B32" s="204" t="s">
        <v>118</v>
      </c>
      <c r="C32" s="229">
        <v>3</v>
      </c>
      <c r="D32" s="228"/>
      <c r="E32" s="206">
        <f t="shared" si="0"/>
        <v>0</v>
      </c>
      <c r="F32" s="484"/>
      <c r="G32" s="484"/>
      <c r="H32" s="207">
        <f t="shared" si="1"/>
        <v>0</v>
      </c>
      <c r="I32" s="484"/>
      <c r="J32" s="208"/>
      <c r="K32" s="208"/>
    </row>
    <row r="33" spans="2:11" ht="19.5" customHeight="1" x14ac:dyDescent="0.2">
      <c r="B33" s="204" t="s">
        <v>119</v>
      </c>
      <c r="C33" s="229">
        <v>3</v>
      </c>
      <c r="D33" s="228"/>
      <c r="E33" s="206">
        <f t="shared" si="0"/>
        <v>0</v>
      </c>
      <c r="F33" s="484"/>
      <c r="G33" s="484"/>
      <c r="H33" s="207">
        <f t="shared" si="1"/>
        <v>0</v>
      </c>
      <c r="I33" s="484"/>
      <c r="J33" s="208"/>
      <c r="K33" s="208"/>
    </row>
    <row r="34" spans="2:11" ht="19.5" customHeight="1" x14ac:dyDescent="0.2">
      <c r="B34" s="204" t="s">
        <v>120</v>
      </c>
      <c r="C34" s="229">
        <v>3</v>
      </c>
      <c r="D34" s="228"/>
      <c r="E34" s="206">
        <f t="shared" si="0"/>
        <v>0</v>
      </c>
      <c r="F34" s="484"/>
      <c r="G34" s="484"/>
      <c r="H34" s="207">
        <f t="shared" si="1"/>
        <v>0</v>
      </c>
      <c r="I34" s="484"/>
      <c r="J34" s="208"/>
      <c r="K34" s="208"/>
    </row>
    <row r="35" spans="2:11" ht="19.5" customHeight="1" x14ac:dyDescent="0.2">
      <c r="B35" s="204" t="s">
        <v>121</v>
      </c>
      <c r="C35" s="229">
        <v>3</v>
      </c>
      <c r="D35" s="228"/>
      <c r="E35" s="206">
        <f t="shared" si="0"/>
        <v>0</v>
      </c>
      <c r="F35" s="484"/>
      <c r="G35" s="484"/>
      <c r="H35" s="207">
        <f t="shared" si="1"/>
        <v>0</v>
      </c>
      <c r="I35" s="484"/>
      <c r="J35" s="208"/>
      <c r="K35" s="208"/>
    </row>
    <row r="36" spans="2:11" ht="19.5" customHeight="1" x14ac:dyDescent="0.2">
      <c r="B36" s="204" t="s">
        <v>122</v>
      </c>
      <c r="C36" s="229">
        <v>3</v>
      </c>
      <c r="D36" s="228"/>
      <c r="E36" s="206">
        <f t="shared" si="0"/>
        <v>0</v>
      </c>
      <c r="F36" s="484"/>
      <c r="G36" s="484"/>
      <c r="H36" s="207">
        <f t="shared" si="1"/>
        <v>0</v>
      </c>
      <c r="I36" s="484"/>
      <c r="J36" s="208"/>
      <c r="K36" s="208"/>
    </row>
    <row r="37" spans="2:11" ht="19.5" customHeight="1" x14ac:dyDescent="0.2">
      <c r="B37" s="204" t="s">
        <v>123</v>
      </c>
      <c r="C37" s="229">
        <v>3</v>
      </c>
      <c r="D37" s="228"/>
      <c r="E37" s="206">
        <f t="shared" si="0"/>
        <v>0</v>
      </c>
      <c r="F37" s="484"/>
      <c r="G37" s="484"/>
      <c r="H37" s="207">
        <f t="shared" si="1"/>
        <v>0</v>
      </c>
      <c r="I37" s="484"/>
      <c r="J37" s="208"/>
      <c r="K37" s="208"/>
    </row>
    <row r="38" spans="2:11" ht="19.5" customHeight="1" x14ac:dyDescent="0.2">
      <c r="B38" s="204" t="s">
        <v>124</v>
      </c>
      <c r="C38" s="229">
        <v>3</v>
      </c>
      <c r="D38" s="228"/>
      <c r="E38" s="206">
        <f t="shared" si="0"/>
        <v>0</v>
      </c>
      <c r="F38" s="485"/>
      <c r="G38" s="485"/>
      <c r="H38" s="207">
        <f t="shared" si="1"/>
        <v>0</v>
      </c>
      <c r="I38" s="485"/>
      <c r="J38" s="208"/>
      <c r="K38" s="208"/>
    </row>
    <row r="39" spans="2:11" ht="52.5" customHeight="1" x14ac:dyDescent="0.2">
      <c r="B39" s="209" t="s">
        <v>277</v>
      </c>
      <c r="C39" s="460" t="s">
        <v>384</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45.75" customHeight="1" x14ac:dyDescent="0.2">
      <c r="B45" s="179" t="s">
        <v>278</v>
      </c>
      <c r="C45" s="498" t="s">
        <v>386</v>
      </c>
      <c r="D45" s="499"/>
      <c r="E45" s="499"/>
      <c r="F45" s="499"/>
      <c r="G45" s="499"/>
      <c r="H45" s="499"/>
      <c r="I45" s="500"/>
      <c r="J45" s="211"/>
      <c r="K45" s="211"/>
    </row>
    <row r="46" spans="2:11" ht="32.25" customHeight="1" x14ac:dyDescent="0.2">
      <c r="B46" s="179" t="s">
        <v>279</v>
      </c>
      <c r="C46" s="498" t="s">
        <v>385</v>
      </c>
      <c r="D46" s="499"/>
      <c r="E46" s="499"/>
      <c r="F46" s="499"/>
      <c r="G46" s="499"/>
      <c r="H46" s="499"/>
      <c r="I46" s="500"/>
      <c r="J46" s="211"/>
      <c r="K46" s="211"/>
    </row>
    <row r="47" spans="2:11" ht="66" customHeight="1" x14ac:dyDescent="0.2">
      <c r="B47" s="212" t="s">
        <v>280</v>
      </c>
      <c r="C47" s="501" t="s">
        <v>370</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8/j7tpdpdnJxXvoZahz6yCp1lebjNM8a4zmjjMW0zEdLoD9K2w4df82goSVTJRPlPa3dCs1lSCG6rmh8VBjkvg==" saltValue="lOdBU6FrDpf7vfS0IGPM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7" zoomScaleNormal="100" workbookViewId="0">
      <selection activeCell="H28" sqref="H2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7"/>
      <c r="C1" s="443" t="s">
        <v>25</v>
      </c>
      <c r="D1" s="443"/>
      <c r="E1" s="443"/>
      <c r="F1" s="443"/>
      <c r="G1" s="443"/>
      <c r="H1" s="443"/>
      <c r="I1" s="438"/>
      <c r="J1" s="171"/>
      <c r="K1" s="171"/>
      <c r="M1" s="173" t="s">
        <v>47</v>
      </c>
    </row>
    <row r="2" spans="2:14" ht="37.5" customHeight="1" x14ac:dyDescent="0.2">
      <c r="B2" s="437"/>
      <c r="C2" s="443" t="s">
        <v>239</v>
      </c>
      <c r="D2" s="443"/>
      <c r="E2" s="443"/>
      <c r="F2" s="443"/>
      <c r="G2" s="443"/>
      <c r="H2" s="443"/>
      <c r="I2" s="438"/>
      <c r="J2" s="171"/>
      <c r="K2" s="171"/>
      <c r="M2" s="173" t="s">
        <v>48</v>
      </c>
    </row>
    <row r="3" spans="2:14" ht="37.5" customHeight="1" x14ac:dyDescent="0.2">
      <c r="B3" s="437"/>
      <c r="C3" s="443" t="s">
        <v>240</v>
      </c>
      <c r="D3" s="443"/>
      <c r="E3" s="443"/>
      <c r="F3" s="443" t="s">
        <v>241</v>
      </c>
      <c r="G3" s="443"/>
      <c r="H3" s="443"/>
      <c r="I3" s="438"/>
      <c r="J3" s="171"/>
      <c r="K3" s="171"/>
      <c r="M3" s="173" t="s">
        <v>50</v>
      </c>
    </row>
    <row r="4" spans="2:14" ht="23.25" customHeight="1" x14ac:dyDescent="0.2">
      <c r="B4" s="444"/>
      <c r="C4" s="444"/>
      <c r="D4" s="444"/>
      <c r="E4" s="444"/>
      <c r="F4" s="444"/>
      <c r="G4" s="444"/>
      <c r="H4" s="444"/>
      <c r="I4" s="444"/>
      <c r="J4" s="176"/>
      <c r="K4" s="176"/>
    </row>
    <row r="5" spans="2:14" ht="24" customHeight="1" x14ac:dyDescent="0.2">
      <c r="B5" s="445" t="s">
        <v>234</v>
      </c>
      <c r="C5" s="445"/>
      <c r="D5" s="445"/>
      <c r="E5" s="445"/>
      <c r="F5" s="445"/>
      <c r="G5" s="445"/>
      <c r="H5" s="445"/>
      <c r="I5" s="445"/>
      <c r="J5" s="177"/>
      <c r="K5" s="177"/>
      <c r="N5" s="178" t="s">
        <v>57</v>
      </c>
    </row>
    <row r="6" spans="2:14" ht="30.75" customHeight="1" x14ac:dyDescent="0.2">
      <c r="B6" s="179" t="s">
        <v>242</v>
      </c>
      <c r="C6" s="180">
        <v>6</v>
      </c>
      <c r="D6" s="446" t="s">
        <v>243</v>
      </c>
      <c r="E6" s="446"/>
      <c r="F6" s="447" t="s">
        <v>316</v>
      </c>
      <c r="G6" s="447"/>
      <c r="H6" s="447"/>
      <c r="I6" s="447"/>
      <c r="J6" s="181"/>
      <c r="K6" s="181"/>
      <c r="M6" s="173" t="s">
        <v>60</v>
      </c>
      <c r="N6" s="178" t="s">
        <v>61</v>
      </c>
    </row>
    <row r="7" spans="2:14" ht="30.75" customHeight="1" x14ac:dyDescent="0.2">
      <c r="B7" s="179" t="s">
        <v>244</v>
      </c>
      <c r="C7" s="180" t="s">
        <v>81</v>
      </c>
      <c r="D7" s="446" t="s">
        <v>245</v>
      </c>
      <c r="E7" s="446"/>
      <c r="F7" s="447" t="s">
        <v>290</v>
      </c>
      <c r="G7" s="447"/>
      <c r="H7" s="182" t="s">
        <v>246</v>
      </c>
      <c r="I7" s="180" t="s">
        <v>81</v>
      </c>
      <c r="J7" s="183"/>
      <c r="K7" s="183"/>
      <c r="M7" s="173" t="s">
        <v>65</v>
      </c>
      <c r="N7" s="178" t="s">
        <v>66</v>
      </c>
    </row>
    <row r="8" spans="2:14" ht="30.75" customHeight="1" x14ac:dyDescent="0.2">
      <c r="B8" s="179" t="s">
        <v>247</v>
      </c>
      <c r="C8" s="447" t="s">
        <v>291</v>
      </c>
      <c r="D8" s="447"/>
      <c r="E8" s="447"/>
      <c r="F8" s="447"/>
      <c r="G8" s="182" t="s">
        <v>248</v>
      </c>
      <c r="H8" s="449">
        <v>7555</v>
      </c>
      <c r="I8" s="449"/>
      <c r="J8" s="184"/>
      <c r="K8" s="184"/>
      <c r="M8" s="173" t="s">
        <v>69</v>
      </c>
      <c r="N8" s="178" t="s">
        <v>70</v>
      </c>
    </row>
    <row r="9" spans="2:14" ht="30.75" customHeight="1" x14ac:dyDescent="0.2">
      <c r="B9" s="179" t="s">
        <v>48</v>
      </c>
      <c r="C9" s="450" t="s">
        <v>65</v>
      </c>
      <c r="D9" s="450"/>
      <c r="E9" s="450"/>
      <c r="F9" s="450"/>
      <c r="G9" s="182" t="s">
        <v>249</v>
      </c>
      <c r="H9" s="451" t="s">
        <v>157</v>
      </c>
      <c r="I9" s="451"/>
      <c r="J9" s="185"/>
      <c r="K9" s="185"/>
      <c r="M9" s="186" t="s">
        <v>73</v>
      </c>
    </row>
    <row r="10" spans="2:14" ht="30.75" customHeight="1" x14ac:dyDescent="0.2">
      <c r="B10" s="179" t="s">
        <v>250</v>
      </c>
      <c r="C10" s="447" t="s">
        <v>375</v>
      </c>
      <c r="D10" s="447"/>
      <c r="E10" s="447"/>
      <c r="F10" s="447"/>
      <c r="G10" s="447"/>
      <c r="H10" s="447"/>
      <c r="I10" s="447"/>
      <c r="J10" s="187"/>
      <c r="K10" s="187"/>
      <c r="M10" s="186"/>
    </row>
    <row r="11" spans="2:14" ht="30.75" customHeight="1" x14ac:dyDescent="0.2">
      <c r="B11" s="179" t="s">
        <v>251</v>
      </c>
      <c r="C11" s="452" t="s">
        <v>292</v>
      </c>
      <c r="D11" s="452"/>
      <c r="E11" s="452"/>
      <c r="F11" s="452"/>
      <c r="G11" s="452"/>
      <c r="H11" s="452"/>
      <c r="I11" s="452"/>
      <c r="J11" s="183"/>
      <c r="K11" s="183"/>
      <c r="M11" s="186"/>
      <c r="N11" s="178" t="s">
        <v>76</v>
      </c>
    </row>
    <row r="12" spans="2:14" ht="30.75" customHeight="1" x14ac:dyDescent="0.2">
      <c r="B12" s="179" t="s">
        <v>254</v>
      </c>
      <c r="C12" s="448" t="s">
        <v>358</v>
      </c>
      <c r="D12" s="448"/>
      <c r="E12" s="448"/>
      <c r="F12" s="448"/>
      <c r="G12" s="182" t="s">
        <v>252</v>
      </c>
      <c r="H12" s="453" t="s">
        <v>91</v>
      </c>
      <c r="I12" s="453"/>
      <c r="J12" s="183"/>
      <c r="K12" s="183"/>
      <c r="M12" s="186" t="s">
        <v>80</v>
      </c>
      <c r="N12" s="178" t="s">
        <v>81</v>
      </c>
    </row>
    <row r="13" spans="2:14" ht="30.75" customHeight="1" x14ac:dyDescent="0.2">
      <c r="B13" s="179" t="s">
        <v>255</v>
      </c>
      <c r="C13" s="454" t="s">
        <v>293</v>
      </c>
      <c r="D13" s="454"/>
      <c r="E13" s="454"/>
      <c r="F13" s="454"/>
      <c r="G13" s="182" t="s">
        <v>253</v>
      </c>
      <c r="H13" s="452" t="s">
        <v>57</v>
      </c>
      <c r="I13" s="452"/>
      <c r="J13" s="183"/>
      <c r="K13" s="183"/>
      <c r="M13" s="186" t="s">
        <v>84</v>
      </c>
    </row>
    <row r="14" spans="2:14" ht="64.5" customHeight="1" x14ac:dyDescent="0.2">
      <c r="B14" s="179" t="s">
        <v>256</v>
      </c>
      <c r="C14" s="455" t="s">
        <v>317</v>
      </c>
      <c r="D14" s="455"/>
      <c r="E14" s="455"/>
      <c r="F14" s="455"/>
      <c r="G14" s="455"/>
      <c r="H14" s="455"/>
      <c r="I14" s="455"/>
      <c r="J14" s="187"/>
      <c r="K14" s="187"/>
      <c r="M14" s="186" t="s">
        <v>86</v>
      </c>
      <c r="N14" s="178"/>
    </row>
    <row r="15" spans="2:14" ht="30.75" customHeight="1" x14ac:dyDescent="0.2">
      <c r="B15" s="179" t="s">
        <v>257</v>
      </c>
      <c r="C15" s="448" t="s">
        <v>318</v>
      </c>
      <c r="D15" s="448"/>
      <c r="E15" s="448"/>
      <c r="F15" s="448"/>
      <c r="G15" s="448"/>
      <c r="H15" s="448"/>
      <c r="I15" s="448"/>
      <c r="J15" s="188"/>
      <c r="K15" s="188"/>
      <c r="M15" s="186" t="s">
        <v>88</v>
      </c>
      <c r="N15" s="178"/>
    </row>
    <row r="16" spans="2:14" ht="30.75" customHeight="1" x14ac:dyDescent="0.2">
      <c r="B16" s="179" t="s">
        <v>258</v>
      </c>
      <c r="C16" s="447" t="s">
        <v>359</v>
      </c>
      <c r="D16" s="447"/>
      <c r="E16" s="447"/>
      <c r="F16" s="447"/>
      <c r="G16" s="447"/>
      <c r="H16" s="447"/>
      <c r="I16" s="447"/>
      <c r="J16" s="189"/>
      <c r="K16" s="189"/>
      <c r="M16" s="186"/>
      <c r="N16" s="178"/>
    </row>
    <row r="17" spans="2:14" ht="30.75" customHeight="1" x14ac:dyDescent="0.2">
      <c r="B17" s="179" t="s">
        <v>259</v>
      </c>
      <c r="C17" s="452" t="s">
        <v>360</v>
      </c>
      <c r="D17" s="456"/>
      <c r="E17" s="456"/>
      <c r="F17" s="456"/>
      <c r="G17" s="456"/>
      <c r="H17" s="456"/>
      <c r="I17" s="456"/>
      <c r="J17" s="190"/>
      <c r="K17" s="190"/>
      <c r="M17" s="186" t="s">
        <v>91</v>
      </c>
      <c r="N17" s="178"/>
    </row>
    <row r="18" spans="2:14" ht="18" customHeight="1" x14ac:dyDescent="0.2">
      <c r="B18" s="457" t="s">
        <v>265</v>
      </c>
      <c r="C18" s="458" t="s">
        <v>237</v>
      </c>
      <c r="D18" s="458"/>
      <c r="E18" s="458"/>
      <c r="F18" s="459" t="s">
        <v>238</v>
      </c>
      <c r="G18" s="459"/>
      <c r="H18" s="459"/>
      <c r="I18" s="459"/>
      <c r="J18" s="191"/>
      <c r="K18" s="191"/>
      <c r="M18" s="186" t="s">
        <v>79</v>
      </c>
      <c r="N18" s="178"/>
    </row>
    <row r="19" spans="2:14" ht="39.75" customHeight="1" x14ac:dyDescent="0.2">
      <c r="B19" s="457"/>
      <c r="C19" s="447" t="s">
        <v>361</v>
      </c>
      <c r="D19" s="447"/>
      <c r="E19" s="447"/>
      <c r="F19" s="447" t="s">
        <v>319</v>
      </c>
      <c r="G19" s="447"/>
      <c r="H19" s="447"/>
      <c r="I19" s="447"/>
      <c r="J19" s="189"/>
      <c r="K19" s="189"/>
      <c r="M19" s="186" t="s">
        <v>95</v>
      </c>
      <c r="N19" s="178"/>
    </row>
    <row r="20" spans="2:14" ht="39.75" customHeight="1" x14ac:dyDescent="0.2">
      <c r="B20" s="192" t="s">
        <v>266</v>
      </c>
      <c r="C20" s="467" t="s">
        <v>362</v>
      </c>
      <c r="D20" s="468"/>
      <c r="E20" s="479"/>
      <c r="F20" s="453" t="s">
        <v>320</v>
      </c>
      <c r="G20" s="453"/>
      <c r="H20" s="453"/>
      <c r="I20" s="463"/>
      <c r="J20" s="183"/>
      <c r="K20" s="183"/>
      <c r="M20" s="186"/>
      <c r="N20" s="178"/>
    </row>
    <row r="21" spans="2:14" ht="42" customHeight="1" x14ac:dyDescent="0.2">
      <c r="B21" s="192" t="s">
        <v>267</v>
      </c>
      <c r="C21" s="464" t="s">
        <v>321</v>
      </c>
      <c r="D21" s="465"/>
      <c r="E21" s="466"/>
      <c r="F21" s="467" t="s">
        <v>322</v>
      </c>
      <c r="G21" s="468"/>
      <c r="H21" s="468"/>
      <c r="I21" s="469"/>
      <c r="J21" s="188"/>
      <c r="K21" s="188"/>
      <c r="M21" s="193"/>
      <c r="N21" s="178"/>
    </row>
    <row r="22" spans="2:14" ht="23.25" customHeight="1" x14ac:dyDescent="0.2">
      <c r="B22" s="192" t="s">
        <v>268</v>
      </c>
      <c r="C22" s="470">
        <v>44197</v>
      </c>
      <c r="D22" s="471"/>
      <c r="E22" s="472"/>
      <c r="F22" s="182" t="s">
        <v>271</v>
      </c>
      <c r="G22" s="194">
        <v>1</v>
      </c>
      <c r="H22" s="182" t="s">
        <v>275</v>
      </c>
      <c r="I22" s="195">
        <v>1</v>
      </c>
      <c r="J22" s="196"/>
      <c r="K22" s="196"/>
      <c r="M22" s="193"/>
    </row>
    <row r="23" spans="2:14" ht="27" customHeight="1" x14ac:dyDescent="0.2">
      <c r="B23" s="192" t="s">
        <v>269</v>
      </c>
      <c r="C23" s="470">
        <v>44561</v>
      </c>
      <c r="D23" s="471"/>
      <c r="E23" s="472"/>
      <c r="F23" s="182" t="s">
        <v>272</v>
      </c>
      <c r="G23" s="473">
        <v>1</v>
      </c>
      <c r="H23" s="474"/>
      <c r="I23" s="475"/>
      <c r="J23" s="197"/>
      <c r="K23" s="197"/>
      <c r="M23" s="193"/>
    </row>
    <row r="24" spans="2:14" ht="30.75" customHeight="1" x14ac:dyDescent="0.2">
      <c r="B24" s="198" t="s">
        <v>270</v>
      </c>
      <c r="C24" s="476" t="s">
        <v>88</v>
      </c>
      <c r="D24" s="477"/>
      <c r="E24" s="478"/>
      <c r="F24" s="199" t="s">
        <v>274</v>
      </c>
      <c r="G24" s="467" t="s">
        <v>303</v>
      </c>
      <c r="H24" s="468"/>
      <c r="I24" s="479"/>
      <c r="J24" s="191"/>
      <c r="K24" s="191"/>
      <c r="M24" s="193"/>
    </row>
    <row r="25" spans="2:14" ht="22.5" customHeight="1" x14ac:dyDescent="0.2">
      <c r="B25" s="480" t="s">
        <v>235</v>
      </c>
      <c r="C25" s="481"/>
      <c r="D25" s="481"/>
      <c r="E25" s="481"/>
      <c r="F25" s="481"/>
      <c r="G25" s="481"/>
      <c r="H25" s="481"/>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06">
        <f>IF(OR(C27=0,C27=""),0,D27/C27)</f>
        <v>1</v>
      </c>
      <c r="F27" s="483">
        <f>SUM(C27:C38)</f>
        <v>1</v>
      </c>
      <c r="G27" s="483">
        <f>SUM(D27:D38)</f>
        <v>1.67E-2</v>
      </c>
      <c r="H27" s="207">
        <f>+(D27*100%)/$G$23</f>
        <v>1.67E-2</v>
      </c>
      <c r="I27" s="483">
        <f>G27+I22</f>
        <v>1.0166999999999999</v>
      </c>
      <c r="J27" s="208"/>
      <c r="K27" s="208"/>
      <c r="M27" s="193"/>
    </row>
    <row r="28" spans="2:14" ht="19.5" customHeight="1" x14ac:dyDescent="0.2">
      <c r="B28" s="204" t="s">
        <v>114</v>
      </c>
      <c r="C28" s="205">
        <v>0.1</v>
      </c>
      <c r="D28" s="205">
        <v>0</v>
      </c>
      <c r="E28" s="206">
        <f t="shared" ref="E28:E38" si="0">IF(OR(C28=0,C28=""),0,D28/C28)</f>
        <v>0</v>
      </c>
      <c r="F28" s="484"/>
      <c r="G28" s="484"/>
      <c r="H28" s="207">
        <f>+IF(D28="","",((D28*100%)/$G$23)+H27)</f>
        <v>1.67E-2</v>
      </c>
      <c r="I28" s="484"/>
      <c r="J28" s="208"/>
      <c r="K28" s="208"/>
      <c r="M28" s="193"/>
    </row>
    <row r="29" spans="2:14" ht="19.5" customHeight="1" x14ac:dyDescent="0.2">
      <c r="B29" s="204" t="s">
        <v>115</v>
      </c>
      <c r="C29" s="205">
        <v>0.15</v>
      </c>
      <c r="D29" s="205"/>
      <c r="E29" s="206">
        <f t="shared" si="0"/>
        <v>0</v>
      </c>
      <c r="F29" s="484"/>
      <c r="G29" s="484"/>
      <c r="H29" s="207" t="str">
        <f t="shared" ref="H29:H38" si="1">+IF(D29="","",((D29*100%)/$G$23)+H28)</f>
        <v/>
      </c>
      <c r="I29" s="484"/>
      <c r="J29" s="208"/>
      <c r="K29" s="208"/>
      <c r="M29" s="193"/>
    </row>
    <row r="30" spans="2:14" ht="19.5" customHeight="1" x14ac:dyDescent="0.2">
      <c r="B30" s="204" t="s">
        <v>116</v>
      </c>
      <c r="C30" s="205">
        <v>6.6699999999999995E-2</v>
      </c>
      <c r="D30" s="205"/>
      <c r="E30" s="206">
        <f t="shared" si="0"/>
        <v>0</v>
      </c>
      <c r="F30" s="484"/>
      <c r="G30" s="484"/>
      <c r="H30" s="207" t="str">
        <f t="shared" si="1"/>
        <v/>
      </c>
      <c r="I30" s="484"/>
      <c r="J30" s="208"/>
      <c r="K30" s="208"/>
    </row>
    <row r="31" spans="2:14" ht="19.5" customHeight="1" x14ac:dyDescent="0.2">
      <c r="B31" s="204" t="s">
        <v>117</v>
      </c>
      <c r="C31" s="205">
        <v>8.3299999999999999E-2</v>
      </c>
      <c r="D31" s="205"/>
      <c r="E31" s="206">
        <f t="shared" si="0"/>
        <v>0</v>
      </c>
      <c r="F31" s="484"/>
      <c r="G31" s="484"/>
      <c r="H31" s="207" t="str">
        <f t="shared" si="1"/>
        <v/>
      </c>
      <c r="I31" s="484"/>
      <c r="J31" s="208"/>
      <c r="K31" s="208"/>
    </row>
    <row r="32" spans="2:14" ht="19.5" customHeight="1" x14ac:dyDescent="0.2">
      <c r="B32" s="204" t="s">
        <v>118</v>
      </c>
      <c r="C32" s="205">
        <v>0</v>
      </c>
      <c r="D32" s="205"/>
      <c r="E32" s="206">
        <f t="shared" si="0"/>
        <v>0</v>
      </c>
      <c r="F32" s="484"/>
      <c r="G32" s="484"/>
      <c r="H32" s="207" t="str">
        <f t="shared" si="1"/>
        <v/>
      </c>
      <c r="I32" s="484"/>
      <c r="J32" s="208"/>
      <c r="K32" s="208"/>
    </row>
    <row r="33" spans="2:11" ht="19.5" customHeight="1" x14ac:dyDescent="0.2">
      <c r="B33" s="204" t="s">
        <v>119</v>
      </c>
      <c r="C33" s="205">
        <v>0.05</v>
      </c>
      <c r="D33" s="205"/>
      <c r="E33" s="206">
        <f t="shared" si="0"/>
        <v>0</v>
      </c>
      <c r="F33" s="484"/>
      <c r="G33" s="484"/>
      <c r="H33" s="207" t="str">
        <f t="shared" si="1"/>
        <v/>
      </c>
      <c r="I33" s="484"/>
      <c r="J33" s="208"/>
      <c r="K33" s="208"/>
    </row>
    <row r="34" spans="2:11" ht="19.5" customHeight="1" x14ac:dyDescent="0.2">
      <c r="B34" s="204" t="s">
        <v>120</v>
      </c>
      <c r="C34" s="205">
        <v>0</v>
      </c>
      <c r="D34" s="205"/>
      <c r="E34" s="206">
        <f t="shared" si="0"/>
        <v>0</v>
      </c>
      <c r="F34" s="484"/>
      <c r="G34" s="484"/>
      <c r="H34" s="207" t="str">
        <f t="shared" si="1"/>
        <v/>
      </c>
      <c r="I34" s="484"/>
      <c r="J34" s="208"/>
      <c r="K34" s="208"/>
    </row>
    <row r="35" spans="2:11" ht="19.5" customHeight="1" x14ac:dyDescent="0.2">
      <c r="B35" s="204" t="s">
        <v>121</v>
      </c>
      <c r="C35" s="205">
        <v>0.1</v>
      </c>
      <c r="D35" s="205"/>
      <c r="E35" s="206">
        <f t="shared" si="0"/>
        <v>0</v>
      </c>
      <c r="F35" s="484"/>
      <c r="G35" s="484"/>
      <c r="H35" s="207" t="str">
        <f t="shared" si="1"/>
        <v/>
      </c>
      <c r="I35" s="484"/>
      <c r="J35" s="208"/>
      <c r="K35" s="208"/>
    </row>
    <row r="36" spans="2:11" ht="19.5" customHeight="1" x14ac:dyDescent="0.2">
      <c r="B36" s="204" t="s">
        <v>122</v>
      </c>
      <c r="C36" s="205">
        <v>0.1</v>
      </c>
      <c r="D36" s="205"/>
      <c r="E36" s="206">
        <f t="shared" si="0"/>
        <v>0</v>
      </c>
      <c r="F36" s="484"/>
      <c r="G36" s="484"/>
      <c r="H36" s="207" t="str">
        <f t="shared" si="1"/>
        <v/>
      </c>
      <c r="I36" s="484"/>
      <c r="J36" s="208"/>
      <c r="K36" s="208"/>
    </row>
    <row r="37" spans="2:11" ht="19.5" customHeight="1" x14ac:dyDescent="0.2">
      <c r="B37" s="204" t="s">
        <v>123</v>
      </c>
      <c r="C37" s="205">
        <v>0</v>
      </c>
      <c r="D37" s="205"/>
      <c r="E37" s="206">
        <f t="shared" si="0"/>
        <v>0</v>
      </c>
      <c r="F37" s="484"/>
      <c r="G37" s="484"/>
      <c r="H37" s="207" t="str">
        <f t="shared" si="1"/>
        <v/>
      </c>
      <c r="I37" s="484"/>
      <c r="J37" s="208"/>
      <c r="K37" s="208"/>
    </row>
    <row r="38" spans="2:11" ht="19.5" customHeight="1" x14ac:dyDescent="0.2">
      <c r="B38" s="204" t="s">
        <v>124</v>
      </c>
      <c r="C38" s="205">
        <v>0.33329999999999999</v>
      </c>
      <c r="D38" s="205"/>
      <c r="E38" s="206">
        <f t="shared" si="0"/>
        <v>0</v>
      </c>
      <c r="F38" s="485"/>
      <c r="G38" s="485"/>
      <c r="H38" s="207" t="str">
        <f t="shared" si="1"/>
        <v/>
      </c>
      <c r="I38" s="485"/>
      <c r="J38" s="208"/>
      <c r="K38" s="208"/>
    </row>
    <row r="39" spans="2:11" ht="52.5" customHeight="1" x14ac:dyDescent="0.2">
      <c r="B39" s="209" t="s">
        <v>277</v>
      </c>
      <c r="C39" s="460" t="s">
        <v>388</v>
      </c>
      <c r="D39" s="461"/>
      <c r="E39" s="461"/>
      <c r="F39" s="461"/>
      <c r="G39" s="461"/>
      <c r="H39" s="461"/>
      <c r="I39" s="462"/>
      <c r="J39" s="210"/>
      <c r="K39" s="210"/>
    </row>
    <row r="40" spans="2:11" ht="34.5" customHeight="1" x14ac:dyDescent="0.2">
      <c r="B40" s="489"/>
      <c r="C40" s="490"/>
      <c r="D40" s="490"/>
      <c r="E40" s="490"/>
      <c r="F40" s="490"/>
      <c r="G40" s="490"/>
      <c r="H40" s="490"/>
      <c r="I40" s="491"/>
      <c r="J40" s="177"/>
      <c r="K40" s="177"/>
    </row>
    <row r="41" spans="2:11" ht="34.5" customHeight="1" x14ac:dyDescent="0.2">
      <c r="B41" s="492"/>
      <c r="C41" s="493"/>
      <c r="D41" s="493"/>
      <c r="E41" s="493"/>
      <c r="F41" s="493"/>
      <c r="G41" s="493"/>
      <c r="H41" s="493"/>
      <c r="I41" s="494"/>
      <c r="J41" s="210"/>
      <c r="K41" s="210"/>
    </row>
    <row r="42" spans="2:11" ht="34.5" customHeight="1" x14ac:dyDescent="0.2">
      <c r="B42" s="492"/>
      <c r="C42" s="493"/>
      <c r="D42" s="493"/>
      <c r="E42" s="493"/>
      <c r="F42" s="493"/>
      <c r="G42" s="493"/>
      <c r="H42" s="493"/>
      <c r="I42" s="494"/>
      <c r="J42" s="210"/>
      <c r="K42" s="210"/>
    </row>
    <row r="43" spans="2:11" ht="34.5" customHeight="1" x14ac:dyDescent="0.2">
      <c r="B43" s="492"/>
      <c r="C43" s="493"/>
      <c r="D43" s="493"/>
      <c r="E43" s="493"/>
      <c r="F43" s="493"/>
      <c r="G43" s="493"/>
      <c r="H43" s="493"/>
      <c r="I43" s="494"/>
      <c r="J43" s="210"/>
      <c r="K43" s="210"/>
    </row>
    <row r="44" spans="2:11" ht="34.5" customHeight="1" x14ac:dyDescent="0.2">
      <c r="B44" s="495"/>
      <c r="C44" s="496"/>
      <c r="D44" s="496"/>
      <c r="E44" s="496"/>
      <c r="F44" s="496"/>
      <c r="G44" s="496"/>
      <c r="H44" s="496"/>
      <c r="I44" s="497"/>
      <c r="J44" s="176"/>
      <c r="K44" s="176"/>
    </row>
    <row r="45" spans="2:11" ht="44.25" customHeight="1" x14ac:dyDescent="0.2">
      <c r="B45" s="179" t="s">
        <v>278</v>
      </c>
      <c r="C45" s="498" t="s">
        <v>373</v>
      </c>
      <c r="D45" s="499"/>
      <c r="E45" s="499"/>
      <c r="F45" s="499"/>
      <c r="G45" s="499"/>
      <c r="H45" s="499"/>
      <c r="I45" s="500"/>
      <c r="J45" s="211"/>
      <c r="K45" s="211"/>
    </row>
    <row r="46" spans="2:11" ht="32.25" customHeight="1" x14ac:dyDescent="0.2">
      <c r="B46" s="179" t="s">
        <v>279</v>
      </c>
      <c r="C46" s="498" t="s">
        <v>378</v>
      </c>
      <c r="D46" s="499"/>
      <c r="E46" s="499"/>
      <c r="F46" s="499"/>
      <c r="G46" s="499"/>
      <c r="H46" s="499"/>
      <c r="I46" s="500"/>
      <c r="J46" s="211"/>
      <c r="K46" s="211"/>
    </row>
    <row r="47" spans="2:11" ht="66" customHeight="1" x14ac:dyDescent="0.2">
      <c r="B47" s="212" t="s">
        <v>280</v>
      </c>
      <c r="C47" s="501" t="s">
        <v>367</v>
      </c>
      <c r="D47" s="502"/>
      <c r="E47" s="502"/>
      <c r="F47" s="502"/>
      <c r="G47" s="502"/>
      <c r="H47" s="502"/>
      <c r="I47" s="503"/>
      <c r="J47" s="211"/>
      <c r="K47" s="211"/>
    </row>
    <row r="48" spans="2:11" ht="22.5" customHeight="1" x14ac:dyDescent="0.2">
      <c r="B48" s="481" t="s">
        <v>236</v>
      </c>
      <c r="C48" s="481"/>
      <c r="D48" s="481"/>
      <c r="E48" s="481"/>
      <c r="F48" s="481"/>
      <c r="G48" s="481"/>
      <c r="H48" s="481"/>
      <c r="I48" s="481"/>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39"/>
      <c r="E50" s="439"/>
      <c r="F50" s="439"/>
      <c r="G50" s="439"/>
      <c r="H50" s="439"/>
      <c r="I50" s="439"/>
      <c r="J50" s="214"/>
      <c r="K50" s="214"/>
    </row>
    <row r="51" spans="2:11" ht="32.25" customHeight="1" x14ac:dyDescent="0.2">
      <c r="B51" s="216" t="s">
        <v>285</v>
      </c>
      <c r="C51" s="439" t="s">
        <v>355</v>
      </c>
      <c r="D51" s="439"/>
      <c r="E51" s="439"/>
      <c r="F51" s="439"/>
      <c r="G51" s="439"/>
      <c r="H51" s="439"/>
      <c r="I51" s="439"/>
      <c r="J51" s="217"/>
      <c r="K51" s="217"/>
    </row>
    <row r="52" spans="2:11" ht="28.5" customHeight="1" x14ac:dyDescent="0.2">
      <c r="B52" s="182" t="s">
        <v>286</v>
      </c>
      <c r="C52" s="440" t="s">
        <v>304</v>
      </c>
      <c r="D52" s="441"/>
      <c r="E52" s="441"/>
      <c r="F52" s="441"/>
      <c r="G52" s="441"/>
      <c r="H52" s="441"/>
      <c r="I52" s="442"/>
      <c r="J52" s="217"/>
      <c r="K52" s="217"/>
    </row>
    <row r="53" spans="2:11" ht="30" customHeight="1" x14ac:dyDescent="0.2">
      <c r="B53" s="212" t="s">
        <v>287</v>
      </c>
      <c r="C53" s="439" t="s">
        <v>305</v>
      </c>
      <c r="D53" s="439"/>
      <c r="E53" s="439"/>
      <c r="F53" s="439"/>
      <c r="G53" s="439"/>
      <c r="H53" s="439"/>
      <c r="I53" s="439"/>
      <c r="J53" s="218"/>
      <c r="K53" s="218"/>
    </row>
    <row r="54" spans="2:11" ht="31.5" customHeight="1" x14ac:dyDescent="0.2">
      <c r="B54" s="212" t="s">
        <v>288</v>
      </c>
      <c r="C54" s="439" t="s">
        <v>306</v>
      </c>
      <c r="D54" s="439"/>
      <c r="E54" s="439"/>
      <c r="F54" s="439"/>
      <c r="G54" s="439"/>
      <c r="H54" s="439"/>
      <c r="I54" s="43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g/HaJD3AX0NbQ77Y2ZAM51seAtKFh/FK6IkHcGhHNDTn0LyqHT/46A/vju60uN3Y3fW+h9Kc15DfCNCuNTtDDQ==" saltValue="jV7DnuYiRO3ctKzj77IfA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purl.org/dc/terms/"/>
    <ds:schemaRef ds:uri="http://schemas.microsoft.com/office/2006/metadata/properties"/>
    <ds:schemaRef ds:uri="http://purl.org/dc/elements/1.1/"/>
    <ds:schemaRef ds:uri="08ebe415-1e9a-4b26-acfc-09642d3d19df"/>
    <ds:schemaRef ds:uri="http://schemas.openxmlformats.org/package/2006/metadata/core-properties"/>
    <ds:schemaRef ds:uri="http://purl.org/dc/dcmitype/"/>
    <ds:schemaRef ds:uri="d472a95f-029e-48ed-8556-580ff62e783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2021-03-09T21:22:47Z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