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embeddings/oleObject7.bin" ContentType="application/vnd.openxmlformats-officedocument.oleObject"/>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ANDRES\Documents\CARPETAANDRES\2021\MARZO\soportesindicadores\Reportesfebrero\"/>
    </mc:Choice>
  </mc:AlternateContent>
  <xr:revisionPtr revIDLastSave="0" documentId="13_ncr:1_{81976562-B712-4502-9C94-68C321684367}" xr6:coauthVersionLast="46" xr6:coauthVersionMax="46" xr10:uidLastSave="{00000000-0000-0000-0000-000000000000}"/>
  <bookViews>
    <workbookView xWindow="-120" yWindow="-120" windowWidth="20730" windowHeight="11160" tabRatio="743" firstSheet="3" activeTab="3"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5" r:id="rId7"/>
    <sheet name="META 5" sheetId="90" r:id="rId8"/>
    <sheet name="META 6" sheetId="91" r:id="rId9"/>
    <sheet name="META 7" sheetId="92" r:id="rId10"/>
    <sheet name="HV 14" sheetId="47" state="hidden" r:id="rId11"/>
    <sheet name="Act. 14" sheetId="48" state="hidden" r:id="rId12"/>
    <sheet name="Hoja3" sheetId="66" state="hidden" r:id="rId13"/>
    <sheet name="Hoja1" sheetId="5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 localSheetId="9">#REF!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 localSheetId="9">#REF!</definedName>
    <definedName name="GRUPO_ETAREO">#REF!</definedName>
    <definedName name="GRUPO_ETAREOS" localSheetId="10">#REF!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 localSheetId="9">#REF!</definedName>
    <definedName name="GRUPO_ETAREOS">#REF!</definedName>
    <definedName name="GRUPO_ETARIO" localSheetId="10">#REF!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 localSheetId="9">#REF!</definedName>
    <definedName name="GRUPO_ETARIO">#REF!</definedName>
    <definedName name="GRUPO_ETNICO" localSheetId="10">#REF!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 localSheetId="9">#REF!</definedName>
    <definedName name="GRUPO_ETNICO">#REF!</definedName>
    <definedName name="GRUPOETNICO" localSheetId="10">#REF!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 localSheetId="9">#REF!</definedName>
    <definedName name="GRUPOETNICO">#REF!</definedName>
    <definedName name="GRUPOS_ETNICOS" localSheetId="5">#REF!</definedName>
    <definedName name="GRUPOS_ETNICOS" localSheetId="6">#REF!</definedName>
    <definedName name="GRUPOS_ETNICOS">#REF!</definedName>
    <definedName name="LOCALIDAD" localSheetId="10">#REF!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 localSheetId="9">#REF!</definedName>
    <definedName name="LOCALIDAD">#REF!</definedName>
    <definedName name="LOCALIZACION" localSheetId="10">#REF!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 localSheetId="9">#REF!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28" i="92" l="1"/>
  <c r="H38" i="95" l="1"/>
  <c r="C38" i="95"/>
  <c r="E38" i="95" s="1"/>
  <c r="H37" i="95"/>
  <c r="E37" i="95"/>
  <c r="C37" i="95"/>
  <c r="H36" i="95"/>
  <c r="E36" i="95"/>
  <c r="C36" i="95"/>
  <c r="H35" i="95"/>
  <c r="E35" i="95"/>
  <c r="C35" i="95"/>
  <c r="H34" i="95"/>
  <c r="C34" i="95"/>
  <c r="E34" i="95" s="1"/>
  <c r="H33" i="95"/>
  <c r="E33" i="95"/>
  <c r="C33" i="95"/>
  <c r="H32" i="95"/>
  <c r="E32" i="95"/>
  <c r="C32" i="95"/>
  <c r="H31" i="95"/>
  <c r="E31" i="95"/>
  <c r="C31" i="95"/>
  <c r="H30" i="95"/>
  <c r="C30" i="95"/>
  <c r="E30" i="95" s="1"/>
  <c r="H29" i="95"/>
  <c r="E29" i="95"/>
  <c r="C29" i="95"/>
  <c r="E28" i="95"/>
  <c r="C28" i="95"/>
  <c r="D27" i="95"/>
  <c r="E27" i="95" s="1"/>
  <c r="C27" i="95"/>
  <c r="F27" i="95" s="1"/>
  <c r="F6" i="95"/>
  <c r="G27" i="93"/>
  <c r="I27" i="93" s="1"/>
  <c r="D28" i="87"/>
  <c r="D28" i="80"/>
  <c r="C35" i="90"/>
  <c r="C36" i="90"/>
  <c r="C37" i="90"/>
  <c r="C38" i="90"/>
  <c r="C34" i="90"/>
  <c r="C33" i="90"/>
  <c r="C32" i="90"/>
  <c r="C31" i="90"/>
  <c r="C30" i="90"/>
  <c r="C29" i="90"/>
  <c r="C28" i="90"/>
  <c r="C27" i="90"/>
  <c r="H29" i="92"/>
  <c r="H30" i="92"/>
  <c r="H31" i="92"/>
  <c r="H32" i="92"/>
  <c r="H33" i="92"/>
  <c r="H34" i="92"/>
  <c r="H35" i="92"/>
  <c r="H36" i="92"/>
  <c r="H37" i="92"/>
  <c r="H38" i="92"/>
  <c r="E38" i="92"/>
  <c r="E37" i="92"/>
  <c r="E36" i="92"/>
  <c r="E35" i="92"/>
  <c r="E34" i="92"/>
  <c r="E33" i="92"/>
  <c r="E32" i="92"/>
  <c r="E31" i="92"/>
  <c r="E30" i="92"/>
  <c r="E29" i="92"/>
  <c r="E28" i="92"/>
  <c r="G27" i="92"/>
  <c r="I27" i="92" s="1"/>
  <c r="H27" i="92"/>
  <c r="H28" i="92" s="1"/>
  <c r="F27" i="92"/>
  <c r="E27" i="92"/>
  <c r="H38" i="91"/>
  <c r="E38" i="91"/>
  <c r="H37" i="91"/>
  <c r="E37" i="91"/>
  <c r="H36" i="91"/>
  <c r="E36" i="91"/>
  <c r="H35" i="91"/>
  <c r="E35" i="91"/>
  <c r="H34" i="91"/>
  <c r="E34" i="91"/>
  <c r="H33" i="91"/>
  <c r="E33" i="91"/>
  <c r="H32" i="91"/>
  <c r="E32" i="91"/>
  <c r="H31" i="91"/>
  <c r="E31" i="91"/>
  <c r="H30" i="91"/>
  <c r="E30" i="91"/>
  <c r="H29" i="91"/>
  <c r="E29" i="91"/>
  <c r="E28" i="91"/>
  <c r="G27" i="91"/>
  <c r="I27" i="91"/>
  <c r="H27" i="91"/>
  <c r="H28" i="91" s="1"/>
  <c r="F27" i="91"/>
  <c r="E27" i="91"/>
  <c r="H27" i="90"/>
  <c r="H28" i="90" s="1"/>
  <c r="H29" i="90"/>
  <c r="H30" i="90"/>
  <c r="H31" i="90"/>
  <c r="H32" i="90"/>
  <c r="H33" i="90"/>
  <c r="H34" i="90"/>
  <c r="H35" i="90"/>
  <c r="H36" i="90"/>
  <c r="H37" i="90"/>
  <c r="H38" i="90"/>
  <c r="E38" i="90"/>
  <c r="E37" i="90"/>
  <c r="E36" i="90"/>
  <c r="E35" i="90"/>
  <c r="E34" i="90"/>
  <c r="E33" i="90"/>
  <c r="E32" i="90"/>
  <c r="E31" i="90"/>
  <c r="E30" i="90"/>
  <c r="E29" i="90"/>
  <c r="E28" i="90"/>
  <c r="G27" i="90"/>
  <c r="I27" i="90"/>
  <c r="F27" i="90"/>
  <c r="E27" i="90"/>
  <c r="H29" i="93"/>
  <c r="H30" i="93"/>
  <c r="H31" i="93"/>
  <c r="H32" i="93"/>
  <c r="H33" i="93"/>
  <c r="H34" i="93"/>
  <c r="H35" i="93"/>
  <c r="H36" i="93"/>
  <c r="H37" i="93"/>
  <c r="H38" i="93"/>
  <c r="E38" i="93"/>
  <c r="E37" i="93"/>
  <c r="E36" i="93"/>
  <c r="E35" i="93"/>
  <c r="E34" i="93"/>
  <c r="E33" i="93"/>
  <c r="E32" i="93"/>
  <c r="E31" i="93"/>
  <c r="E30" i="93"/>
  <c r="E29" i="93"/>
  <c r="E28" i="93"/>
  <c r="H27" i="93"/>
  <c r="H28" i="93" s="1"/>
  <c r="F27" i="93"/>
  <c r="H29" i="87"/>
  <c r="H30" i="87"/>
  <c r="H31" i="87"/>
  <c r="H32" i="87"/>
  <c r="H33" i="87"/>
  <c r="H34" i="87"/>
  <c r="H35" i="87"/>
  <c r="H36" i="87"/>
  <c r="H37" i="87"/>
  <c r="H38" i="87"/>
  <c r="E38" i="87"/>
  <c r="E37" i="87"/>
  <c r="E36" i="87"/>
  <c r="E35" i="87"/>
  <c r="E34" i="87"/>
  <c r="E33" i="87"/>
  <c r="E32" i="87"/>
  <c r="E31" i="87"/>
  <c r="E30" i="87"/>
  <c r="E29" i="87"/>
  <c r="E28" i="87"/>
  <c r="G27" i="87"/>
  <c r="I27" i="87" s="1"/>
  <c r="H27" i="87"/>
  <c r="H28" i="87" s="1"/>
  <c r="F27" i="87"/>
  <c r="E27" i="87"/>
  <c r="H29" i="80"/>
  <c r="H30" i="80"/>
  <c r="H31" i="80"/>
  <c r="H32" i="80"/>
  <c r="H33" i="80"/>
  <c r="H34" i="80"/>
  <c r="H35" i="80"/>
  <c r="H36" i="80"/>
  <c r="H37" i="80"/>
  <c r="H38" i="80"/>
  <c r="E38" i="80"/>
  <c r="E37" i="80"/>
  <c r="E36" i="80"/>
  <c r="E35" i="80"/>
  <c r="E34" i="80"/>
  <c r="E33" i="80"/>
  <c r="E32" i="80"/>
  <c r="E31" i="80"/>
  <c r="E30" i="80"/>
  <c r="E29" i="80"/>
  <c r="E28" i="80"/>
  <c r="G27" i="80"/>
  <c r="I27" i="80"/>
  <c r="H27" i="80"/>
  <c r="H28" i="80" s="1"/>
  <c r="F27" i="80"/>
  <c r="E27" i="80"/>
  <c r="C29" i="80"/>
  <c r="C28" i="87"/>
  <c r="C29" i="87"/>
  <c r="C30" i="87"/>
  <c r="C31" i="87"/>
  <c r="C32" i="87"/>
  <c r="C33" i="87"/>
  <c r="C34" i="87"/>
  <c r="C35" i="87"/>
  <c r="C36" i="87"/>
  <c r="C37" i="87"/>
  <c r="C38" i="87"/>
  <c r="C27" i="87"/>
  <c r="C38" i="80"/>
  <c r="C37" i="80"/>
  <c r="C36" i="80"/>
  <c r="C35" i="80"/>
  <c r="C34" i="80"/>
  <c r="C33" i="80"/>
  <c r="C32" i="80"/>
  <c r="C31" i="80"/>
  <c r="C30" i="80"/>
  <c r="C28" i="80"/>
  <c r="C27" i="80"/>
  <c r="C38" i="92"/>
  <c r="C37" i="92"/>
  <c r="C36" i="92"/>
  <c r="C35" i="92"/>
  <c r="C34" i="92"/>
  <c r="C33" i="92"/>
  <c r="C32" i="92"/>
  <c r="C31" i="92"/>
  <c r="C30" i="92"/>
  <c r="C29" i="92"/>
  <c r="C28" i="92"/>
  <c r="C27" i="92"/>
  <c r="C38" i="91"/>
  <c r="C37" i="91"/>
  <c r="C36" i="91"/>
  <c r="C35" i="91"/>
  <c r="C34" i="91"/>
  <c r="C33" i="91"/>
  <c r="C32" i="91"/>
  <c r="C31" i="91"/>
  <c r="C30" i="91"/>
  <c r="C29" i="91"/>
  <c r="C28" i="91"/>
  <c r="C38" i="93"/>
  <c r="C37" i="93"/>
  <c r="C36" i="93"/>
  <c r="C35" i="93"/>
  <c r="C34" i="93"/>
  <c r="C33" i="93"/>
  <c r="C32" i="93"/>
  <c r="C31" i="93"/>
  <c r="C30" i="93"/>
  <c r="C29" i="93"/>
  <c r="C28" i="93"/>
  <c r="C27" i="93"/>
  <c r="C27" i="91"/>
  <c r="F20" i="92"/>
  <c r="F19" i="92"/>
  <c r="C11" i="92"/>
  <c r="F20" i="91"/>
  <c r="F19" i="91"/>
  <c r="C11" i="91"/>
  <c r="F6" i="91"/>
  <c r="C11" i="90"/>
  <c r="F6" i="87"/>
  <c r="F6" i="80"/>
  <c r="I18" i="63"/>
  <c r="G18" i="63"/>
  <c r="D18" i="63"/>
  <c r="C8" i="63"/>
  <c r="C7" i="63"/>
  <c r="C6" i="63"/>
  <c r="D30" i="62"/>
  <c r="D31" i="62"/>
  <c r="H31" i="62"/>
  <c r="O13" i="5"/>
  <c r="AA13" i="5"/>
  <c r="AB13" i="5"/>
  <c r="K27" i="66"/>
  <c r="L25" i="66"/>
  <c r="L21" i="66"/>
  <c r="L27" i="66"/>
  <c r="M27" i="66"/>
  <c r="L17" i="66"/>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B21" i="5"/>
  <c r="AA19" i="5"/>
  <c r="AB19" i="5"/>
  <c r="G31" i="47"/>
  <c r="G32" i="47"/>
  <c r="G33" i="47"/>
  <c r="G34" i="47"/>
  <c r="G35" i="47"/>
  <c r="G36" i="47"/>
  <c r="G37" i="47"/>
  <c r="G38" i="47"/>
  <c r="G39" i="47"/>
  <c r="G40" i="47"/>
  <c r="G41" i="47"/>
  <c r="I21" i="5"/>
  <c r="AC21" i="5"/>
  <c r="B21" i="5"/>
  <c r="I19" i="5"/>
  <c r="B19" i="5"/>
  <c r="I17" i="5"/>
  <c r="B17" i="5"/>
  <c r="F30" i="47"/>
  <c r="F31" i="47"/>
  <c r="D30" i="47"/>
  <c r="I30" i="47"/>
  <c r="S15" i="5"/>
  <c r="T15" i="5"/>
  <c r="X15" i="5"/>
  <c r="Z15" i="5"/>
  <c r="L15" i="5"/>
  <c r="M15" i="5"/>
  <c r="L13" i="5"/>
  <c r="M13" i="5"/>
  <c r="N13" i="5"/>
  <c r="N15" i="5"/>
  <c r="B15" i="5"/>
  <c r="B13" i="5"/>
  <c r="G30" i="47"/>
  <c r="A11" i="5"/>
  <c r="C9" i="5"/>
  <c r="C8" i="5"/>
  <c r="C7" i="5"/>
  <c r="Y15" i="5"/>
  <c r="X13" i="5"/>
  <c r="Z13" i="5"/>
  <c r="Y13" i="5"/>
  <c r="S13" i="5"/>
  <c r="T13" i="5"/>
  <c r="K15" i="5"/>
  <c r="AB15" i="5"/>
  <c r="V15" i="5"/>
  <c r="J13" i="5"/>
  <c r="I13" i="5"/>
  <c r="J15" i="5"/>
  <c r="I30" i="62"/>
  <c r="D32" i="62"/>
  <c r="I31" i="62"/>
  <c r="AC19" i="5"/>
  <c r="F32" i="47"/>
  <c r="I32" i="62"/>
  <c r="D33" i="62"/>
  <c r="D34" i="62"/>
  <c r="I15" i="5"/>
  <c r="AC15" i="5"/>
  <c r="AA15" i="5"/>
  <c r="AC17" i="5"/>
  <c r="F31" i="62"/>
  <c r="F32" i="62"/>
  <c r="H30" i="62"/>
  <c r="I33" i="62"/>
  <c r="F33" i="47"/>
  <c r="F34" i="47"/>
  <c r="F35" i="47"/>
  <c r="F36" i="47"/>
  <c r="F37" i="47"/>
  <c r="F38" i="47"/>
  <c r="F39" i="47"/>
  <c r="F40" i="47"/>
  <c r="F41" i="47"/>
  <c r="F33" i="62"/>
  <c r="H32" i="62"/>
  <c r="D35" i="62"/>
  <c r="I34" i="62"/>
  <c r="AC13" i="5"/>
  <c r="H30" i="47"/>
  <c r="D31" i="47"/>
  <c r="D32" i="47"/>
  <c r="H31" i="47"/>
  <c r="I31" i="47"/>
  <c r="I35" i="62"/>
  <c r="D36" i="62"/>
  <c r="F34" i="62"/>
  <c r="H33" i="62"/>
  <c r="F35" i="62"/>
  <c r="H34" i="62"/>
  <c r="I36" i="62"/>
  <c r="D37" i="62"/>
  <c r="D33" i="47"/>
  <c r="I32" i="47"/>
  <c r="H32" i="47"/>
  <c r="I37" i="62"/>
  <c r="D38" i="62"/>
  <c r="I33" i="47"/>
  <c r="H33" i="47"/>
  <c r="D34" i="47"/>
  <c r="F36" i="62"/>
  <c r="H35" i="62"/>
  <c r="H34" i="47"/>
  <c r="I34" i="47"/>
  <c r="D35" i="47"/>
  <c r="F37" i="62"/>
  <c r="H36" i="62"/>
  <c r="D39" i="62"/>
  <c r="I38" i="62"/>
  <c r="F38" i="62"/>
  <c r="H37" i="62"/>
  <c r="D36" i="47"/>
  <c r="H35" i="47"/>
  <c r="I35" i="47"/>
  <c r="D40" i="62"/>
  <c r="I39" i="62"/>
  <c r="D37" i="47"/>
  <c r="H36" i="47"/>
  <c r="I36" i="47"/>
  <c r="I40" i="62"/>
  <c r="D41" i="62"/>
  <c r="F39" i="62"/>
  <c r="H38" i="62"/>
  <c r="F40" i="62"/>
  <c r="H39" i="62"/>
  <c r="I41" i="62"/>
  <c r="I37" i="47"/>
  <c r="H37" i="47"/>
  <c r="D38" i="47"/>
  <c r="I38" i="47"/>
  <c r="D39" i="47"/>
  <c r="H38" i="47"/>
  <c r="F41" i="62"/>
  <c r="H41" i="62"/>
  <c r="H40" i="62"/>
  <c r="D40" i="47"/>
  <c r="H39" i="47"/>
  <c r="I39" i="47"/>
  <c r="I40" i="47"/>
  <c r="H40" i="47"/>
  <c r="D41" i="47"/>
  <c r="I41" i="47"/>
  <c r="H41" i="47"/>
  <c r="G27" i="95" l="1"/>
  <c r="I27" i="95" s="1"/>
  <c r="H27" i="95"/>
  <c r="H28" i="95" s="1"/>
  <c r="E27" i="9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CC8AC355-D12F-41B0-9D6E-A70BF3459ADA}">
      <text>
        <r>
          <rPr>
            <sz val="9"/>
            <color indexed="81"/>
            <rFont val="Tahoma"/>
            <family val="2"/>
          </rPr>
          <t xml:space="preserve">El código SEGPLAN: corresponde al número asignado para la meta en el  SEGPLAN.
</t>
        </r>
      </text>
    </comment>
    <comment ref="D6" authorId="0" shapeId="0" xr:uid="{3B509DB6-5257-4929-ADA4-13A2A67B0479}">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24E20D86-8C57-4F1B-B31A-91274AF95F9B}">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971A2665-CEAD-4058-AE3F-8FFF0913BA6F}">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F9931011-4A6E-44A3-9025-280F0145392C}">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3DC40B7A-777C-44E2-B02D-4B27C1A1B9C5}">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887282C8-0651-489E-A843-A78E2C38BB09}">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F5A99C89-AF35-4540-A01E-9450AE29143C}">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BD471F89-15E1-453C-A89B-1A966B39871D}">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8B57FA3-39A0-416B-BA11-F00BB7F323EA}">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6696135F-A4CB-4B97-9CD0-2D68D9B18A83}">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9C8EE22-CDA3-4480-A384-C957A5DD88DD}">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BF17E78-C8F1-49C3-9AE5-8672B3335A8B}">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1471D397-152E-46A7-A0E8-D64B4F8A117B}">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CBD644B1-BEDC-4D39-BE90-C2014B9B2384}">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7DCB51D9-1824-403F-9F35-84D10984D41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D0C74951-45A1-4480-8B9D-3537C9E9523F}">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83B98BAA-02E6-4D77-8189-26B971A32E93}">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4F6FA629-EA7B-4A87-AD1B-54F78E7B4B6B}">
      <text>
        <r>
          <rPr>
            <b/>
            <sz val="9"/>
            <color indexed="81"/>
            <rFont val="Tahoma"/>
            <family val="2"/>
          </rPr>
          <t xml:space="preserve">Nombre:
</t>
        </r>
        <r>
          <rPr>
            <sz val="9"/>
            <color indexed="81"/>
            <rFont val="Tahoma"/>
            <family val="2"/>
          </rPr>
          <t xml:space="preserve">Elemento que compone el indicador.
</t>
        </r>
      </text>
    </comment>
    <comment ref="B20" authorId="0" shapeId="0" xr:uid="{821716BB-75C8-43E0-994E-3A31621720C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11B58DD0-1450-4180-9340-22DB372C1981}">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C6350D3D-FD44-45F5-9E99-082425D9162F}">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4341E9E4-5B48-4ABD-895D-2B32D74E33F1}">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C5227BD-2EAA-42AF-B75E-9E4772F0A91F}">
      <text>
        <r>
          <rPr>
            <b/>
            <sz val="9"/>
            <color indexed="81"/>
            <rFont val="Tahoma"/>
            <family val="2"/>
          </rPr>
          <t>Acumulado cuatrienio:</t>
        </r>
        <r>
          <rPr>
            <sz val="9"/>
            <color indexed="81"/>
            <rFont val="Tahoma"/>
            <family val="2"/>
          </rPr>
          <t>Hace referencia al valor acumulado durante el cuatrienio</t>
        </r>
      </text>
    </comment>
    <comment ref="B23" authorId="0" shapeId="0" xr:uid="{DF578842-1934-438B-BE81-9D41619AF1E5}">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F34A6FF1-B7A6-4BA6-A1DA-8FBEC59C49B6}">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633A0D9F-6367-4C05-A9E0-B23A597AC4E4}">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62ABB8D-677B-4E42-BA72-1A356D5C49AA}">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4C9A0D9D-BFAD-4A7E-83CC-5E0BF86F6249}">
      <text>
        <r>
          <rPr>
            <sz val="9"/>
            <color indexed="81"/>
            <rFont val="Tahoma"/>
            <family val="2"/>
          </rPr>
          <t xml:space="preserve">El código SEGPLAN: corresponde al número asignado para la meta en el  SEGPLAN.
</t>
        </r>
      </text>
    </comment>
    <comment ref="D6" authorId="0" shapeId="0" xr:uid="{F6C429E0-2B88-41A2-978D-790EF09BF2AC}">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F1092CD-F342-419B-B034-69596D931B7E}">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201D0317-D046-4AFF-84DA-186B897972FF}">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29B4E49D-BC38-44A7-89B0-0F80527B2D74}">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6551A75A-A2EC-4A80-9C90-261D3E295D12}">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CDD6FE07-3216-4C06-B0D0-2260EDF869B6}">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37497D63-17E8-46B0-ABAB-844E6C1BFBB5}">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67666281-BD2D-4F0A-82C7-D29986934F29}">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788360A-E7C5-464C-99F4-D0B9B1C979D6}">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BCA01DDF-5CBB-418F-A362-0FFC8FAD0A3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CEB78E47-364A-44EC-A36F-200D6D228299}">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E8D37C71-7F19-4807-ACC9-6BDB3753CD35}">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3865EEA0-FD55-4529-8027-DAC4645CFD0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A3753825-6895-473E-A5F7-6AF0E19C0A3B}">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7C2A367D-A604-42BA-B9E7-0780531EA245}">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5A3DD618-BA9D-4627-B817-DDD41DBC3A97}">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30AB4A28-F28B-4AD4-8A01-1F17E3BDECEA}">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280CDA9D-D6AF-4668-9F9E-28727CFC6426}">
      <text>
        <r>
          <rPr>
            <b/>
            <sz val="9"/>
            <color indexed="81"/>
            <rFont val="Tahoma"/>
            <family val="2"/>
          </rPr>
          <t xml:space="preserve">Nombre:
</t>
        </r>
        <r>
          <rPr>
            <sz val="9"/>
            <color indexed="81"/>
            <rFont val="Tahoma"/>
            <family val="2"/>
          </rPr>
          <t xml:space="preserve">Elemento que compone el indicador.
</t>
        </r>
      </text>
    </comment>
    <comment ref="B20" authorId="0" shapeId="0" xr:uid="{EB6025DD-282E-4320-AF94-44309F23FD4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35FCBA05-230F-4429-8743-45A1F6E15DDF}">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A53F421F-35CD-456A-8E7F-B02088F2DD26}">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6B034161-294E-449F-915C-075C9DC6B63A}">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D81D7-04A6-4E1F-88EF-97BB063F013B}">
      <text>
        <r>
          <rPr>
            <b/>
            <sz val="9"/>
            <color indexed="81"/>
            <rFont val="Tahoma"/>
            <family val="2"/>
          </rPr>
          <t>Acumulado cuatrienio:</t>
        </r>
        <r>
          <rPr>
            <sz val="9"/>
            <color indexed="81"/>
            <rFont val="Tahoma"/>
            <family val="2"/>
          </rPr>
          <t>Hace referencia al valor acumulado durante el cuatrienio</t>
        </r>
      </text>
    </comment>
    <comment ref="B23" authorId="0" shapeId="0" xr:uid="{42218D98-2B9D-4994-B483-740E2F2F8C5B}">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8F2179F0-7CEA-4662-9FFB-85832A1B7F51}">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C24C58C6-5BDB-4C75-9AE5-9309AFBCBA89}">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8EA59F8-6EEC-4A28-855D-341A5A8FB1FA}">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<sst xmlns="http://schemas.openxmlformats.org/spreadsheetml/2006/main" count="1256" uniqueCount="399">
  <si>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</si>
  <si>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</si>
  <si>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</si>
  <si>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</si>
  <si>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</si>
  <si>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</si>
  <si>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</si>
  <si>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</si>
  <si>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</si>
  <si>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</si>
  <si>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</si>
  <si>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</si>
  <si>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</si>
  <si>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</si>
  <si>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</si>
  <si>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</si>
  <si>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</si>
  <si>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</si>
  <si>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</si>
  <si>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</si>
  <si>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</si>
  <si>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</si>
  <si>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</si>
  <si>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</si>
  <si>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</si>
  <si>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</si>
  <si>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</si>
  <si>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</si>
  <si>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</si>
  <si>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</si>
  <si>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</si>
  <si>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</si>
  <si>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</si>
  <si>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</si>
  <si>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</si>
  <si>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</si>
  <si>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</si>
  <si>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</si>
  <si>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</si>
  <si>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</si>
  <si>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</si>
  <si>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</si>
  <si>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</si>
  <si>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</si>
  <si>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</si>
  <si>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</si>
  <si>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</si>
  <si>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</si>
  <si>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</si>
  <si>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</si>
  <si>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</si>
  <si>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</si>
  <si>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</si>
  <si>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</si>
  <si>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</si>
  <si>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</si>
  <si>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</si>
  <si>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</si>
  <si>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</si>
  <si>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</si>
  <si>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</si>
  <si>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</si>
  <si>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</si>
  <si>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</si>
  <si>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</si>
  <si>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</si>
  <si>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</si>
  <si>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</si>
  <si>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</si>
  <si>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</si>
  <si>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</si>
  <si>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</si>
  <si>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</si>
  <si>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</si>
  <si>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</si>
  <si>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</si>
  <si>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</si>
  <si>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</si>
  <si>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</si>
  <si>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</si>
  <si>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</si>
  <si>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</si>
  <si>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</si>
  <si>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</si>
  <si>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</si>
  <si>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</si>
  <si>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</si>
  <si>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</si>
  <si>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</si>
  <si>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</si>
  <si>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</si>
  <si>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</si>
  <si>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</si>
  <si>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</si>
  <si>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</si>
  <si>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</si>
  <si>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</si>
  <si>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</si>
  <si>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</si>
  <si>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</si>
  <si>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</si>
  <si>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</si>
  <si>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</si>
  <si>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</si>
  <si>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</si>
  <si>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</si>
  <si>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</si>
  <si>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</si>
  <si>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</si>
  <si>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</si>
  <si>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</si>
  <si>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</si>
  <si>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</si>
  <si>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</si>
  <si>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</si>
  <si>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</si>
  <si>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</si>
  <si>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</si>
  <si>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</si>
  <si>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</si>
  <si>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</si>
  <si>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</si>
  <si>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</si>
  <si>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</si>
  <si>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</si>
  <si>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</si>
  <si>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</si>
  <si>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</si>
  <si>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</si>
  <si>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</si>
  <si>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</si>
  <si>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</si>
  <si>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</si>
  <si>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</si>
  <si>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</si>
  <si>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</si>
  <si>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</si>
  <si>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</si>
  <si>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</si>
  <si>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</si>
  <si>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</si>
  <si>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</si>
  <si>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</si>
  <si>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</si>
  <si>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</si>
  <si>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</si>
  <si>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</si>
  <si>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</si>
  <si>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</si>
  <si>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</si>
  <si>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</si>
  <si>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</si>
  <si>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</si>
  <si>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</si>
  <si>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</si>
  <si>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</si>
  <si>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</si>
  <si>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</si>
  <si>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</si>
  <si>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</si>
  <si>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</si>
  <si>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</si>
  <si>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</si>
  <si>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</si>
  <si>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</si>
  <si>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</si>
  <si>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</si>
  <si>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</si>
  <si>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</si>
  <si>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</si>
  <si>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</si>
  <si>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</si>
  <si>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</si>
  <si>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</si>
  <si>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</si>
  <si>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</si>
  <si>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</si>
  <si>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</si>
  <si>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</si>
  <si>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</si>
  <si>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</si>
  <si>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</si>
  <si>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</si>
  <si>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</si>
  <si>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</si>
  <si>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</si>
  <si>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</si>
  <si>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</si>
  <si>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</si>
  <si>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</si>
  <si>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</si>
  <si>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</si>
  <si>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</si>
  <si>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</si>
  <si>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</si>
  <si>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</si>
  <si>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</si>
  <si>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</si>
  <si>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</si>
  <si>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</si>
  <si>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</si>
  <si>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</si>
  <si>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</si>
  <si>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</si>
  <si>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</si>
  <si>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</si>
  <si>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</si>
  <si>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</si>
  <si>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</si>
  <si>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</si>
  <si>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</si>
  <si>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</si>
  <si>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</si>
  <si>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</si>
  <si>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</si>
  <si>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</si>
  <si>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</si>
  <si>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</si>
  <si>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</si>
  <si>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</si>
  <si>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</si>
  <si>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</si>
  <si>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</si>
  <si>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</si>
  <si>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</si>
  <si>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</si>
  <si>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</si>
  <si>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</si>
  <si>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</si>
  <si>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</si>
  <si>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</si>
  <si>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</si>
  <si>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</si>
  <si>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</si>
  <si>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</si>
  <si>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</si>
  <si>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</si>
  <si>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</si>
  <si>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</si>
  <si>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</si>
  <si>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</si>
  <si>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</si>
  <si>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</si>
  <si>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</si>
  <si>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</si>
  <si>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</si>
  <si>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</si>
  <si>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</si>
  <si>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</si>
  <si>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</si>
  <si>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</si>
  <si>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</si>
  <si>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</si>
  <si>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</si>
  <si>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</si>
  <si>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</si>
  <si>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</si>
  <si>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</si>
  <si>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</si>
  <si>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</si>
  <si>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</si>
  <si>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</si>
  <si>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</si>
  <si>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</si>
  <si>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</si>
  <si>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</si>
  <si>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</si>
  <si>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</si>
  <si>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</si>
  <si>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</si>
  <si>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</si>
  <si>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</si>
  <si>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</si>
  <si>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</si>
  <si>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</si>
  <si>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</si>
  <si>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</si>
  <si>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</si>
  <si>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</si>
  <si>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</si>
  <si>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</si>
  <si>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</si>
  <si>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</si>
  <si>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</si>
  <si>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</si>
  <si>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</si>
  <si>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</si>
  <si>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</si>
  <si>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</si>
  <si>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Fortalecimiento institucional de la estructura organizacional del IDPYBA Bogotá</t>
  </si>
  <si>
    <t>PE03</t>
  </si>
  <si>
    <t>Realizar el fortalecimiento institucional de la estructura orgánica y funcional de la estructura orgánica y funcional de la SDA, IDGER, JBB, E  IDPYBA</t>
  </si>
  <si>
    <t>Grupo Comunicaciones</t>
  </si>
  <si>
    <t>Plan de Acción</t>
  </si>
  <si>
    <t xml:space="preserve">Articular un plan de seguimiento a la gestión y respuesta oportuna a los requerimientos técnicos, jurídicos, contractuales y disciplinarios </t>
  </si>
  <si>
    <t>PA01; PA02; PA03; PA04; PA05</t>
  </si>
  <si>
    <t>Actividades que se ejecutaron para la implementacion de los procesos transversales</t>
  </si>
  <si>
    <t>Cantidad de actividades que se ejecutaron para la implementacion de los procesos transversales</t>
  </si>
  <si>
    <t>Subdireccion de Gestion Corporativa</t>
  </si>
  <si>
    <t>PA04</t>
  </si>
  <si>
    <t>Planes De Acción O Gestión Formulados.</t>
  </si>
  <si>
    <t>Implementar un plan de acción para el cumplimiento de la estrategia de los procesos TIC del Instituto acorde con los lineamientos establecidos en el Decreto 415 de 2016</t>
  </si>
  <si>
    <t>Subdireccion de Gestion Corporativa - TIC</t>
  </si>
  <si>
    <t>Actividades ejecutadas para el fortalecimiento de los canales de comunicación</t>
  </si>
  <si>
    <t>Actividades programadas para el fortalecimiento de los canales de comunicación</t>
  </si>
  <si>
    <t>Planes Estratégicos Formulados</t>
  </si>
  <si>
    <t xml:space="preserve">Esta conformado por las actividades  realizadas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</si>
  <si>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 xml:space="preserve">Corresponde a las actividades  programadas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</si>
  <si>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Planes De Acción O Gestión Con Seguimiento</t>
  </si>
  <si>
    <t>Medir el desarrollo operativo de la Oficina Asesora  Juridica  y  el área  contractual  conforme a los requerimientos internos  y externos allegados a cada área para la atención  oportuna de los mismos.</t>
  </si>
  <si>
    <t>Plan de Accion</t>
  </si>
  <si>
    <t>Actividades ejecutadas del Plan del trabajo/Actividades programadas en el plan de trabajo</t>
  </si>
  <si>
    <t>Actividades ejecutadas del Plan del trabajo</t>
  </si>
  <si>
    <t>Actividades programadas en el plan de trabajo</t>
  </si>
  <si>
    <t>CANTIDAD</t>
  </si>
  <si>
    <t>PLAN DE ACCION</t>
  </si>
  <si>
    <t>PA02</t>
  </si>
  <si>
    <t>Medir la implementación un plan de accion de la estrategia de los procesos TIC del Instituto acorde con los lineamientos</t>
  </si>
  <si>
    <t>Actividades que se ejecutaron para la implementacion de plan de trabajo TIC/Actividades que se programaron para la implementacion implementacion de plan de trabajo TIC</t>
  </si>
  <si>
    <t>Diagnósticos Desarrollados</t>
  </si>
  <si>
    <t>Con este indicador se busca realizar el seguimiento a la meta para obtener un diagnóstico que permita tener claridad sobre los requerimientos de personal de planta de acuerdo con  las cargas requeridas para el óptimo desarrollo de las actividades propias del Instituto</t>
  </si>
  <si>
    <t>Actividades ejecutadas para la realización de Diagnóstico / actividades programadas para la realización de Diagnóstico</t>
  </si>
  <si>
    <t>Actividades ejecutadas para la realización de Diagnóstico</t>
  </si>
  <si>
    <t xml:space="preserve"> Actividades programadas para la realización de Diagnóstico</t>
  </si>
  <si>
    <t>Está conformado por las actividades ejecutadas para proceder con el diagnóstico que permita tener claridad sobre los requerimientos de personal de planta de acuerdo con  las cargas requeridas para el óptimo desarrollo de las actividades propias del Instituto</t>
  </si>
  <si>
    <t>Está conformado por las actividades programadas para proceder con el diagnóstico que permita tener claridad sobre los requerimientos de personal de planta de acuerdo con  las cargas requeridas para el óptimo desarrollo de las actividades propias del Instituto</t>
  </si>
  <si>
    <t>MENSUAL</t>
  </si>
  <si>
    <t>Actividades ejecutadas del Plan de seguimiento/Actividades programadas en el plan de seguimiento</t>
  </si>
  <si>
    <t>Medir el porcentaje del implementacion de los procesos transversales del Instituto, tales como financieros, administrativos, entre otros.</t>
  </si>
  <si>
    <t>Enero</t>
  </si>
  <si>
    <t>JIMMY ALEJANDRO ESCOBAR CASTRO</t>
  </si>
  <si>
    <t>SUBDIRECTOR DE GESTION CORPORATIVA</t>
  </si>
  <si>
    <t>Subdirección de Gestión Corporativa</t>
  </si>
  <si>
    <t>Oficina Asesora Juridica  y SGC - Gestión Contractual</t>
  </si>
  <si>
    <t>Acciones de fortalecimiento realizadas</t>
  </si>
  <si>
    <t xml:space="preserve">El cumplimiento de esta meta genera un beneficio a la ciudad en el sentido de la prestación de los servicios ofrecidos a la ciudadania y   poder fortalecer la imagen del Instituto y su articulación con el sector y la comunidad, ademàs   la entidad puede  tener la plena confianza que los procesos  estan siendo sistematizados para  cualquier requerimiento, y se  esta  cumplinedo con los organismos de control.		</t>
  </si>
  <si>
    <t>LUZ JOHANA CASTILLO - CONTRATISTA SGC</t>
  </si>
  <si>
    <t>Los beneficios que tendria la entidad en cuanto a las tareas plantedas para este primer mes es contar con una planificación estrategica para cumplir la misión de la entidad, desde el apoyo permante de los sistemas de información para facilitar la gestión y el soporte a las herramientas tecnologicas del IDPYBA.</t>
  </si>
  <si>
    <t xml:space="preserve">Bogotá es referente mundial en la cuidado y la proteccion  de la fauna doméstica y silvestre. Gracias a la gestión realizada por la oficina de comunicaciones la ciudadanía se ha apropiado  de la misionalidad del Instituto,  a través de  contenidos digitales e información divulgada  a través de los medios de comunicación.   Se acerca a la ciudadanía al conocimiento de los planes, proyectos y programas del Instituto de Protección Animal; de esta manera se  mejora  el buen  trato y respeto a los animales de Bogotá, se visibiliza la gestión del Instituto  y  finalmente se alcanza a cumplir el objetivo de educar a la ciudadanía  en aspectos de maltrato animal, tenencia responsable, sensibilización respecto al cuidado de la Fauna, rutas de denuncia, etc. </t>
  </si>
  <si>
    <t xml:space="preserve">GRUPO DE COMUNICACIONES </t>
  </si>
  <si>
    <t xml:space="preserve">YOHANNA VILLEGAS CARO </t>
  </si>
  <si>
    <t xml:space="preserve">Medir el fortalecimiento de los canales de Comunicación  del Instituto  a través de actividades y tareas como implementación de campañas de comunicación  internas y externas, diseño de piezas gráficas, porducción de videos, cubrimiento y divulgación de actividades del IDPYBA, gestión de Redes Sociales y Página Web, y gestión y relacionamiento con los medios de comunicación </t>
  </si>
  <si>
    <t>Actividades ejecutadas para el fortalecimiento de los canales de comunicación / Actividades programadas para el fortalecimiento de los canales de comunicación</t>
  </si>
  <si>
    <t>La Oficina Asesora Jurídica a través de los 3 grupos que la conforman: Grupo de Defensa Judicial, Grupo de Asuntos Normativos, y Grupo de Asuntos Administrativos,  atiende la totalidad delos  requerimientos asignados a la dependencia, por lo que, para cumplir con dicha labor se plantea la programación de 5 actividades en relación a: 
1. La representación judicial, extrajudicial y administrativamente del Instituto en los procesos y actuaciones que se instauren en su contra o aquellos que el Instituto deba promover. 
2. El acompañamiento a las diligencias de entrega de bienes inmuebles oficiadas por los jueces de la república, alcaldes locales e inspectores de policía al Instituto, velando por la protección y el bienestar de los animales hallados en el lugar.
3. La elaborarción el estudio jurídico de acuerdos, decretos, resoluciones, reglamentos y demás actos administrativos requeridos para el cumplimiento de los objetivos del Instituto. 
4. Estudiar los presuntos casos de maltrato animal conocidos por el instituto, dando impulso a los procesos contravencionales y/o penales en cada una de sus etapas procesales.
5. Seguimiento a los requerimientos allegados y atendidos por la OAJ controlando sus términos de emisión.
Desde materia contractual y Disciplinaria, se planteó la programación de  2 actividades  en el aspecto de  contratación estatal  donde  permita evidenciar  el grado de   de  suscripción de contratos   y modificaciones contractuales   mes a mes y  también   el nivel de atención  a las  diferentes solicitudes que  yacen de la contratación estatal  como certificaciones, respuesta a propisiciones; acompañamiento y seguimiento en la formulación, actualización y ejecución entre otras. Para el Aspecto Disciplinario se planteó una actividad  donde  se registar el desarrollo de cada proceso  respetando el debido proceso y la reserva  que conlleva.</t>
  </si>
  <si>
    <t>Cada requerimiento allegado a la Oficina Asesora Juridíca ha sido resuelto dentro de los terminos legales establecidos, dando cumplimiento a nuestras funciones como oficina asesora.
Cada  tarea asignada a  gestión contractual desde las áreas misionales y administrativas del Institudo y  desde  los  ciudadanos u organismos  externos  han sido desarrolladas en los terminos estipulados, con el fin de garantizar el servicio.</t>
  </si>
  <si>
    <t>CHRISTIAN YERED ANGULO - CONTRATISTA</t>
  </si>
  <si>
    <t>Oficina Asesora Juridica</t>
  </si>
  <si>
    <t>Vanessa Páez - Profesional Universitaria Jurídica</t>
  </si>
  <si>
    <t>Yuly Patricia Castro Beltrán - Jefe Oficina Asesora Jurídica</t>
  </si>
  <si>
    <t>1 de enero de 2021</t>
  </si>
  <si>
    <t>Articular una (1)  batería de herramientas de planeación para el instituto distrital de protección y bienestar animal</t>
  </si>
  <si>
    <t>Oficina Asesora de Planeación</t>
  </si>
  <si>
    <t>PE01</t>
  </si>
  <si>
    <t>Instrumentos De Gestión Y Control Optimizados</t>
  </si>
  <si>
    <t>ENERO 2021</t>
  </si>
  <si>
    <t>Articular herramientas de planeación para el instituto distrital de protección y bienestar animal</t>
  </si>
  <si>
    <t>Plan de acción</t>
  </si>
  <si>
    <t xml:space="preserve"> Instrumentos De Gestión Y Control en Ejecución / Instrumentos De Gestión Y Control Identificados</t>
  </si>
  <si>
    <t xml:space="preserve"> Instrumentos De Gestión Y Control  en Ejecución</t>
  </si>
  <si>
    <t>Instrumentos De Gestión Y Control Identificados</t>
  </si>
  <si>
    <t>Herramientas de Planeación Articuladas en Ejecución</t>
  </si>
  <si>
    <t>Herramientas de Planeación Articuladas Identificadas por las dependencias del Instituto</t>
  </si>
  <si>
    <t>% Avance de meta acumulado</t>
  </si>
  <si>
    <t>Los beneficios para la entidad con la realización de las Herramientas de Planeación que articulen al Instituto facilita el acceso de la información de la ejecución de las magnitudes fisicas, financieras y permiten la toma de decisiones ajustadas a las necesidades de la población animal.</t>
  </si>
  <si>
    <t>Henry Rincón - Eric Restrepo - Leidy Rodriguez - Nancy Montero - Andrés Guerrero</t>
  </si>
  <si>
    <t>Jefe Oficina Asesora de Planeación</t>
  </si>
  <si>
    <t>Avance en la implementación del sistema de gestión</t>
  </si>
  <si>
    <t>El Objetivo del Indicador "Avance en la implementación del sistema de gestión" es hacer seguimiento a las actividades que son programadas en el Plan de Acción y las Actividades que se ejecutaron en un periodo determinado, asegurando el cumplimiento o la reprogramación de las actividades</t>
  </si>
  <si>
    <t>Actividades ejecutadas para la implementacion MIPG/Actividades programadas para para la implementacion MIPG</t>
  </si>
  <si>
    <t>Actividades ejecutadas para la implementacion MIPG</t>
  </si>
  <si>
    <t>Actividades programadas para para la implementacion MIPG</t>
  </si>
  <si>
    <t xml:space="preserve">Actividades ejecutadas descritas en el Plan de Acción desarrolladas en un periodo de tiempo determinado </t>
  </si>
  <si>
    <t>Actividades Programadas para dar cumplimiento al  Plan de Accion para el cumplimiento de la Implementación del Sistema de Gestion de Calidad</t>
  </si>
  <si>
    <t>Equipo MIPG-Oficina Asesora de Planeación</t>
  </si>
  <si>
    <t>Dentro de las acciones que desarrolla la Oficina Asesora Jurídica se está cumpliendo con el objeto, funciones y misionalidad establecidas en las disposiciones que rigen la entidad, dirigidas al bienestar y protección de la fauna silvestre y doméstica que habita en el Distrito Capital.  Del mismo modo, se garantiza  que  Bogotá  tiene  servicios integrales para la atención animal y que cuenta  con una entidad que promueve  la transparencia en todos los procesos de contratación.</t>
  </si>
  <si>
    <t>Afianzar la estructura organizacional productiva e integra, a través del desarrollo de capacidades del talento humano y un ambiente cordial</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</si>
  <si>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</si>
  <si>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 xml:space="preserve">Desarrollar herramientas técnicas, dinámicas y confiables, a través del manejo y gestión de conocimiento. </t>
  </si>
  <si>
    <t xml:space="preserve">
Afianzar la estructura organizacional productiva e integra, a través del desarrollo de capacidades del talento humano y un ambiente cordial</t>
  </si>
  <si>
    <t>Desarrollar herramientas técnicas, dinámicas y confiables, a través del manejo y gestión de conocimiento. 
Garantizar accesibilidad a la información institucional a los grupos de valor, a través de los mecanismos y canales que disponga el Instituto</t>
  </si>
  <si>
    <t>Garantizar accesibilidad a la información institucional a los grupos de valor, a través de los mecanismos y canales que disponga el Instituto</t>
  </si>
  <si>
    <t xml:space="preserve">AVANCES : Desde la Subdirección de Gestión Corporativa se realizaron las actividades relacionadas  con la FASE 2 del proyecto de rediseño institucional, se realizo propuesta de estructura de acuerdo a los analisis internos realizados, proyección de costos  de la acuerdo a la consolidación de cargas y ajuste al Documento Técnico.  Se presentó propuestas de modelos de operación a los gerentes de proyectos.
LOGROS: Se consolido el levantamiento de cargas laborales y de acuerdo a los escenarios presentados se realizo la proyección de costos de planta. </t>
  </si>
  <si>
    <t xml:space="preserve">Los retrasos que se pudieron haber presentado se relacionan con el cambio de Directivo en la Subdirección de Fauna, lo cual impide  realizar la presentación de la propueta de modelo de operación de acuerdo con las propuestas de estructura. </t>
  </si>
  <si>
    <t xml:space="preserve">24 campañas y acciones de comunicación externa 
12 campañas y acciones de comunicación interna
Cubrimiento de 9 actividades del IDPYBA
46 piezas gráficas diseñadas 
12 videos producidos y editados 
8 Comunicados y notas de prensa redactadas
36 publicaciones en diversos medios de comunicación 
PUBLICACIONES EN REDES: Facebook: 126, Twitter: 248, Instagram 23 Total: 397
7 Publicaciones en la sección de noticias de la Página Web 
ALCANCE EN REDES SOCIALES:Total: 1.620.000
INTERACCION EN REDES SOCIALES: 136.127
RESPUESTAS A MENSAJES EN REDES SOCIALES: 514
Se logra comunicar acciones adelantadas por las diversas áreas misionales del IDPYBA a través de diversos porductos, contenidos y piezas de comunicación, seguimos creciendo en seguidores y alcance en redes sociales. </t>
  </si>
  <si>
    <t>En el mes de febrero de 2021 se realizó los reportes en SPI, SEGPLAN, SPI, POA y Hojas de vida de indicadores correspondientes a Enero de 2021, se atendieron solicitudes de ajustes al Plan de Acción. Se brindó asistencia técnica en el proceso de formulación de los productos en corresponsabilidad del IDPYBA en la Política Pública LGBTI , los cuales se trabajaron de forma sectorial, siguiendo los lineamientos de la Dirección de Diversidad Sexual de la SDP para el diligenciamiento de la matriz de Plan de Acción y Se apoyó el proceso de inclusión de enfoque diferencial para el producto: Programa de educación para los distintos sectores de la población en temas de protección y bienestar animal, mediante el acompañamiento al proceso de formulación e implementación de acciones afirmativas según lo determina el Artiículo 66 del Plan Distrital de Desarrollo.</t>
  </si>
  <si>
    <t>En el mes de febrero de 2021 se realizó los reportes en SPI, SEGPLAN, SPI, POA y Hojas de vida de indicadores correspondientes a Enero de 2021, se atendieron solicitudes de ajustes al Plan de Acción.  Se brindó asistencia técnica en el proceso de formulación de los productos en corresponsabilidad del IDPYBA en la Política Pública LGBTI , los cuales se trabajaron de forma sectorial, siguiendo los lineamientos de la Dirección de Diversidad Sexual de la SDP para el diligenciamiento de la matriz de Plan de Acción.
Se apoyó el proceso de inclusión de enfoque diferencial para el producto: Programa de educación para los distintos sectores de la población en temas de protección y bienestar animal, mediante el acompañamiento al proceso de formulación e implementación de acciones afirmativas según lo determina el Artiículo 66 del Plan Distrital de Desarrollo.</t>
  </si>
  <si>
    <t>Desarrollar herramientas técnicas, pertinentes, dinámicas y confiables, a través del manejo y gestión de conocimiento, que apoye una toma de decisiones y una rendición cuentas transparente.Integrar las herramientas de planeación, gestión y control, mediante un enfoque basado en el modelo integrado de planeación y gestión MIPG.</t>
  </si>
  <si>
    <r>
      <t>En el mes de enero se realizaron los siguientes avances: Formulación de Plan Anticorrupción y Atención al Ciudadano de la vigencia 2021, Formulación de adminisitracion de Riesgos de Gestión por proceso 2021 y  su respectiva publicación en la pagina web del Instituto, Actas de reunión de mesas de trabajo con los lideres de proceso para elaborar, actualizar y/o eliminar documentos, se actualizó el listado maestro de documentos. No llegaron solicitudes para la publicacion en la plataforma Colibri, se realizan mesas de trabajo para la actualización de la base de datos del  Plan Estadístico Distrital y se realizo seguimiento a las activiades del Plan de Mejoramiento de la Oficina Asesora de Planeación.
En el mes de febrero no se realizó la publicación del consolidado del furag 2020 que se tenia planeado para el mes,  aprobaron 4 Actas de las cuales se elimino la No.9 con un total de 8 documentos adoptados los cuales se encuentran publicados en el Listado Maestro de Documentos, No llegaron solicitudes para la publicacion en la plataforma Colibri,</t>
    </r>
    <r>
      <rPr>
        <sz val="9"/>
        <color rgb="FFFF0000"/>
        <rFont val="Arial"/>
        <family val="2"/>
      </rPr>
      <t xml:space="preserve"> </t>
    </r>
    <r>
      <rPr>
        <sz val="9"/>
        <rFont val="Arial"/>
        <family val="2"/>
      </rPr>
      <t>no se realizaron mesas de trabajo para la actualización de la base de datos del  Plan Estadístico Distrital</t>
    </r>
    <r>
      <rPr>
        <sz val="9"/>
        <color theme="1"/>
        <rFont val="Arial"/>
        <family val="2"/>
      </rPr>
      <t xml:space="preserve"> y no se tenia programada la realizacion de seguimiento a las activiades del Plan de Mejoramiento de la Oficina Asesora de Planeación. Se da cumplimiento a las actividades planeadas para el mes de febrero de 2021 dentro de las cuales se realizó informe FURAG Sector Ambiente que fue enviado al Distrital de Desarrollo Institucional mipgdistrito@alcaldiabogota.gov.co.</t>
    </r>
  </si>
  <si>
    <t xml:space="preserve">En el mes de enero se realizaron las siguientes actividades: 
* Formulación de Plan Anticorrupción y Atención al Ciudadano de la vigencia 2021 y Publicacion en la pagina web
* Formulación de mapas de Riesgos de Gestión por proceso 2021 y publicacioón en la pagina web  
* Publicación del seguimiento cuatrimestral en la pagina web del Instituto de riesgos de gestion por procesos y Plan Anticorrupcion y de atencion al ciudadano del 2020
* Actas de reunión de mesas de trabajo con los lideres de proceso para elaborar, actualizar y/o eiminar documentos
* Se actualizó el listado maestro de documentos. 
En el mes de Febrero se realizaron las siguientes actividades:
* Actas de reunión de mesas de trabajo con los lideres de proceso para elaborar, actualizar y/o eiminar documentos
* Se actualizó el listado maestro de documentos.
* Informe FURAG Sector Ambiente que fue enviado al Distrital de Desarrollo Institucional mipgdistrito@alcaldiabogota.gov.co.
</t>
  </si>
  <si>
    <t>John Sebastián Moreno Sabogal</t>
  </si>
  <si>
    <t xml:space="preserve">*La ciudadanía podrá contar con herramientas que facilitan el acceso y la transparencia de la información generada al interior del Instituto.
*Contar con la documentación actualizada asociada a los trámites y/o servicios que presta le entidad.
*El levantamiento, actualización y eliminación de los documentos que  permite asegurar que cada actividad que se desarrolla  refleja y respalda las políticas existentes. 
*Cuando las políticas y procedimientos se siguen al pie de la letra y están bien escritos promueven la eficiencia, eficacia y consistencia, mientras sostienen la visión de la organización.
*El Instituto ya cuenta con su página web alineada a la ley de transparencia y acceso a la información, donde la ciudadanía puede consultar el desarrollo de las diferentes actividades que desarrolla en la ciudad
</t>
  </si>
  <si>
    <t xml:space="preserve">
Desde la Oficina Asesora Jurídica  no se presentó ningún retraso para el cumplimiento de la meta, por consiguiente, no se plantearon soluciones a los mismos; desde la  SGC - contractual en el mes de Febrero se consolido el grupo de Gestion Contractual, para tramites de los nuevos procesos de la Gestion que a fin de mes llego a un ritmo adecuado de trabajo</t>
  </si>
  <si>
    <r>
      <rPr>
        <b/>
        <sz val="9"/>
        <color theme="1"/>
        <rFont val="Arial"/>
        <family val="2"/>
      </rPr>
      <t>AVANCES OAJ:</t>
    </r>
    <r>
      <rPr>
        <sz val="9"/>
        <color theme="1"/>
        <rFont val="Arial"/>
        <family val="2"/>
      </rPr>
      <t xml:space="preserve"> La Oficina Asesora Jurídica a través de los 4 grupos que la conforman: Grupo de Defensa Judicial, Grupo de Asuntos Normativos, Grupo de Asuntos Penales y Grupo de Asuntos Administrativos, atendio la totalidad de los 124 requerimientos asignados en el mes de febrero de 2021.</t>
    </r>
    <r>
      <rPr>
        <b/>
        <sz val="9"/>
        <color theme="1"/>
        <rFont val="Arial"/>
        <family val="2"/>
      </rPr>
      <t xml:space="preserve"> 
</t>
    </r>
    <r>
      <rPr>
        <sz val="9"/>
        <color theme="1"/>
        <rFont val="Arial"/>
        <family val="2"/>
      </rPr>
      <t xml:space="preserve">• Se contestaron dentro de la oportunidad legal todas las acciones de tutela presentadas durante este período.  Todos los requerimientos judiciales fueron atendidos dentro de los términos legales.
• Se adelantaron todas las actividades tendientes a dar cumplimiento al fallo de la Acción Popular No 2017-00162.
• Asimismo, es de anotar que dentro de los requerimientos allegados a la oficina se encuentran solicitudes de análisis y comentarios a proyectos de acuerdo, análisis de proyectos de ley, pronunciamientos del Instituto a textos de proyecto de acuerdo y exposición de motivos a proyectos de decreto, por otra parte, durante este mes se aprobarón la totalidad de las pólizas de los contratos, los cuales se evidencian a través de la plataforma Secop II. 
</t>
    </r>
    <r>
      <rPr>
        <b/>
        <sz val="9"/>
        <color theme="1"/>
        <rFont val="Arial"/>
        <family val="2"/>
      </rPr>
      <t xml:space="preserve">LOGROS OAJ:
</t>
    </r>
    <r>
      <rPr>
        <sz val="9"/>
        <color theme="1"/>
        <rFont val="Arial"/>
        <family val="2"/>
      </rPr>
      <t xml:space="preserve"> • El logro más importante durante este período consiste en que no se fallaron en contra del Instituto ninguna de las tutelas presentadas ante las autoridades judiciales, por el contrario, fueron falladas a favor y en ninguna se comprometió la responsabilidad de la entidad, ello significa un éxito procesal en el 100% de las acciones de tutela del período.
• Respuestas a derechos de petición y requerimientos dentro de los términos legales. 
• Atender el 100% de los requerimientos que le fueron asignados, tomando siempre como punto de referencia la normatividad vigente, y el haber podido salvaguardar jurídicamente al Instituto con base al estudio juicioso, dedicado y profesional de todos los asuntos que en el desarrollo de sus funciones se fueron presentando durante este tiempo.  
</t>
    </r>
    <r>
      <rPr>
        <b/>
        <sz val="9"/>
        <color theme="1"/>
        <rFont val="Arial"/>
        <family val="2"/>
      </rPr>
      <t xml:space="preserve">CONTRACTUAL: </t>
    </r>
    <r>
      <rPr>
        <sz val="9"/>
        <color theme="1"/>
        <rFont val="Arial"/>
        <family val="2"/>
      </rPr>
      <t>Para el mes de febrero se dio tramite a:
- Certificacion de Contratos requeridos: 59 Certificaciones
-  Derechos de Petición, y Requerimientos : 3 Respuestas en total.
Se realizo la prsentacion de Informes a entes de Control que se requieren mensualmente como los son: SIVICOF y SIDEAP, en los tiempos estipuldos. Por cierre de año se envian segun requerimientos Informe de Veeduria
Cada contrato se encuentra relacionado en la base  de datos  indicando  objeto, contratista, número de compromiso, fecha de suscripción  entro otros, todo  esto  conforme a lo publicado en SECOP II   lo cual se  puede evidenciar  con la nomenclatura  reportada  en la base y  en SECOP II  también encontrarán la solicitudes allegadas para la realización de cada contrato. En la plataforma SECOP II  en el apartado de cada contrato modificación contractual podran encontrar la adición con su respectiva solicitud y  para el caso de las terminaciones anticipadas en el apartado ejecución del contrato  en cada minuta de terminación se referencia el radicado de solicitud de esta novedad contractual.
Durante este mes de febrero se proyectaron 1 Autos inhibitorio 004-2021, 1 Auto Apertura de Indagacion Preliminar 005-2021 - Durante este mes de febrero se proyectaron 3 Respuestas a peticiones hechas por anonimos.
Se brindo apoyo verbal en materia disciplinaria y de respuestas a peticionarios y se elaboro un Flash disciplinario como labor preventiva del procedimiento disciplinario y su indicador fisico. Se actualizo la base de procesos disciplinarios interna, para anotar los activos y demas actuaciones surtidas y los dos nuevos procesos de este mes.
Estos gozan de reserva en las acciones disciplinarias que se adelantan, estos expedientes reposan fisicamente en custodia en la Subdireccion de Gestion Corporativa, grupo disciplinario debidamente encarpetado, foliado en fisico y bajo custodia, segun Ley 734 de 202 Codigo Unico disciplinario Articulo 95.</t>
    </r>
  </si>
  <si>
    <r>
      <rPr>
        <b/>
        <sz val="10"/>
        <color theme="1"/>
        <rFont val="Arial"/>
        <family val="2"/>
      </rPr>
      <t>SERVICIO AL CIUDADANO:</t>
    </r>
    <r>
      <rPr>
        <sz val="10"/>
        <color theme="1"/>
        <rFont val="Arial"/>
        <family val="2"/>
      </rPr>
      <t xml:space="preserve"> En el mes de febrero se recibieron 869 derechos de petición a través de los canales habilitados por el Instituto, de los cuales 15 se cerraron fuera de termino y 9 se encuentran vencidos sin respuesta. En el mes de febrero se realizó cambio de Subdirector de Atención a la Fauna lo que conllevo al aumento de peticiones vencidas, sin embrago las diferentes dependencias se reunieron para realizar un plan de mejora interno que permita mejorar la oportunidad de las respuestas y cumplir con la normatividad vigente.En promedio el 80% de los ciudadanbos que respondieron la encuenta se encuentran satisfechos con la atención recibida por parte del IDPYBA,  El 75% de los ciudadanos se encutras satisfechos en relación a la información recibida, las personas que manifiestan inconformidad hacen alusión a temas de oportunidad en las respuestas y atención inmediata a los animales reportados por maltrato animal; El 87% de los ciudadanos se encuentrans satisfechos con  la amabilidad recibida por los asesores; de los ciudadanos que han utilizado alguno de los servicios del IDPYBA, el 67% se encuentran satisfechos.
</t>
    </r>
    <r>
      <rPr>
        <b/>
        <sz val="10"/>
        <color theme="1"/>
        <rFont val="Arial"/>
        <family val="2"/>
      </rPr>
      <t xml:space="preserve">GESTIÓN AMBIENTAL: </t>
    </r>
    <r>
      <rPr>
        <sz val="10"/>
        <color theme="1"/>
        <rFont val="Arial"/>
        <family val="2"/>
      </rPr>
      <t xml:space="preserve">Se logra como resultado el cargue de informes de seguimiento al Plan de Acción Ambiental Cuatrienal ante la Secretaria Distrital de Ambiente, se transmite el informe del PACA- Contractual- Sivicof, se continua con las inspecciones mensuales, verificando las condiciones sanitarias y locativas de almacenamiento de los residuos, se logra la implementación y el funcionamiento de un sistema para captura de aguas lluvias en la Unidad de Cuidado Animal  para lavado de 4 caniles, Se continua con la gestión integral de Residuos (reciclables, peligrosos, infecciosos y administrativos) en las sedes del Instituto, se mejora las condiciones del entorno en la Unidad de Cuidado Animal con actividades de PODA y control de plagas.
</t>
    </r>
    <r>
      <rPr>
        <b/>
        <sz val="10"/>
        <color theme="1"/>
        <rFont val="Arial"/>
        <family val="2"/>
      </rPr>
      <t xml:space="preserve">GESTIÓN DOCUMENTAL: </t>
    </r>
    <r>
      <rPr>
        <sz val="10"/>
        <color theme="1"/>
        <rFont val="Arial"/>
        <family val="2"/>
      </rPr>
      <t xml:space="preserve">Desde Gestión Documental se presento el avance del proceso de actualización de la Tabla de Retención Documental para revisión del Archivo Distrital.Se han efectuado las capacitaciones referentes al tema de inventarios documentales, teniendo en cuenta que todas las dependencias deben tener este instrumentos de control que es indispensable para proceder a entregar las transferencias primarias documentales. Se ha prestado el apoyo requerido por las áreas para la digitalización de la información y su posterior cargue al repositorio de AZ-Digital.
</t>
    </r>
    <r>
      <rPr>
        <b/>
        <sz val="10"/>
        <color theme="1"/>
        <rFont val="Arial"/>
        <family val="2"/>
      </rPr>
      <t>RECURSOS FISICOS:</t>
    </r>
    <r>
      <rPr>
        <sz val="10"/>
        <color theme="1"/>
        <rFont val="Arial"/>
        <family val="2"/>
      </rPr>
      <t xml:space="preserve"> 1- Durante el mes de febrero desde almacen se dio respuesta a cada una de las solciitudes de entrega, traslado y/o reintegro de bienes, con el fin de mantener actualizado el inventario, se registra cada moviento en el  aplicativo de inventarios. 2- Se realizo el acompañamietno a los proveedores, con el fin de gestionar los pagos correspondientes, de igual manera se gestiono el pago de servicios publicos de la sede admisnitrativa. 3-se realizo el acompañamiento a los proveedores con el fin de gestionar los correspondientes pagos y normal ejecucion de los respectivos contratos se realizo seguimiento al pago de servicios publicos.
</t>
    </r>
    <r>
      <rPr>
        <b/>
        <sz val="10"/>
        <color theme="1"/>
        <rFont val="Arial"/>
        <family val="2"/>
      </rPr>
      <t xml:space="preserve">TALENTO HUMANO: </t>
    </r>
    <r>
      <rPr>
        <sz val="10"/>
        <color theme="1"/>
        <rFont val="Arial"/>
        <family val="2"/>
      </rPr>
      <t>Se programaron 10 capacitaciones para el mes de febrero, se ejecuto el 20% correspondiente a 2 capacitaciónes; Se programaron 7 actividades en el mes de febrero, se realizaron 4 obteniendo un porcentaje del 57% sobre el total de las actividades programadas; De las activiades programadas en el Plan Anual de Trabajo en  SST, para el mes de febrero del 2021, se realizaron 3 logrando un porcentaje de ejecución del 100%; Se programaron 7 actividades para el mes de febrero, de las cuales se ejecutaron 7.</t>
    </r>
  </si>
  <si>
    <r>
      <t xml:space="preserve">SERVICIO AL CIUDADANO: </t>
    </r>
    <r>
      <rPr>
        <sz val="10"/>
        <color theme="1"/>
        <rFont val="Arial"/>
        <family val="2"/>
      </rPr>
      <t>No se presenta ningún retraso</t>
    </r>
    <r>
      <rPr>
        <b/>
        <sz val="10"/>
        <color theme="1"/>
        <rFont val="Arial"/>
        <family val="2"/>
      </rPr>
      <t xml:space="preserve">
GESTIÓN AMBIENTAL:</t>
    </r>
    <r>
      <rPr>
        <sz val="10"/>
        <color theme="1"/>
        <rFont val="Arial"/>
        <family val="2"/>
      </rPr>
      <t xml:space="preserve"> No se presenta ningún retraso</t>
    </r>
    <r>
      <rPr>
        <b/>
        <sz val="10"/>
        <color theme="1"/>
        <rFont val="Arial"/>
        <family val="2"/>
      </rPr>
      <t xml:space="preserve">.
GESTIÓN DOCUMENTAL: </t>
    </r>
    <r>
      <rPr>
        <sz val="10"/>
        <color theme="1"/>
        <rFont val="Arial"/>
        <family val="2"/>
      </rPr>
      <t xml:space="preserve"> Se ha generado retraso en la elaboración de instrumentos archivísticos debido a que para el proceso de actualización de Tabla de Retención Documental se debió solicitar el apoyo de varias áreas y al Archivo Distrital para la conformación del equipo interdisciplinar solicitado por la normatividad. Sin embargo, una vez conformado el equipo se normalizará el cumplimiento de los objetivos.
</t>
    </r>
    <r>
      <rPr>
        <b/>
        <sz val="10"/>
        <color theme="1"/>
        <rFont val="Arial"/>
        <family val="2"/>
      </rPr>
      <t xml:space="preserve">RECURSOS FISICOS: </t>
    </r>
    <r>
      <rPr>
        <sz val="10"/>
        <color theme="1"/>
        <rFont val="Arial"/>
        <family val="2"/>
      </rPr>
      <t>Se genero retraso en el pago al proveedor Terpel, debido a la estructuracion del cronograma de facturacion establecido por el contratista, sin embargo se logro generar el respectivo pago</t>
    </r>
  </si>
  <si>
    <r>
      <rPr>
        <b/>
        <sz val="9"/>
        <rFont val="Arial"/>
        <family val="2"/>
      </rPr>
      <t>GESTIÓN AMBIENTAL:</t>
    </r>
    <r>
      <rPr>
        <sz val="9"/>
        <rFont val="Arial"/>
        <family val="2"/>
      </rPr>
      <t xml:space="preserve"> Se da cumplimiento a la normativa ambiental vigente, se minimiza el impacto ambiental y se optimizan el recursos hídrico fomentando la austeridad del gasto.
</t>
    </r>
    <r>
      <rPr>
        <b/>
        <sz val="9"/>
        <rFont val="Arial"/>
        <family val="2"/>
      </rPr>
      <t xml:space="preserve">GESTIÓN DOCUMENTAL: </t>
    </r>
    <r>
      <rPr>
        <sz val="9"/>
        <rFont val="Arial"/>
        <family val="2"/>
      </rPr>
      <t xml:space="preserve">La gestión documental garantiza para la entidad y para la copmunidad un acceso a la información pública y una conservación historica del conocimiento generado, por medio de La Tabla de Retención Documental , la elaboración de Inventarios documentales, el modelo de requisitos para la gestión de documentos electrónicos de archivo y el software de gestión documental.
</t>
    </r>
    <r>
      <rPr>
        <b/>
        <sz val="9"/>
        <rFont val="Arial"/>
        <family val="2"/>
      </rPr>
      <t xml:space="preserve">RECURSOS FISICOS: </t>
    </r>
    <r>
      <rPr>
        <sz val="9"/>
        <rFont val="Arial"/>
        <family val="2"/>
      </rPr>
      <t>Con la gestios del equipo de recursos fisicos se garantiza la correcta prestacion de todos los servicios para el normal funcionamiento del Instituto. Se mantiene actualizado el inventario, de esta manera  se da transparencia a la gestion del almacen.</t>
    </r>
  </si>
  <si>
    <t xml:space="preserve"> En relación a las acciones al PETI, se han venido adelantando mesas de trabajo con el área jurídica y comunicaciones con el fin de establecer una estrategia de atención juridica enfocada a la virtualidad con el apoyo de convenios universitarios mas especificamente aconsultorio juridico virtual, se tiene proyectado presentar el boceto para la segunda semana del mes de marzo de 2021.
En relación a los proyectos presentados en el PETI se tiene la entrega del proceso de seguridad, backups y fase uno de ipv6, ademas de validar los sistemas de información actuales,</t>
  </si>
  <si>
    <t>Fredy Ariza, Ivan Malaver, Mauricio Lopez, Liz Tabares, Manuel Rentería, Natalina Roncancio</t>
  </si>
  <si>
    <t>los retrasos presentados en la validacion de algunos sistemas de informacion se debio a un proceso de actualización conjunta con el proveedor ETB en cuanto a los accesos a los servidores lo que ocasiono demoras en la verificacion de sipyba y demas sistemas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</si>
</sst>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_(* #,##0.0_);_(* \(#,##0.0\);_(* &quot;-&quot;??_);_(@_)"/>
    <numFmt numFmtId="177" formatCode="0.0"/>
    <numFmt numFmtId="178" formatCode="0.000"/>
    <numFmt numFmtId="179" formatCode="_(* #,##0.000_);_(* \(#,##0.000\);_(* &quot;-&quot;??_);_(@_)"/>
    <numFmt numFmtId="180" formatCode="_(* #,##0.0000_);_(* \(#,##0.0000\);_(* &quot;-&quot;??_);_(@_)"/>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sz val="12"/>
      <color theme="4"/>
      <name val="Arial"/>
      <family val="2"/>
    </font>
    <font>
      <b/>
      <sz val="12"/>
      <color theme="3"/>
      <name val="Arial"/>
      <family val="2"/>
    </font>
    <font>
      <sz val="9"/>
      <color indexed="81"/>
      <name val="Tahoma"/>
      <family val="2"/>
    </font>
    <font>
      <b/>
      <sz val="9"/>
      <color indexed="81"/>
      <name val="Tahoma"/>
      <family val="2"/>
    </font>
    <font>
      <sz val="9"/>
      <color rgb="FFFF0000"/>
      <name val="Arial"/>
      <family val="2"/>
    </font>
    <font>
      <sz val="11"/>
      <color theme="4"/>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58">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55" fillId="0" borderId="0" xfId="0" applyFont="1" applyAlignment="1" applyProtection="1">
      <alignment horizontal="center" vertical="center" wrapText="1"/>
      <protection locked="0" hidden="1"/>
    </xf>
    <xf numFmtId="0" fontId="51" fillId="0" borderId="0" xfId="0" applyFont="1" applyProtection="1">
      <protection hidden="1"/>
    </xf>
    <xf numFmtId="0" fontId="56" fillId="0" borderId="0" xfId="1327" applyFont="1" applyAlignment="1" applyProtection="1">
      <alignment vertical="center" wrapText="1"/>
      <protection hidden="1"/>
    </xf>
    <xf numFmtId="0" fontId="54" fillId="0" borderId="0" xfId="0" applyFont="1" applyProtection="1">
      <protection hidden="1"/>
    </xf>
    <xf numFmtId="0" fontId="3" fillId="0" borderId="0" xfId="1371" applyFont="1" applyAlignment="1" applyProtection="1">
      <alignment horizontal="center" vertical="center"/>
      <protection hidden="1"/>
    </xf>
    <xf numFmtId="0" fontId="57" fillId="0" borderId="0" xfId="1371" applyFont="1" applyAlignment="1" applyProtection="1">
      <alignment horizontal="center" vertical="center"/>
      <protection hidden="1"/>
    </xf>
    <xf numFmtId="0" fontId="53" fillId="0" borderId="0" xfId="0" applyFont="1" applyProtection="1">
      <protection hidden="1"/>
    </xf>
    <xf numFmtId="0" fontId="12" fillId="0" borderId="0" xfId="1371" applyFont="1" applyAlignment="1" applyProtection="1">
      <alignment horizontal="center" vertical="top" wrapText="1"/>
      <protection hidden="1"/>
    </xf>
    <xf numFmtId="0" fontId="8" fillId="61" borderId="71" xfId="1371" applyFont="1" applyFill="1" applyBorder="1" applyAlignment="1" applyProtection="1">
      <alignment vertical="center" wrapText="1"/>
      <protection hidden="1"/>
    </xf>
    <xf numFmtId="0" fontId="12" fillId="0" borderId="0" xfId="1371" applyFont="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6" fillId="0" borderId="0" xfId="1327" applyFont="1" applyAlignment="1" applyProtection="1">
      <alignment vertical="center"/>
      <protection hidden="1"/>
    </xf>
    <xf numFmtId="0" fontId="12" fillId="0" borderId="0" xfId="1371" applyFont="1" applyAlignment="1" applyProtection="1">
      <alignment horizontal="left" vertical="center" wrapText="1"/>
      <protection hidden="1"/>
    </xf>
    <xf numFmtId="0" fontId="12" fillId="0" borderId="0" xfId="1371" applyFont="1" applyAlignment="1" applyProtection="1">
      <alignment horizontal="center" vertical="center" wrapText="1"/>
      <protection hidden="1"/>
    </xf>
    <xf numFmtId="0" fontId="11" fillId="0" borderId="0" xfId="1371" applyFont="1" applyAlignment="1" applyProtection="1">
      <alignment horizontal="center" vertical="center" wrapText="1"/>
      <protection hidden="1"/>
    </xf>
    <xf numFmtId="0" fontId="13" fillId="0" borderId="0" xfId="1371" applyFont="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58" fillId="0" borderId="0" xfId="1327" applyFont="1" applyAlignment="1" applyProtection="1">
      <alignment vertical="center"/>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73" xfId="1371" applyFont="1" applyFill="1" applyBorder="1" applyAlignment="1" applyProtection="1">
      <alignment horizontal="center" vertical="center" wrapText="1"/>
      <protection hidden="1"/>
    </xf>
    <xf numFmtId="0" fontId="8" fillId="61" borderId="71" xfId="0" applyFont="1" applyFill="1" applyBorder="1" applyAlignment="1" applyProtection="1">
      <alignment horizontal="center" vertical="center" wrapText="1"/>
      <protection hidden="1"/>
    </xf>
    <xf numFmtId="0" fontId="8" fillId="61" borderId="72" xfId="1371" applyFont="1" applyFill="1" applyBorder="1" applyAlignment="1" applyProtection="1">
      <alignment horizontal="center" vertical="center" wrapText="1"/>
      <protection hidden="1"/>
    </xf>
    <xf numFmtId="0" fontId="8" fillId="61" borderId="73" xfId="1371" applyFont="1" applyFill="1" applyBorder="1" applyAlignment="1" applyProtection="1">
      <alignment horizontal="center" vertical="center"/>
      <protection hidden="1"/>
    </xf>
    <xf numFmtId="167" fontId="78" fillId="0" borderId="71" xfId="1250" applyFont="1" applyFill="1" applyBorder="1" applyAlignment="1" applyProtection="1">
      <alignment horizontal="center" vertical="center"/>
      <protection hidden="1"/>
    </xf>
    <xf numFmtId="9" fontId="59" fillId="0" borderId="0" xfId="1495" applyFont="1" applyFill="1" applyBorder="1" applyAlignment="1" applyProtection="1">
      <alignment horizontal="center" vertical="center" wrapText="1"/>
      <protection hidden="1"/>
    </xf>
    <xf numFmtId="167" fontId="78" fillId="24" borderId="71" xfId="1250" applyFont="1" applyFill="1" applyBorder="1" applyAlignment="1" applyProtection="1">
      <alignment horizontal="center" vertical="center"/>
      <protection hidden="1"/>
    </xf>
    <xf numFmtId="0" fontId="60" fillId="0" borderId="0" xfId="1371" applyFont="1" applyAlignment="1" applyProtection="1">
      <alignment horizontal="center" vertical="center" wrapText="1"/>
      <protection locked="0" hidden="1"/>
    </xf>
    <xf numFmtId="0" fontId="54" fillId="0" borderId="0" xfId="0" applyFont="1" applyAlignment="1" applyProtection="1">
      <alignment horizontal="center" vertical="center"/>
      <protection hidden="1"/>
    </xf>
    <xf numFmtId="0" fontId="3" fillId="0" borderId="0" xfId="1371" applyFont="1" applyAlignment="1" applyProtection="1">
      <alignment horizontal="center" vertical="center" wrapText="1"/>
      <protection locked="0" hidden="1"/>
    </xf>
    <xf numFmtId="14" fontId="9" fillId="0" borderId="71" xfId="1371" applyNumberFormat="1" applyFont="1" applyBorder="1" applyAlignment="1" applyProtection="1">
      <alignment vertical="center" wrapText="1"/>
      <protection locked="0" hidden="1"/>
    </xf>
    <xf numFmtId="0" fontId="4" fillId="0" borderId="0" xfId="1371" applyAlignment="1" applyProtection="1">
      <alignment vertical="center" wrapText="1"/>
      <protection locked="0" hidden="1"/>
    </xf>
    <xf numFmtId="0" fontId="61" fillId="0" borderId="0" xfId="0" applyFont="1" applyAlignment="1" applyProtection="1">
      <alignment horizontal="center"/>
      <protection hidden="1"/>
    </xf>
    <xf numFmtId="0" fontId="4" fillId="0" borderId="0" xfId="137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ill="1" applyAlignment="1" applyProtection="1">
      <alignment vertical="center"/>
      <protection hidden="1"/>
    </xf>
    <xf numFmtId="0" fontId="4" fillId="24" borderId="0" xfId="137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5" fillId="0" borderId="0" xfId="0" applyFont="1" applyAlignment="1" applyProtection="1">
      <alignment horizontal="center"/>
      <protection hidden="1"/>
    </xf>
    <xf numFmtId="0" fontId="55" fillId="0" borderId="0" xfId="0" applyFont="1" applyProtection="1">
      <protection hidden="1"/>
    </xf>
    <xf numFmtId="178" fontId="54" fillId="0" borderId="71" xfId="0" applyNumberFormat="1" applyFont="1" applyBorder="1" applyProtection="1">
      <protection hidden="1"/>
    </xf>
    <xf numFmtId="0" fontId="8" fillId="61" borderId="65" xfId="1371" applyFont="1" applyFill="1" applyBorder="1" applyAlignment="1" applyProtection="1">
      <alignment horizontal="justify" vertical="center" wrapText="1"/>
      <protection hidden="1"/>
    </xf>
    <xf numFmtId="9" fontId="3" fillId="24" borderId="0" xfId="1496" applyFont="1" applyFill="1" applyAlignment="1" applyProtection="1">
      <alignment horizontal="center" vertical="center"/>
      <protection hidden="1"/>
    </xf>
    <xf numFmtId="0" fontId="76" fillId="0" borderId="0" xfId="0" applyFont="1" applyProtection="1">
      <protection hidden="1"/>
    </xf>
    <xf numFmtId="0" fontId="76" fillId="0" borderId="0" xfId="1327" applyFont="1" applyAlignment="1" applyProtection="1">
      <alignment vertical="center" wrapText="1"/>
      <protection hidden="1"/>
    </xf>
    <xf numFmtId="0" fontId="76" fillId="0" borderId="0" xfId="1327" applyFont="1" applyAlignment="1" applyProtection="1">
      <alignment vertical="center"/>
      <protection hidden="1"/>
    </xf>
    <xf numFmtId="179" fontId="70" fillId="50" borderId="71" xfId="1250" applyNumberFormat="1" applyFont="1" applyFill="1" applyBorder="1" applyAlignment="1" applyProtection="1">
      <alignment horizontal="center" vertical="center"/>
      <protection hidden="1"/>
    </xf>
    <xf numFmtId="179" fontId="70" fillId="0" borderId="71" xfId="0" applyNumberFormat="1" applyFont="1" applyBorder="1" applyProtection="1">
      <protection hidden="1"/>
    </xf>
    <xf numFmtId="0" fontId="8" fillId="61" borderId="71" xfId="1371" applyFont="1" applyFill="1" applyBorder="1" applyAlignment="1" applyProtection="1">
      <alignment horizontal="center" vertical="center" wrapText="1"/>
      <protection locked="0" hidden="1"/>
    </xf>
    <xf numFmtId="0" fontId="5" fillId="0" borderId="71" xfId="1371" applyFont="1" applyBorder="1" applyAlignment="1" applyProtection="1">
      <alignment horizontal="center" vertical="center" wrapText="1"/>
      <protection hidden="1"/>
    </xf>
    <xf numFmtId="0" fontId="5" fillId="0" borderId="72" xfId="1371" applyFont="1" applyBorder="1" applyAlignment="1" applyProtection="1">
      <alignment horizontal="center" vertical="center" wrapText="1"/>
      <protection hidden="1"/>
    </xf>
    <xf numFmtId="0" fontId="8" fillId="61" borderId="71" xfId="1371" applyFont="1" applyFill="1" applyBorder="1" applyAlignment="1" applyProtection="1">
      <alignment horizontal="center" vertical="center" wrapText="1"/>
      <protection hidden="1"/>
    </xf>
    <xf numFmtId="0" fontId="5" fillId="0" borderId="71" xfId="1371" applyFont="1" applyBorder="1" applyAlignment="1" applyProtection="1">
      <alignment horizontal="center" vertical="center"/>
      <protection hidden="1"/>
    </xf>
    <xf numFmtId="0" fontId="5" fillId="0" borderId="72" xfId="1371" applyFont="1" applyBorder="1" applyAlignment="1" applyProtection="1">
      <alignment horizontal="center" vertical="center"/>
      <protection hidden="1"/>
    </xf>
    <xf numFmtId="0" fontId="8" fillId="61" borderId="73" xfId="1371" applyFont="1" applyFill="1" applyBorder="1" applyAlignment="1" applyProtection="1">
      <alignment horizontal="left" vertical="center" wrapText="1"/>
      <protection hidden="1"/>
    </xf>
    <xf numFmtId="177" fontId="5" fillId="0" borderId="75" xfId="1496" applyNumberFormat="1" applyFont="1" applyFill="1" applyBorder="1" applyAlignment="1" applyProtection="1">
      <alignment horizontal="center" vertical="center" wrapText="1"/>
      <protection hidden="1"/>
    </xf>
    <xf numFmtId="177" fontId="5" fillId="0" borderId="78" xfId="1496" applyNumberFormat="1" applyFont="1" applyFill="1" applyBorder="1" applyAlignment="1" applyProtection="1">
      <alignment vertical="center" wrapText="1"/>
      <protection hidden="1"/>
    </xf>
    <xf numFmtId="0" fontId="8" fillId="61" borderId="74" xfId="1371" applyFont="1" applyFill="1" applyBorder="1" applyAlignment="1" applyProtection="1">
      <alignment vertical="top" wrapText="1"/>
      <protection hidden="1"/>
    </xf>
    <xf numFmtId="179" fontId="5" fillId="24" borderId="75" xfId="1250" applyNumberFormat="1" applyFont="1" applyFill="1" applyBorder="1" applyAlignment="1" applyProtection="1">
      <alignment horizontal="center" vertical="center"/>
      <protection hidden="1"/>
    </xf>
    <xf numFmtId="0" fontId="8" fillId="61" borderId="73" xfId="1371" applyFont="1" applyFill="1" applyBorder="1" applyAlignment="1" applyProtection="1">
      <alignment horizontal="justify" vertical="center" wrapText="1"/>
      <protection locked="0" hidden="1"/>
    </xf>
    <xf numFmtId="0" fontId="8" fillId="61" borderId="73" xfId="1371" applyFont="1" applyFill="1" applyBorder="1" applyAlignment="1" applyProtection="1">
      <alignment horizontal="justify" vertical="center" wrapText="1"/>
      <protection hidden="1"/>
    </xf>
    <xf numFmtId="0" fontId="8" fillId="61" borderId="79" xfId="1371" applyFont="1" applyFill="1" applyBorder="1" applyAlignment="1" applyProtection="1">
      <alignment horizontal="left" vertical="center" wrapText="1"/>
      <protection hidden="1"/>
    </xf>
    <xf numFmtId="14" fontId="9" fillId="0" borderId="71" xfId="1371" applyNumberFormat="1" applyFont="1" applyBorder="1" applyAlignment="1" applyProtection="1">
      <alignment horizontal="center" vertical="center" wrapText="1"/>
      <protection locked="0" hidden="1"/>
    </xf>
    <xf numFmtId="0" fontId="8" fillId="61" borderId="73" xfId="1371" applyFont="1" applyFill="1" applyBorder="1" applyAlignment="1" applyProtection="1">
      <alignment horizontal="justify" vertical="center"/>
      <protection hidden="1"/>
    </xf>
    <xf numFmtId="0" fontId="8" fillId="61" borderId="73" xfId="1371" applyFont="1" applyFill="1" applyBorder="1" applyAlignment="1" applyProtection="1">
      <alignment vertical="center" wrapText="1"/>
      <protection hidden="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167" fontId="59" fillId="0" borderId="0" xfId="1495" applyNumberFormat="1"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177" fontId="5" fillId="0" borderId="78" xfId="1496" applyNumberFormat="1" applyFont="1" applyFill="1" applyBorder="1" applyAlignment="1" applyProtection="1">
      <alignment horizontal="center" vertical="center" wrapText="1"/>
      <protection hidden="1"/>
    </xf>
    <xf numFmtId="14" fontId="5" fillId="0" borderId="71" xfId="1371" applyNumberFormat="1" applyFont="1" applyBorder="1" applyAlignment="1" applyProtection="1">
      <alignment horizontal="center" vertical="center" wrapText="1"/>
      <protection locked="0" hidden="1"/>
    </xf>
    <xf numFmtId="178" fontId="83" fillId="24" borderId="71" xfId="1250" applyNumberFormat="1" applyFont="1" applyFill="1" applyBorder="1" applyAlignment="1" applyProtection="1">
      <alignment horizontal="center" vertical="center"/>
      <protection hidden="1"/>
    </xf>
    <xf numFmtId="9" fontId="54" fillId="0" borderId="71" xfId="1495" applyFont="1" applyBorder="1" applyProtection="1">
      <protection hidden="1"/>
    </xf>
    <xf numFmtId="10" fontId="9" fillId="50" borderId="74" xfId="1495" applyNumberFormat="1" applyFont="1" applyFill="1" applyBorder="1" applyAlignment="1" applyProtection="1">
      <alignment vertical="center" wrapText="1"/>
      <protection locked="0" hidden="1"/>
    </xf>
    <xf numFmtId="178" fontId="5" fillId="0" borderId="75" xfId="1496" applyNumberFormat="1" applyFont="1" applyFill="1" applyBorder="1" applyAlignment="1" applyProtection="1">
      <alignment horizontal="center" vertical="center" wrapText="1"/>
      <protection hidden="1"/>
    </xf>
    <xf numFmtId="178" fontId="5" fillId="0" borderId="72" xfId="1496" applyNumberFormat="1" applyFont="1" applyFill="1" applyBorder="1" applyAlignment="1" applyProtection="1">
      <alignment horizontal="center" vertical="center" wrapText="1"/>
      <protection hidden="1"/>
    </xf>
    <xf numFmtId="0" fontId="9" fillId="0" borderId="71" xfId="1371" applyFont="1" applyBorder="1" applyAlignment="1" applyProtection="1">
      <alignment horizontal="center" vertical="center"/>
      <protection hidden="1"/>
    </xf>
    <xf numFmtId="0" fontId="9" fillId="0" borderId="72" xfId="1371" applyFont="1" applyBorder="1" applyAlignment="1" applyProtection="1">
      <alignment horizontal="center" vertical="center"/>
      <protection hidden="1"/>
    </xf>
    <xf numFmtId="1" fontId="9" fillId="24" borderId="75" xfId="1496" applyNumberFormat="1" applyFont="1" applyFill="1" applyBorder="1" applyAlignment="1" applyProtection="1">
      <alignment vertical="center" wrapText="1"/>
      <protection hidden="1"/>
    </xf>
    <xf numFmtId="1" fontId="9" fillId="24" borderId="78" xfId="1496" applyNumberFormat="1" applyFont="1" applyFill="1" applyBorder="1" applyAlignment="1" applyProtection="1">
      <alignment vertical="center" wrapText="1"/>
      <protection hidden="1"/>
    </xf>
    <xf numFmtId="167" fontId="63" fillId="0" borderId="71" xfId="1250" applyFont="1" applyFill="1" applyBorder="1" applyAlignment="1" applyProtection="1">
      <alignment horizontal="center" vertical="center"/>
      <protection hidden="1"/>
    </xf>
    <xf numFmtId="167" fontId="9" fillId="0" borderId="75" xfId="1250" applyFont="1" applyFill="1" applyBorder="1" applyAlignment="1" applyProtection="1">
      <alignment horizontal="center" vertical="center"/>
      <protection hidden="1"/>
    </xf>
    <xf numFmtId="9" fontId="54" fillId="0" borderId="71" xfId="0" applyNumberFormat="1" applyFont="1" applyBorder="1" applyProtection="1">
      <protection hidden="1"/>
    </xf>
    <xf numFmtId="167" fontId="63" fillId="24" borderId="71" xfId="1250" applyFont="1" applyFill="1" applyBorder="1" applyAlignment="1" applyProtection="1">
      <alignment horizontal="center" vertical="center"/>
      <protection hidden="1"/>
    </xf>
    <xf numFmtId="177" fontId="5" fillId="24" borderId="75" xfId="1496" applyNumberFormat="1" applyFont="1" applyFill="1" applyBorder="1" applyAlignment="1" applyProtection="1">
      <alignment horizontal="center" vertical="center" wrapText="1"/>
      <protection hidden="1"/>
    </xf>
    <xf numFmtId="177" fontId="5" fillId="24" borderId="78" xfId="1496" applyNumberFormat="1" applyFont="1" applyFill="1" applyBorder="1" applyAlignment="1" applyProtection="1">
      <alignment horizontal="center" vertical="center" wrapText="1"/>
      <protection hidden="1"/>
    </xf>
    <xf numFmtId="167" fontId="5" fillId="0" borderId="75" xfId="1250" applyFont="1" applyFill="1" applyBorder="1" applyAlignment="1" applyProtection="1">
      <alignment horizontal="center" vertical="center"/>
      <protection hidden="1"/>
    </xf>
    <xf numFmtId="179" fontId="70" fillId="24" borderId="71" xfId="1250" applyNumberFormat="1" applyFont="1" applyFill="1" applyBorder="1" applyAlignment="1" applyProtection="1">
      <alignment horizontal="center" vertical="center"/>
      <protection hidden="1"/>
    </xf>
    <xf numFmtId="167" fontId="70" fillId="24" borderId="75" xfId="1250" applyFont="1" applyFill="1" applyBorder="1" applyAlignment="1" applyProtection="1">
      <alignment horizontal="center" vertical="center"/>
      <protection hidden="1"/>
    </xf>
    <xf numFmtId="180" fontId="70" fillId="24" borderId="75" xfId="1250" applyNumberFormat="1" applyFont="1" applyFill="1" applyBorder="1" applyAlignment="1" applyProtection="1">
      <alignment horizontal="center" vertical="center"/>
      <protection hidden="1"/>
    </xf>
    <xf numFmtId="180" fontId="70" fillId="24" borderId="71" xfId="1250" applyNumberFormat="1" applyFont="1" applyFill="1" applyBorder="1" applyAlignment="1" applyProtection="1">
      <alignment horizontal="center" vertical="center"/>
      <protection hidden="1"/>
    </xf>
    <xf numFmtId="0" fontId="54" fillId="0" borderId="52" xfId="0" applyFont="1" applyBorder="1" applyProtection="1">
      <protection hidden="1"/>
    </xf>
    <xf numFmtId="0" fontId="54" fillId="0" borderId="14" xfId="0" applyFont="1" applyBorder="1" applyProtection="1">
      <protection hidden="1"/>
    </xf>
    <xf numFmtId="0" fontId="15" fillId="61" borderId="71" xfId="1371" applyFont="1" applyFill="1" applyBorder="1" applyAlignment="1" applyProtection="1">
      <alignment vertical="center" wrapText="1"/>
      <protection hidden="1"/>
    </xf>
    <xf numFmtId="2" fontId="5" fillId="0" borderId="75" xfId="1496" applyNumberFormat="1" applyFont="1" applyFill="1" applyBorder="1" applyAlignment="1" applyProtection="1">
      <alignment horizontal="center" vertical="center" wrapText="1"/>
      <protection hidden="1"/>
    </xf>
    <xf numFmtId="2" fontId="5" fillId="0" borderId="78" xfId="1496" applyNumberFormat="1" applyFont="1" applyFill="1" applyBorder="1" applyAlignment="1" applyProtection="1">
      <alignment horizontal="center" vertical="center" wrapText="1"/>
      <protection hidden="1"/>
    </xf>
    <xf numFmtId="14" fontId="12" fillId="0" borderId="71" xfId="1371" applyNumberFormat="1" applyFont="1" applyBorder="1" applyAlignment="1" applyProtection="1">
      <alignment horizontal="center" vertical="center" wrapText="1"/>
      <protection locked="0" hidden="1"/>
    </xf>
    <xf numFmtId="0" fontId="54" fillId="0" borderId="39" xfId="0" applyFont="1" applyBorder="1" applyProtection="1">
      <protection hidden="1"/>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hidden="1"/>
    </xf>
    <xf numFmtId="0" fontId="73" fillId="0" borderId="73" xfId="0" applyFont="1" applyBorder="1" applyAlignment="1" applyProtection="1">
      <alignment horizontal="center" wrapText="1"/>
      <protection locked="0" hidden="1"/>
    </xf>
    <xf numFmtId="0" fontId="73" fillId="0" borderId="65" xfId="0" applyFont="1" applyBorder="1" applyAlignment="1" applyProtection="1">
      <alignment horizontal="center" wrapText="1"/>
      <protection locked="0" hidden="1"/>
    </xf>
    <xf numFmtId="0" fontId="57" fillId="0" borderId="29" xfId="0" applyFont="1" applyBorder="1" applyAlignment="1" applyProtection="1">
      <alignment horizontal="center" vertical="center" wrapText="1"/>
      <protection locked="0" hidden="1"/>
    </xf>
    <xf numFmtId="0" fontId="55" fillId="0" borderId="30" xfId="0" applyFont="1" applyBorder="1" applyAlignment="1" applyProtection="1">
      <alignment horizontal="center" vertical="center" wrapText="1"/>
      <protection locked="0" hidden="1"/>
    </xf>
    <xf numFmtId="0" fontId="55" fillId="0" borderId="72" xfId="0" applyFont="1" applyBorder="1" applyAlignment="1" applyProtection="1">
      <alignment horizontal="center" vertical="center" wrapText="1"/>
      <protection locked="0" hidden="1"/>
    </xf>
    <xf numFmtId="0" fontId="55" fillId="0" borderId="67" xfId="0" applyFont="1" applyBorder="1" applyAlignment="1" applyProtection="1">
      <alignment horizontal="center" vertical="center" wrapText="1"/>
      <protection locked="0" hidden="1"/>
    </xf>
    <xf numFmtId="0" fontId="75" fillId="0" borderId="71" xfId="0" applyFont="1" applyBorder="1" applyAlignment="1" applyProtection="1">
      <alignment horizontal="center" vertical="center" wrapText="1"/>
      <protection locked="0" hidden="1"/>
    </xf>
    <xf numFmtId="0" fontId="75" fillId="0" borderId="66" xfId="0" applyFont="1" applyBorder="1" applyAlignment="1" applyProtection="1">
      <alignment horizontal="center" vertical="center" wrapText="1"/>
      <protection locked="0" hidden="1"/>
    </xf>
    <xf numFmtId="0" fontId="11" fillId="24" borderId="33" xfId="1371" applyFont="1" applyFill="1" applyBorder="1" applyAlignment="1" applyProtection="1">
      <alignment horizontal="center" vertical="center"/>
      <protection hidden="1"/>
    </xf>
    <xf numFmtId="0" fontId="11" fillId="24" borderId="19" xfId="1371" applyFont="1" applyFill="1" applyBorder="1" applyAlignment="1" applyProtection="1">
      <alignment horizontal="center" vertical="center"/>
      <protection hidden="1"/>
    </xf>
    <xf numFmtId="0" fontId="11" fillId="24" borderId="64" xfId="1371" applyFont="1" applyFill="1" applyBorder="1" applyAlignment="1" applyProtection="1">
      <alignment horizontal="center" vertical="center"/>
      <protection hidden="1"/>
    </xf>
    <xf numFmtId="0" fontId="57" fillId="61" borderId="73" xfId="1371" applyFont="1" applyFill="1" applyBorder="1" applyAlignment="1" applyProtection="1">
      <alignment horizontal="center" vertical="center"/>
      <protection hidden="1"/>
    </xf>
    <xf numFmtId="0" fontId="57" fillId="61" borderId="71" xfId="1371" applyFont="1" applyFill="1" applyBorder="1" applyAlignment="1" applyProtection="1">
      <alignment horizontal="center" vertical="center"/>
      <protection hidden="1"/>
    </xf>
    <xf numFmtId="0" fontId="57" fillId="61" borderId="72" xfId="1371" applyFont="1" applyFill="1" applyBorder="1" applyAlignment="1" applyProtection="1">
      <alignment horizontal="center" vertical="center"/>
      <protection hidden="1"/>
    </xf>
    <xf numFmtId="0" fontId="8" fillId="61" borderId="71" xfId="1371" applyFont="1" applyFill="1" applyBorder="1" applyAlignment="1" applyProtection="1">
      <alignment horizontal="center" vertical="center" wrapText="1"/>
      <protection hidden="1"/>
    </xf>
    <xf numFmtId="0" fontId="5" fillId="0" borderId="71" xfId="1371" applyFont="1" applyBorder="1" applyAlignment="1" applyProtection="1">
      <alignment horizontal="center" vertical="center" wrapText="1"/>
      <protection hidden="1"/>
    </xf>
    <xf numFmtId="0" fontId="5" fillId="0" borderId="72" xfId="1371" applyFont="1" applyBorder="1" applyAlignment="1" applyProtection="1">
      <alignment horizontal="center" vertical="center" wrapText="1"/>
      <protection hidden="1"/>
    </xf>
    <xf numFmtId="0" fontId="5" fillId="0" borderId="71" xfId="1371" applyFont="1" applyBorder="1" applyAlignment="1" applyProtection="1">
      <alignment horizontal="center" vertical="center"/>
      <protection hidden="1"/>
    </xf>
    <xf numFmtId="0" fontId="5" fillId="50" borderId="71" xfId="1371" applyFont="1" applyFill="1" applyBorder="1" applyAlignment="1" applyProtection="1">
      <alignment horizontal="center" vertical="center" wrapText="1"/>
      <protection hidden="1"/>
    </xf>
    <xf numFmtId="0" fontId="5" fillId="50" borderId="72" xfId="1371" applyFont="1" applyFill="1" applyBorder="1" applyAlignment="1" applyProtection="1">
      <alignment horizontal="center" vertical="center" wrapText="1"/>
      <protection hidden="1"/>
    </xf>
    <xf numFmtId="1" fontId="5" fillId="0" borderId="71" xfId="1273" applyNumberFormat="1" applyFont="1" applyFill="1" applyBorder="1" applyAlignment="1" applyProtection="1">
      <alignment horizontal="center" vertical="center" wrapText="1"/>
      <protection hidden="1"/>
    </xf>
    <xf numFmtId="1" fontId="5" fillId="0" borderId="72" xfId="1273" applyNumberFormat="1" applyFont="1" applyFill="1" applyBorder="1" applyAlignment="1" applyProtection="1">
      <alignment horizontal="center" vertical="center" wrapText="1"/>
      <protection hidden="1"/>
    </xf>
    <xf numFmtId="9" fontId="5" fillId="0" borderId="71" xfId="1496" applyFont="1" applyFill="1" applyBorder="1" applyAlignment="1" applyProtection="1">
      <alignment horizontal="center" vertical="center"/>
      <protection hidden="1"/>
    </xf>
    <xf numFmtId="0" fontId="5" fillId="0" borderId="71" xfId="1496" applyNumberFormat="1" applyFont="1" applyFill="1" applyBorder="1" applyAlignment="1" applyProtection="1">
      <alignment horizontal="center" vertical="center" wrapText="1"/>
      <protection hidden="1"/>
    </xf>
    <xf numFmtId="0" fontId="5" fillId="0" borderId="72" xfId="1496" applyNumberFormat="1" applyFont="1" applyFill="1" applyBorder="1" applyAlignment="1" applyProtection="1">
      <alignment horizontal="center" vertical="center" wrapText="1"/>
      <protection hidden="1"/>
    </xf>
    <xf numFmtId="0" fontId="5" fillId="0" borderId="71" xfId="1371" applyFont="1" applyFill="1" applyBorder="1" applyAlignment="1" applyProtection="1">
      <alignment horizontal="center" vertical="center" wrapText="1"/>
      <protection hidden="1"/>
    </xf>
    <xf numFmtId="0" fontId="5" fillId="0" borderId="72" xfId="1371" applyFont="1" applyFill="1" applyBorder="1" applyAlignment="1" applyProtection="1">
      <alignment horizontal="center" vertical="center" wrapText="1"/>
      <protection hidden="1"/>
    </xf>
    <xf numFmtId="0" fontId="5" fillId="0" borderId="71" xfId="1371" applyFont="1" applyFill="1" applyBorder="1" applyAlignment="1" applyProtection="1">
      <alignment horizontal="center" vertical="center"/>
      <protection hidden="1"/>
    </xf>
    <xf numFmtId="0" fontId="5" fillId="0" borderId="72" xfId="1371" applyFont="1" applyFill="1" applyBorder="1" applyAlignment="1" applyProtection="1">
      <alignment horizontal="center" vertical="center"/>
      <protection hidden="1"/>
    </xf>
    <xf numFmtId="49" fontId="5" fillId="0" borderId="71" xfId="1371" applyNumberFormat="1" applyFont="1" applyFill="1" applyBorder="1" applyAlignment="1" applyProtection="1">
      <alignment horizontal="center" vertical="center"/>
      <protection hidden="1"/>
    </xf>
    <xf numFmtId="14" fontId="5" fillId="0" borderId="75" xfId="1371" applyNumberFormat="1" applyFont="1" applyFill="1" applyBorder="1" applyAlignment="1" applyProtection="1">
      <alignment horizontal="center" vertical="center" wrapText="1"/>
      <protection hidden="1"/>
    </xf>
    <xf numFmtId="0" fontId="5" fillId="0" borderId="76" xfId="1371" applyFont="1" applyFill="1" applyBorder="1" applyAlignment="1" applyProtection="1">
      <alignment horizontal="center" vertical="center" wrapText="1"/>
      <protection hidden="1"/>
    </xf>
    <xf numFmtId="0" fontId="5" fillId="0" borderId="77" xfId="1371" applyFont="1" applyFill="1" applyBorder="1" applyAlignment="1" applyProtection="1">
      <alignment horizontal="center" vertical="center" wrapText="1"/>
      <protection hidden="1"/>
    </xf>
    <xf numFmtId="175" fontId="5" fillId="0" borderId="75" xfId="1496" applyNumberFormat="1" applyFont="1" applyFill="1" applyBorder="1" applyAlignment="1" applyProtection="1">
      <alignment horizontal="center" vertical="center" wrapText="1"/>
      <protection hidden="1"/>
    </xf>
    <xf numFmtId="175" fontId="5" fillId="0" borderId="76" xfId="1496" applyNumberFormat="1" applyFont="1" applyFill="1" applyBorder="1" applyAlignment="1" applyProtection="1">
      <alignment horizontal="center" vertical="center" wrapText="1"/>
      <protection hidden="1"/>
    </xf>
    <xf numFmtId="175" fontId="5" fillId="0" borderId="78" xfId="1496" applyNumberFormat="1" applyFont="1" applyFill="1" applyBorder="1" applyAlignment="1" applyProtection="1">
      <alignment horizontal="center" vertical="center" wrapText="1"/>
      <protection hidden="1"/>
    </xf>
    <xf numFmtId="0" fontId="77" fillId="0" borderId="71" xfId="1371" applyFont="1" applyBorder="1" applyAlignment="1" applyProtection="1">
      <alignment horizontal="center" vertical="center"/>
      <protection hidden="1"/>
    </xf>
    <xf numFmtId="0" fontId="77" fillId="0" borderId="72" xfId="1371" applyFont="1" applyBorder="1" applyAlignment="1" applyProtection="1">
      <alignment horizontal="center" vertical="center"/>
      <protection hidden="1"/>
    </xf>
    <xf numFmtId="0" fontId="8" fillId="61" borderId="73" xfId="1371" applyFont="1" applyFill="1" applyBorder="1" applyAlignment="1" applyProtection="1">
      <alignment horizontal="left" vertical="center" wrapText="1"/>
      <protection hidden="1"/>
    </xf>
    <xf numFmtId="0" fontId="8" fillId="61" borderId="71" xfId="1371" applyFont="1" applyFill="1" applyBorder="1" applyAlignment="1" applyProtection="1">
      <alignment horizontal="center" vertical="center"/>
      <protection hidden="1"/>
    </xf>
    <xf numFmtId="9" fontId="8" fillId="61" borderId="71" xfId="1496" applyFont="1" applyFill="1" applyBorder="1" applyAlignment="1" applyProtection="1">
      <alignment horizontal="center" vertical="center"/>
      <protection hidden="1"/>
    </xf>
    <xf numFmtId="9" fontId="8" fillId="61" borderId="72" xfId="1496" applyFont="1" applyFill="1" applyBorder="1" applyAlignment="1" applyProtection="1">
      <alignment horizontal="center" vertical="center"/>
      <protection hidden="1"/>
    </xf>
    <xf numFmtId="0" fontId="5" fillId="0" borderId="75" xfId="1371" applyFont="1" applyBorder="1" applyAlignment="1" applyProtection="1">
      <alignment horizontal="center" vertical="center"/>
      <protection hidden="1"/>
    </xf>
    <xf numFmtId="0" fontId="5" fillId="0" borderId="76" xfId="1371" applyFont="1" applyBorder="1" applyAlignment="1" applyProtection="1">
      <alignment horizontal="center" vertical="center"/>
      <protection hidden="1"/>
    </xf>
    <xf numFmtId="0" fontId="5" fillId="0" borderId="77" xfId="1371" applyFont="1" applyBorder="1" applyAlignment="1" applyProtection="1">
      <alignment horizontal="center" vertical="center"/>
      <protection hidden="1"/>
    </xf>
    <xf numFmtId="0" fontId="5" fillId="50" borderId="71" xfId="1371" applyFont="1" applyFill="1" applyBorder="1" applyAlignment="1" applyProtection="1">
      <alignment horizontal="center" vertical="center"/>
      <protection hidden="1"/>
    </xf>
    <xf numFmtId="0" fontId="5" fillId="50" borderId="72" xfId="1371" applyFont="1" applyFill="1" applyBorder="1" applyAlignment="1" applyProtection="1">
      <alignment horizontal="center" vertical="center"/>
      <protection hidden="1"/>
    </xf>
    <xf numFmtId="0" fontId="5" fillId="0" borderId="75" xfId="1371" applyFont="1" applyBorder="1" applyAlignment="1" applyProtection="1">
      <alignment horizontal="justify" vertical="center" wrapText="1"/>
      <protection hidden="1"/>
    </xf>
    <xf numFmtId="0" fontId="5" fillId="0" borderId="76" xfId="1371" applyFont="1" applyBorder="1" applyAlignment="1" applyProtection="1">
      <alignment horizontal="justify" vertical="center" wrapText="1"/>
      <protection hidden="1"/>
    </xf>
    <xf numFmtId="0" fontId="5" fillId="0" borderId="77" xfId="1371" applyFont="1" applyBorder="1" applyAlignment="1" applyProtection="1">
      <alignment horizontal="justify" vertical="center" wrapText="1"/>
      <protection hidden="1"/>
    </xf>
    <xf numFmtId="0" fontId="5" fillId="0" borderId="75" xfId="1371" applyFont="1" applyBorder="1" applyAlignment="1" applyProtection="1">
      <alignment horizontal="center" vertical="center" wrapText="1"/>
      <protection hidden="1"/>
    </xf>
    <xf numFmtId="0" fontId="5" fillId="0" borderId="76" xfId="1371" applyFont="1" applyBorder="1" applyAlignment="1" applyProtection="1">
      <alignment horizontal="center" vertical="center" wrapText="1"/>
      <protection hidden="1"/>
    </xf>
    <xf numFmtId="0" fontId="5" fillId="0" borderId="78" xfId="1371" applyFont="1" applyBorder="1" applyAlignment="1" applyProtection="1">
      <alignment horizontal="center" vertical="center" wrapText="1"/>
      <protection hidden="1"/>
    </xf>
    <xf numFmtId="14" fontId="5" fillId="0" borderId="76" xfId="1371" applyNumberFormat="1" applyFont="1" applyFill="1" applyBorder="1" applyAlignment="1" applyProtection="1">
      <alignment horizontal="center" vertical="center" wrapText="1"/>
      <protection hidden="1"/>
    </xf>
    <xf numFmtId="14" fontId="5" fillId="0" borderId="77" xfId="1371" applyNumberFormat="1" applyFont="1" applyFill="1" applyBorder="1" applyAlignment="1" applyProtection="1">
      <alignment horizontal="center" vertical="center" wrapText="1"/>
      <protection hidden="1"/>
    </xf>
    <xf numFmtId="0" fontId="5" fillId="0" borderId="82" xfId="1371" applyFont="1" applyFill="1" applyBorder="1" applyAlignment="1" applyProtection="1">
      <alignment horizontal="center" vertical="center"/>
      <protection hidden="1"/>
    </xf>
    <xf numFmtId="0" fontId="5" fillId="0" borderId="83" xfId="1371" applyFont="1" applyFill="1" applyBorder="1" applyAlignment="1" applyProtection="1">
      <alignment horizontal="center" vertical="center"/>
      <protection hidden="1"/>
    </xf>
    <xf numFmtId="0" fontId="5" fillId="0" borderId="84" xfId="1371" applyFont="1" applyFill="1" applyBorder="1" applyAlignment="1" applyProtection="1">
      <alignment horizontal="center" vertical="center"/>
      <protection hidden="1"/>
    </xf>
    <xf numFmtId="0" fontId="5" fillId="0" borderId="75" xfId="1371" applyFont="1" applyFill="1" applyBorder="1" applyAlignment="1" applyProtection="1">
      <alignment horizontal="center" vertical="center" wrapText="1"/>
      <protection hidden="1"/>
    </xf>
    <xf numFmtId="0" fontId="5" fillId="0" borderId="78" xfId="1371" applyFont="1" applyFill="1" applyBorder="1" applyAlignment="1" applyProtection="1">
      <alignment horizontal="center" vertical="center" wrapText="1"/>
      <protection hidden="1"/>
    </xf>
    <xf numFmtId="0" fontId="51" fillId="50" borderId="75" xfId="1371" applyFont="1" applyFill="1" applyBorder="1" applyAlignment="1" applyProtection="1">
      <alignment horizontal="justify" vertical="center" wrapText="1"/>
      <protection locked="0" hidden="1"/>
    </xf>
    <xf numFmtId="0" fontId="51" fillId="50" borderId="76" xfId="1371" applyFont="1" applyFill="1" applyBorder="1" applyAlignment="1" applyProtection="1">
      <alignment horizontal="justify" vertical="center" wrapText="1"/>
      <protection locked="0" hidden="1"/>
    </xf>
    <xf numFmtId="0" fontId="51" fillId="50" borderId="78" xfId="1371" applyFont="1" applyFill="1" applyBorder="1" applyAlignment="1" applyProtection="1">
      <alignment horizontal="justify" vertical="center" wrapText="1"/>
      <protection locked="0" hidden="1"/>
    </xf>
    <xf numFmtId="0" fontId="50" fillId="0" borderId="81" xfId="1371" applyFont="1" applyBorder="1" applyAlignment="1" applyProtection="1">
      <alignment horizontal="center" vertical="center"/>
      <protection hidden="1"/>
    </xf>
    <xf numFmtId="0" fontId="50" fillId="0" borderId="83" xfId="1371" applyFont="1" applyBorder="1" applyAlignment="1" applyProtection="1">
      <alignment horizontal="center" vertical="center"/>
      <protection hidden="1"/>
    </xf>
    <xf numFmtId="0" fontId="50" fillId="0" borderId="85" xfId="1371" applyFont="1" applyBorder="1" applyAlignment="1" applyProtection="1">
      <alignment horizontal="center" vertical="center"/>
      <protection hidden="1"/>
    </xf>
    <xf numFmtId="0" fontId="50" fillId="0" borderId="14" xfId="1371" applyFont="1" applyBorder="1" applyAlignment="1" applyProtection="1">
      <alignment horizontal="center" vertical="center"/>
      <protection hidden="1"/>
    </xf>
    <xf numFmtId="0" fontId="50" fillId="0" borderId="0" xfId="1371" applyFont="1" applyBorder="1" applyAlignment="1" applyProtection="1">
      <alignment horizontal="center" vertical="center"/>
      <protection hidden="1"/>
    </xf>
    <xf numFmtId="0" fontId="50" fillId="0" borderId="15" xfId="1371" applyFont="1" applyBorder="1" applyAlignment="1" applyProtection="1">
      <alignment horizontal="center" vertical="center"/>
      <protection hidden="1"/>
    </xf>
    <xf numFmtId="0" fontId="50" fillId="0" borderId="48" xfId="1371" applyFont="1" applyBorder="1" applyAlignment="1" applyProtection="1">
      <alignment horizontal="center" vertical="center"/>
      <protection hidden="1"/>
    </xf>
    <xf numFmtId="0" fontId="50" fillId="0" borderId="27" xfId="1371" applyFont="1" applyBorder="1" applyAlignment="1" applyProtection="1">
      <alignment horizontal="center" vertical="center"/>
      <protection hidden="1"/>
    </xf>
    <xf numFmtId="0" fontId="50" fillId="0" borderId="49" xfId="1371" applyFont="1" applyBorder="1" applyAlignment="1" applyProtection="1">
      <alignment horizontal="center" vertical="center"/>
      <protection hidden="1"/>
    </xf>
    <xf numFmtId="2" fontId="9" fillId="50" borderId="80" xfId="1495" applyNumberFormat="1" applyFont="1" applyFill="1" applyBorder="1" applyAlignment="1" applyProtection="1">
      <alignment horizontal="center" vertical="center" wrapText="1"/>
      <protection locked="0" hidden="1"/>
    </xf>
    <xf numFmtId="2" fontId="9" fillId="50" borderId="63" xfId="1495" applyNumberFormat="1" applyFont="1" applyFill="1" applyBorder="1" applyAlignment="1" applyProtection="1">
      <alignment horizontal="center" vertical="center" wrapText="1"/>
      <protection locked="0" hidden="1"/>
    </xf>
    <xf numFmtId="2" fontId="9" fillId="50" borderId="64" xfId="1495" applyNumberFormat="1" applyFont="1" applyFill="1" applyBorder="1" applyAlignment="1" applyProtection="1">
      <alignment horizontal="center" vertical="center" wrapText="1"/>
      <protection locked="0" hidden="1"/>
    </xf>
    <xf numFmtId="167" fontId="9" fillId="50" borderId="74" xfId="1250" applyFont="1" applyFill="1" applyBorder="1" applyAlignment="1" applyProtection="1">
      <alignment horizontal="center" vertical="center" wrapText="1"/>
      <protection locked="0" hidden="1"/>
    </xf>
    <xf numFmtId="167" fontId="9" fillId="50" borderId="35"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12" fillId="0" borderId="71" xfId="1371" applyFont="1" applyBorder="1" applyAlignment="1" applyProtection="1">
      <alignment horizontal="center" vertical="center" wrapText="1"/>
      <protection locked="0" hidden="1"/>
    </xf>
    <xf numFmtId="0" fontId="12" fillId="0" borderId="72" xfId="1371" applyFont="1" applyBorder="1" applyAlignment="1" applyProtection="1">
      <alignment horizontal="center" vertical="center" wrapText="1"/>
      <protection locked="0" hidden="1"/>
    </xf>
    <xf numFmtId="0" fontId="12" fillId="0" borderId="66" xfId="1371" applyFont="1" applyBorder="1" applyAlignment="1" applyProtection="1">
      <alignment horizontal="center" vertical="center" wrapText="1"/>
      <protection locked="0" hidden="1"/>
    </xf>
    <xf numFmtId="0" fontId="12" fillId="0" borderId="67" xfId="1371" applyFont="1" applyBorder="1" applyAlignment="1" applyProtection="1">
      <alignment horizontal="center" vertical="center" wrapText="1"/>
      <protection locked="0" hidden="1"/>
    </xf>
    <xf numFmtId="0" fontId="8" fillId="61" borderId="79"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71" xfId="1371" applyFont="1" applyFill="1" applyBorder="1" applyAlignment="1" applyProtection="1">
      <alignment horizontal="center" vertical="center" wrapText="1"/>
      <protection locked="0" hidden="1"/>
    </xf>
    <xf numFmtId="0" fontId="8" fillId="61" borderId="72" xfId="1371" applyFont="1" applyFill="1" applyBorder="1" applyAlignment="1" applyProtection="1">
      <alignment horizontal="center" vertical="center" wrapText="1"/>
      <protection locked="0" hidden="1"/>
    </xf>
    <xf numFmtId="0" fontId="70" fillId="50" borderId="75" xfId="1371" applyFont="1" applyFill="1" applyBorder="1" applyAlignment="1" applyProtection="1">
      <alignment horizontal="justify" vertical="center" wrapText="1"/>
      <protection locked="0" hidden="1"/>
    </xf>
    <xf numFmtId="0" fontId="70" fillId="50" borderId="76" xfId="1371" applyFont="1" applyFill="1" applyBorder="1" applyAlignment="1" applyProtection="1">
      <alignment horizontal="justify" vertical="center" wrapText="1"/>
      <protection locked="0" hidden="1"/>
    </xf>
    <xf numFmtId="0" fontId="70" fillId="50" borderId="78" xfId="1371" applyFont="1" applyFill="1" applyBorder="1" applyAlignment="1" applyProtection="1">
      <alignment horizontal="justify" vertical="center" wrapText="1"/>
      <protection locked="0" hidden="1"/>
    </xf>
    <xf numFmtId="0" fontId="5" fillId="50" borderId="75" xfId="1371" applyFont="1" applyFill="1" applyBorder="1" applyAlignment="1" applyProtection="1">
      <alignment horizontal="justify" vertical="center" wrapText="1"/>
      <protection locked="0" hidden="1"/>
    </xf>
    <xf numFmtId="0" fontId="5" fillId="50" borderId="76" xfId="1371" applyFont="1" applyFill="1" applyBorder="1" applyAlignment="1" applyProtection="1">
      <alignment horizontal="justify" vertical="center" wrapText="1"/>
      <protection locked="0" hidden="1"/>
    </xf>
    <xf numFmtId="0" fontId="5" fillId="50" borderId="78" xfId="1371" applyFont="1" applyFill="1" applyBorder="1" applyAlignment="1" applyProtection="1">
      <alignment horizontal="justify" vertical="center" wrapText="1"/>
      <protection locked="0" hidden="1"/>
    </xf>
    <xf numFmtId="0" fontId="75" fillId="0" borderId="29" xfId="0" applyFont="1" applyBorder="1" applyAlignment="1" applyProtection="1">
      <alignment horizontal="center" vertical="center" wrapText="1"/>
      <protection locked="0" hidden="1"/>
    </xf>
    <xf numFmtId="14" fontId="5" fillId="50" borderId="75" xfId="1371" applyNumberFormat="1" applyFont="1" applyFill="1" applyBorder="1" applyAlignment="1" applyProtection="1">
      <alignment horizontal="center" vertical="center" wrapText="1"/>
      <protection hidden="1"/>
    </xf>
    <xf numFmtId="0" fontId="5" fillId="50" borderId="76" xfId="1371" applyFont="1" applyFill="1" applyBorder="1" applyAlignment="1" applyProtection="1">
      <alignment horizontal="center" vertical="center" wrapText="1"/>
      <protection hidden="1"/>
    </xf>
    <xf numFmtId="0" fontId="5" fillId="50" borderId="77" xfId="1371" applyFont="1" applyFill="1" applyBorder="1" applyAlignment="1" applyProtection="1">
      <alignment horizontal="center" vertical="center" wrapText="1"/>
      <protection hidden="1"/>
    </xf>
    <xf numFmtId="175" fontId="5" fillId="50" borderId="75" xfId="1496" applyNumberFormat="1" applyFont="1" applyFill="1" applyBorder="1" applyAlignment="1" applyProtection="1">
      <alignment horizontal="center" vertical="center" wrapText="1"/>
      <protection hidden="1"/>
    </xf>
    <xf numFmtId="175" fontId="5" fillId="50" borderId="76" xfId="1496" applyNumberFormat="1" applyFont="1" applyFill="1" applyBorder="1" applyAlignment="1" applyProtection="1">
      <alignment horizontal="center" vertical="center" wrapText="1"/>
      <protection hidden="1"/>
    </xf>
    <xf numFmtId="175" fontId="5" fillId="50" borderId="78" xfId="1496" applyNumberFormat="1" applyFont="1" applyFill="1" applyBorder="1" applyAlignment="1" applyProtection="1">
      <alignment horizontal="center" vertical="center" wrapText="1"/>
      <protection hidden="1"/>
    </xf>
    <xf numFmtId="0" fontId="5" fillId="50" borderId="75" xfId="1371" applyFont="1" applyFill="1" applyBorder="1" applyAlignment="1" applyProtection="1">
      <alignment horizontal="justify" vertical="center" wrapText="1"/>
      <protection hidden="1"/>
    </xf>
    <xf numFmtId="0" fontId="5" fillId="50" borderId="76" xfId="1371" applyFont="1" applyFill="1" applyBorder="1" applyAlignment="1" applyProtection="1">
      <alignment horizontal="justify" vertical="center" wrapText="1"/>
      <protection hidden="1"/>
    </xf>
    <xf numFmtId="0" fontId="5" fillId="50" borderId="77" xfId="1371" applyFont="1" applyFill="1" applyBorder="1" applyAlignment="1" applyProtection="1">
      <alignment horizontal="justify" vertical="center" wrapText="1"/>
      <protection hidden="1"/>
    </xf>
    <xf numFmtId="0" fontId="5" fillId="50" borderId="75" xfId="1371" applyFont="1" applyFill="1" applyBorder="1" applyAlignment="1" applyProtection="1">
      <alignment horizontal="center" vertical="center" wrapText="1"/>
      <protection hidden="1"/>
    </xf>
    <xf numFmtId="0" fontId="5" fillId="50" borderId="78" xfId="1371" applyFont="1" applyFill="1" applyBorder="1" applyAlignment="1" applyProtection="1">
      <alignment horizontal="center" vertical="center" wrapText="1"/>
      <protection hidden="1"/>
    </xf>
    <xf numFmtId="14" fontId="5" fillId="50" borderId="76" xfId="1371" applyNumberFormat="1" applyFont="1" applyFill="1" applyBorder="1" applyAlignment="1" applyProtection="1">
      <alignment horizontal="center" vertical="center" wrapText="1"/>
      <protection hidden="1"/>
    </xf>
    <xf numFmtId="14" fontId="5" fillId="50" borderId="77" xfId="1371" applyNumberFormat="1" applyFont="1" applyFill="1" applyBorder="1" applyAlignment="1" applyProtection="1">
      <alignment horizontal="center" vertical="center" wrapText="1"/>
      <protection hidden="1"/>
    </xf>
    <xf numFmtId="0" fontId="5" fillId="50" borderId="82" xfId="1371" applyFont="1" applyFill="1" applyBorder="1" applyAlignment="1" applyProtection="1">
      <alignment horizontal="center" vertical="center"/>
      <protection hidden="1"/>
    </xf>
    <xf numFmtId="0" fontId="5" fillId="50" borderId="83" xfId="1371" applyFont="1" applyFill="1" applyBorder="1" applyAlignment="1" applyProtection="1">
      <alignment horizontal="center" vertical="center"/>
      <protection hidden="1"/>
    </xf>
    <xf numFmtId="0" fontId="5" fillId="50" borderId="84" xfId="1371" applyFont="1" applyFill="1" applyBorder="1" applyAlignment="1" applyProtection="1">
      <alignment horizontal="center" vertical="center"/>
      <protection hidden="1"/>
    </xf>
    <xf numFmtId="0" fontId="9" fillId="0" borderId="71" xfId="1371" applyFont="1" applyBorder="1" applyAlignment="1" applyProtection="1">
      <alignment horizontal="center" vertical="center" wrapText="1"/>
      <protection locked="0" hidden="1"/>
    </xf>
    <xf numFmtId="0" fontId="9" fillId="0" borderId="72"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70" xfId="1371" applyFont="1" applyBorder="1" applyAlignment="1" applyProtection="1">
      <alignment horizontal="center" vertical="center" wrapText="1"/>
      <protection locked="0" hidden="1"/>
    </xf>
    <xf numFmtId="0" fontId="57" fillId="0" borderId="71" xfId="0" applyFont="1" applyBorder="1" applyAlignment="1" applyProtection="1">
      <alignment horizontal="center" vertical="center" wrapText="1"/>
      <protection locked="0" hidden="1"/>
    </xf>
    <xf numFmtId="0" fontId="11" fillId="24" borderId="73" xfId="1371" applyFont="1" applyFill="1" applyBorder="1" applyAlignment="1" applyProtection="1">
      <alignment horizontal="center" vertical="center"/>
      <protection hidden="1"/>
    </xf>
    <xf numFmtId="0" fontId="11" fillId="24" borderId="71" xfId="1371" applyFont="1" applyFill="1" applyBorder="1" applyAlignment="1" applyProtection="1">
      <alignment horizontal="center" vertical="center"/>
      <protection hidden="1"/>
    </xf>
    <xf numFmtId="0" fontId="11" fillId="24" borderId="72" xfId="1371" applyFont="1" applyFill="1" applyBorder="1" applyAlignment="1" applyProtection="1">
      <alignment horizontal="center" vertical="center"/>
      <protection hidden="1"/>
    </xf>
    <xf numFmtId="9" fontId="5" fillId="0" borderId="71" xfId="1496" applyFont="1" applyFill="1" applyBorder="1" applyAlignment="1" applyProtection="1">
      <alignment horizontal="center" vertical="center" wrapText="1"/>
      <protection hidden="1"/>
    </xf>
    <xf numFmtId="49" fontId="5" fillId="0" borderId="71" xfId="1371" applyNumberFormat="1" applyFont="1" applyBorder="1" applyAlignment="1" applyProtection="1">
      <alignment horizontal="center" vertical="center" wrapText="1"/>
      <protection hidden="1"/>
    </xf>
    <xf numFmtId="0" fontId="5" fillId="50" borderId="71" xfId="1371" applyFont="1" applyFill="1" applyBorder="1" applyAlignment="1" applyProtection="1">
      <alignment horizontal="left" vertical="center" wrapText="1"/>
      <protection hidden="1"/>
    </xf>
    <xf numFmtId="0" fontId="5" fillId="50" borderId="72" xfId="1371" applyFont="1" applyFill="1" applyBorder="1" applyAlignment="1" applyProtection="1">
      <alignment horizontal="left" vertical="center" wrapText="1"/>
      <protection hidden="1"/>
    </xf>
    <xf numFmtId="14" fontId="5" fillId="0" borderId="75" xfId="1371" applyNumberFormat="1" applyFont="1" applyBorder="1" applyAlignment="1" applyProtection="1">
      <alignment horizontal="center" vertical="center" wrapText="1"/>
      <protection hidden="1"/>
    </xf>
    <xf numFmtId="0" fontId="5" fillId="0" borderId="77" xfId="1371" applyFont="1" applyBorder="1" applyAlignment="1" applyProtection="1">
      <alignment horizontal="center" vertical="center" wrapText="1"/>
      <protection hidden="1"/>
    </xf>
    <xf numFmtId="176" fontId="5" fillId="24" borderId="75" xfId="1250" applyNumberFormat="1" applyFont="1" applyFill="1" applyBorder="1" applyAlignment="1" applyProtection="1">
      <alignment horizontal="center" vertical="center" wrapText="1"/>
      <protection hidden="1"/>
    </xf>
    <xf numFmtId="176" fontId="5" fillId="24" borderId="76" xfId="1250" applyNumberFormat="1" applyFont="1" applyFill="1" applyBorder="1" applyAlignment="1" applyProtection="1">
      <alignment horizontal="center" vertical="center" wrapText="1"/>
      <protection hidden="1"/>
    </xf>
    <xf numFmtId="176" fontId="5" fillId="24" borderId="78" xfId="1250" applyNumberFormat="1" applyFont="1" applyFill="1" applyBorder="1" applyAlignment="1" applyProtection="1">
      <alignment horizontal="center" vertical="center" wrapText="1"/>
      <protection hidden="1"/>
    </xf>
    <xf numFmtId="0" fontId="77" fillId="0" borderId="71" xfId="1371" applyFont="1" applyBorder="1" applyAlignment="1" applyProtection="1">
      <alignment horizontal="center" vertical="center" wrapText="1"/>
      <protection hidden="1"/>
    </xf>
    <xf numFmtId="0" fontId="77" fillId="0" borderId="72" xfId="1371" applyFont="1" applyBorder="1" applyAlignment="1" applyProtection="1">
      <alignment horizontal="center" vertical="center" wrapText="1"/>
      <protection hidden="1"/>
    </xf>
    <xf numFmtId="14" fontId="5" fillId="0" borderId="76" xfId="1371" applyNumberFormat="1" applyFont="1" applyBorder="1" applyAlignment="1" applyProtection="1">
      <alignment horizontal="center" vertical="center" wrapText="1"/>
      <protection hidden="1"/>
    </xf>
    <xf numFmtId="14" fontId="5" fillId="0" borderId="77" xfId="1371" applyNumberFormat="1" applyFont="1" applyBorder="1" applyAlignment="1" applyProtection="1">
      <alignment horizontal="center" vertical="center" wrapText="1"/>
      <protection hidden="1"/>
    </xf>
    <xf numFmtId="0" fontId="5" fillId="50" borderId="82" xfId="1371" applyFont="1" applyFill="1" applyBorder="1" applyAlignment="1" applyProtection="1">
      <alignment horizontal="center" vertical="center" wrapText="1"/>
      <protection hidden="1"/>
    </xf>
    <xf numFmtId="0" fontId="5" fillId="50" borderId="83" xfId="1371" applyFont="1" applyFill="1" applyBorder="1" applyAlignment="1" applyProtection="1">
      <alignment horizontal="center" vertical="center" wrapText="1"/>
      <protection hidden="1"/>
    </xf>
    <xf numFmtId="0" fontId="5" fillId="50" borderId="84" xfId="1371" applyFont="1" applyFill="1" applyBorder="1" applyAlignment="1" applyProtection="1">
      <alignment horizontal="center" vertical="center" wrapText="1"/>
      <protection hidden="1"/>
    </xf>
    <xf numFmtId="0" fontId="50" fillId="61" borderId="73" xfId="1371" applyFont="1" applyFill="1" applyBorder="1" applyAlignment="1" applyProtection="1">
      <alignment horizontal="center" vertical="center"/>
      <protection hidden="1"/>
    </xf>
    <xf numFmtId="0" fontId="50" fillId="61" borderId="71" xfId="1371" applyFont="1" applyFill="1" applyBorder="1" applyAlignment="1" applyProtection="1">
      <alignment horizontal="center" vertical="center"/>
      <protection hidden="1"/>
    </xf>
    <xf numFmtId="0" fontId="50" fillId="61" borderId="72" xfId="1371" applyFont="1" applyFill="1" applyBorder="1" applyAlignment="1" applyProtection="1">
      <alignment horizontal="center" vertical="center"/>
      <protection hidden="1"/>
    </xf>
    <xf numFmtId="0" fontId="5" fillId="0" borderId="78" xfId="1371" applyFont="1" applyBorder="1" applyAlignment="1" applyProtection="1">
      <alignment horizontal="center" vertical="center"/>
      <protection hidden="1"/>
    </xf>
    <xf numFmtId="0" fontId="5" fillId="0" borderId="71" xfId="1371" applyFont="1" applyBorder="1" applyAlignment="1" applyProtection="1">
      <alignment horizontal="center" vertical="center" wrapText="1"/>
      <protection locked="0" hidden="1"/>
    </xf>
    <xf numFmtId="0" fontId="5" fillId="0" borderId="72" xfId="1371" applyFont="1" applyBorder="1" applyAlignment="1" applyProtection="1">
      <alignment horizontal="center" vertical="center" wrapText="1"/>
      <protection locked="0" hidden="1"/>
    </xf>
    <xf numFmtId="0" fontId="5" fillId="0" borderId="66" xfId="1371" applyFont="1" applyBorder="1" applyAlignment="1" applyProtection="1">
      <alignment horizontal="center" vertical="center" wrapText="1"/>
      <protection locked="0" hidden="1"/>
    </xf>
    <xf numFmtId="0" fontId="5" fillId="0" borderId="67" xfId="1371" applyFont="1" applyBorder="1" applyAlignment="1" applyProtection="1">
      <alignment horizontal="center" vertical="center" wrapText="1"/>
      <protection locked="0" hidden="1"/>
    </xf>
    <xf numFmtId="0" fontId="70" fillId="0" borderId="75" xfId="1371" applyFont="1" applyBorder="1" applyAlignment="1" applyProtection="1">
      <alignment horizontal="justify" vertical="center" wrapText="1"/>
      <protection locked="0" hidden="1"/>
    </xf>
    <xf numFmtId="0" fontId="70" fillId="0" borderId="76" xfId="1371" applyFont="1" applyBorder="1" applyAlignment="1" applyProtection="1">
      <alignment horizontal="justify" vertical="center" wrapText="1"/>
      <protection locked="0" hidden="1"/>
    </xf>
    <xf numFmtId="0" fontId="70" fillId="0" borderId="78" xfId="1371" applyFont="1" applyBorder="1" applyAlignment="1" applyProtection="1">
      <alignment horizontal="justify" vertical="center" wrapText="1"/>
      <protection locked="0" hidden="1"/>
    </xf>
    <xf numFmtId="0" fontId="5" fillId="0" borderId="75" xfId="1371" applyFont="1" applyBorder="1" applyAlignment="1" applyProtection="1">
      <alignment horizontal="justify" vertical="center" wrapText="1"/>
      <protection locked="0" hidden="1"/>
    </xf>
    <xf numFmtId="0" fontId="5" fillId="0" borderId="76" xfId="1371" applyFont="1" applyBorder="1" applyAlignment="1" applyProtection="1">
      <alignment horizontal="justify" vertical="center" wrapText="1"/>
      <protection locked="0" hidden="1"/>
    </xf>
    <xf numFmtId="0" fontId="5" fillId="0" borderId="78" xfId="1371" applyFont="1" applyBorder="1" applyAlignment="1" applyProtection="1">
      <alignment horizontal="justify" vertical="center" wrapText="1"/>
      <protection locked="0" hidden="1"/>
    </xf>
    <xf numFmtId="0" fontId="9" fillId="0" borderId="71" xfId="1371" applyFont="1" applyBorder="1" applyAlignment="1" applyProtection="1">
      <alignment horizontal="center" vertical="center" wrapText="1"/>
      <protection hidden="1"/>
    </xf>
    <xf numFmtId="0" fontId="9" fillId="0" borderId="72" xfId="1371" applyFont="1" applyBorder="1" applyAlignment="1" applyProtection="1">
      <alignment horizontal="center" vertical="center" wrapText="1"/>
      <protection hidden="1"/>
    </xf>
    <xf numFmtId="0" fontId="9" fillId="0" borderId="71" xfId="1371" applyFont="1" applyBorder="1" applyAlignment="1" applyProtection="1">
      <alignment horizontal="center" vertical="center"/>
      <protection hidden="1"/>
    </xf>
    <xf numFmtId="0" fontId="9" fillId="50" borderId="71" xfId="1371" applyFont="1" applyFill="1" applyBorder="1" applyAlignment="1" applyProtection="1">
      <alignment horizontal="center" vertical="center" wrapText="1"/>
      <protection hidden="1"/>
    </xf>
    <xf numFmtId="0" fontId="9" fillId="50" borderId="72" xfId="1371" applyFont="1" applyFill="1" applyBorder="1" applyAlignment="1" applyProtection="1">
      <alignment horizontal="center" vertical="center" wrapText="1"/>
      <protection hidden="1"/>
    </xf>
    <xf numFmtId="1" fontId="9" fillId="0" borderId="71" xfId="1273" applyNumberFormat="1" applyFont="1" applyFill="1" applyBorder="1" applyAlignment="1" applyProtection="1">
      <alignment horizontal="center" vertical="center" wrapText="1"/>
      <protection hidden="1"/>
    </xf>
    <xf numFmtId="1" fontId="9" fillId="0" borderId="72" xfId="1273" applyNumberFormat="1" applyFont="1" applyFill="1" applyBorder="1" applyAlignment="1" applyProtection="1">
      <alignment horizontal="center" vertical="center" wrapText="1"/>
      <protection hidden="1"/>
    </xf>
    <xf numFmtId="9" fontId="9" fillId="0" borderId="71" xfId="1496" applyFont="1" applyFill="1" applyBorder="1" applyAlignment="1" applyProtection="1">
      <alignment horizontal="center" vertical="center"/>
      <protection hidden="1"/>
    </xf>
    <xf numFmtId="0" fontId="9" fillId="0" borderId="71" xfId="1496" applyNumberFormat="1" applyFont="1" applyFill="1" applyBorder="1" applyAlignment="1" applyProtection="1">
      <alignment horizontal="center" vertical="center" wrapText="1"/>
      <protection hidden="1"/>
    </xf>
    <xf numFmtId="0" fontId="9" fillId="0" borderId="72" xfId="1496" applyNumberFormat="1" applyFont="1" applyFill="1" applyBorder="1" applyAlignment="1" applyProtection="1">
      <alignment horizontal="center" vertical="center" wrapText="1"/>
      <protection hidden="1"/>
    </xf>
    <xf numFmtId="0" fontId="9" fillId="0" borderId="72" xfId="1371" applyFont="1" applyBorder="1" applyAlignment="1" applyProtection="1">
      <alignment horizontal="center" vertical="center"/>
      <protection hidden="1"/>
    </xf>
    <xf numFmtId="0" fontId="8" fillId="50" borderId="71" xfId="1371" applyFont="1" applyFill="1" applyBorder="1" applyAlignment="1" applyProtection="1">
      <alignment horizontal="center" vertical="center" wrapText="1"/>
      <protection hidden="1"/>
    </xf>
    <xf numFmtId="0" fontId="9" fillId="50" borderId="71" xfId="1371" applyFont="1" applyFill="1" applyBorder="1" applyAlignment="1" applyProtection="1">
      <alignment horizontal="center" vertical="center"/>
      <protection hidden="1"/>
    </xf>
    <xf numFmtId="0" fontId="9" fillId="50" borderId="72" xfId="1371" applyFont="1" applyFill="1" applyBorder="1" applyAlignment="1" applyProtection="1">
      <alignment horizontal="center" vertical="center"/>
      <protection hidden="1"/>
    </xf>
    <xf numFmtId="49" fontId="9" fillId="0" borderId="71" xfId="1371" applyNumberFormat="1" applyFont="1" applyBorder="1" applyAlignment="1" applyProtection="1">
      <alignment horizontal="center" vertical="center"/>
      <protection hidden="1"/>
    </xf>
    <xf numFmtId="0" fontId="9" fillId="0" borderId="71" xfId="1371" applyFont="1" applyBorder="1" applyAlignment="1" applyProtection="1">
      <alignment horizontal="left" vertical="center" wrapText="1"/>
      <protection hidden="1"/>
    </xf>
    <xf numFmtId="0" fontId="9" fillId="0" borderId="72" xfId="1371" applyFont="1" applyBorder="1" applyAlignment="1" applyProtection="1">
      <alignment horizontal="left" vertical="center" wrapText="1"/>
      <protection hidden="1"/>
    </xf>
    <xf numFmtId="14" fontId="9" fillId="0" borderId="75" xfId="1371" applyNumberFormat="1" applyFont="1" applyBorder="1" applyAlignment="1" applyProtection="1">
      <alignment horizontal="center" vertical="center" wrapText="1"/>
      <protection hidden="1"/>
    </xf>
    <xf numFmtId="0" fontId="9" fillId="0" borderId="76" xfId="1371" applyFont="1" applyBorder="1" applyAlignment="1" applyProtection="1">
      <alignment horizontal="center" vertical="center" wrapText="1"/>
      <protection hidden="1"/>
    </xf>
    <xf numFmtId="0" fontId="9" fillId="0" borderId="77" xfId="1371" applyFont="1" applyBorder="1" applyAlignment="1" applyProtection="1">
      <alignment horizontal="center" vertical="center" wrapText="1"/>
      <protection hidden="1"/>
    </xf>
    <xf numFmtId="171" fontId="9" fillId="24" borderId="75" xfId="1250" applyNumberFormat="1" applyFont="1" applyFill="1" applyBorder="1" applyAlignment="1" applyProtection="1">
      <alignment horizontal="center" vertical="center" wrapText="1"/>
      <protection hidden="1"/>
    </xf>
    <xf numFmtId="171" fontId="9" fillId="24" borderId="76" xfId="1250" applyNumberFormat="1" applyFont="1" applyFill="1" applyBorder="1" applyAlignment="1" applyProtection="1">
      <alignment horizontal="center" vertical="center" wrapText="1"/>
      <protection hidden="1"/>
    </xf>
    <xf numFmtId="171" fontId="9" fillId="24" borderId="78" xfId="1250" applyNumberFormat="1" applyFont="1" applyFill="1" applyBorder="1" applyAlignment="1" applyProtection="1">
      <alignment horizontal="center" vertical="center" wrapText="1"/>
      <protection hidden="1"/>
    </xf>
    <xf numFmtId="0" fontId="14" fillId="0" borderId="71" xfId="1371" applyFont="1" applyBorder="1" applyAlignment="1" applyProtection="1">
      <alignment horizontal="center" vertical="center"/>
      <protection hidden="1"/>
    </xf>
    <xf numFmtId="0" fontId="14" fillId="0" borderId="72" xfId="1371" applyFont="1" applyBorder="1" applyAlignment="1" applyProtection="1">
      <alignment horizontal="center" vertical="center"/>
      <protection hidden="1"/>
    </xf>
    <xf numFmtId="0" fontId="9" fillId="0" borderId="75" xfId="1371" applyFont="1" applyBorder="1" applyAlignment="1" applyProtection="1">
      <alignment horizontal="center" vertical="center"/>
      <protection hidden="1"/>
    </xf>
    <xf numFmtId="0" fontId="9" fillId="0" borderId="76" xfId="1371" applyFont="1" applyBorder="1" applyAlignment="1" applyProtection="1">
      <alignment horizontal="center" vertical="center"/>
      <protection hidden="1"/>
    </xf>
    <xf numFmtId="0" fontId="9" fillId="0" borderId="77" xfId="1371" applyFont="1" applyBorder="1" applyAlignment="1" applyProtection="1">
      <alignment horizontal="center" vertical="center"/>
      <protection hidden="1"/>
    </xf>
    <xf numFmtId="0" fontId="9" fillId="0" borderId="75" xfId="1371" applyFont="1" applyBorder="1" applyAlignment="1" applyProtection="1">
      <alignment horizontal="justify" vertical="center" wrapText="1"/>
      <protection hidden="1"/>
    </xf>
    <xf numFmtId="0" fontId="9" fillId="0" borderId="76" xfId="1371" applyFont="1" applyBorder="1" applyAlignment="1" applyProtection="1">
      <alignment horizontal="justify" vertical="center" wrapText="1"/>
      <protection hidden="1"/>
    </xf>
    <xf numFmtId="0" fontId="9" fillId="0" borderId="77" xfId="1371" applyFont="1" applyBorder="1" applyAlignment="1" applyProtection="1">
      <alignment horizontal="justify" vertical="center" wrapText="1"/>
      <protection hidden="1"/>
    </xf>
    <xf numFmtId="0" fontId="9" fillId="0" borderId="75" xfId="1371" applyFont="1" applyBorder="1" applyAlignment="1" applyProtection="1">
      <alignment horizontal="center" vertical="center" wrapText="1"/>
      <protection hidden="1"/>
    </xf>
    <xf numFmtId="0" fontId="9" fillId="0" borderId="78" xfId="1371" applyFont="1" applyBorder="1" applyAlignment="1" applyProtection="1">
      <alignment horizontal="center" vertical="center" wrapText="1"/>
      <protection hidden="1"/>
    </xf>
    <xf numFmtId="14" fontId="9" fillId="0" borderId="76" xfId="1371" applyNumberFormat="1" applyFont="1" applyBorder="1" applyAlignment="1" applyProtection="1">
      <alignment horizontal="center" vertical="center" wrapText="1"/>
      <protection hidden="1"/>
    </xf>
    <xf numFmtId="14" fontId="9" fillId="0" borderId="77" xfId="1371" applyNumberFormat="1" applyFont="1" applyBorder="1" applyAlignment="1" applyProtection="1">
      <alignment horizontal="center" vertical="center" wrapText="1"/>
      <protection hidden="1"/>
    </xf>
    <xf numFmtId="0" fontId="9" fillId="50" borderId="82" xfId="1371" applyFont="1" applyFill="1" applyBorder="1" applyAlignment="1" applyProtection="1">
      <alignment horizontal="center" vertical="center"/>
      <protection hidden="1"/>
    </xf>
    <xf numFmtId="0" fontId="9" fillId="50" borderId="83" xfId="1371" applyFont="1" applyFill="1" applyBorder="1" applyAlignment="1" applyProtection="1">
      <alignment horizontal="center" vertical="center"/>
      <protection hidden="1"/>
    </xf>
    <xf numFmtId="0" fontId="9" fillId="50" borderId="84" xfId="1371" applyFont="1" applyFill="1" applyBorder="1" applyAlignment="1" applyProtection="1">
      <alignment horizontal="center" vertical="center"/>
      <protection hidden="1"/>
    </xf>
    <xf numFmtId="167" fontId="9" fillId="50" borderId="80" xfId="1250" applyFont="1" applyFill="1" applyBorder="1" applyAlignment="1" applyProtection="1">
      <alignment horizontal="center" vertical="center" wrapText="1"/>
      <protection locked="0" hidden="1"/>
    </xf>
    <xf numFmtId="167" fontId="9" fillId="50" borderId="63" xfId="1250" applyFont="1" applyFill="1" applyBorder="1" applyAlignment="1" applyProtection="1">
      <alignment horizontal="center" vertical="center" wrapText="1"/>
      <protection locked="0" hidden="1"/>
    </xf>
    <xf numFmtId="167" fontId="9" fillId="50" borderId="64" xfId="1250" applyFont="1" applyFill="1" applyBorder="1" applyAlignment="1" applyProtection="1">
      <alignment horizontal="center" vertical="center" wrapText="1"/>
      <protection locked="0" hidden="1"/>
    </xf>
    <xf numFmtId="0" fontId="51" fillId="0" borderId="75" xfId="1371" applyFont="1" applyBorder="1" applyAlignment="1" applyProtection="1">
      <alignment horizontal="justify" vertical="center" wrapText="1"/>
      <protection locked="0" hidden="1"/>
    </xf>
    <xf numFmtId="0" fontId="51" fillId="0" borderId="76" xfId="1371" applyFont="1" applyBorder="1" applyAlignment="1" applyProtection="1">
      <alignment horizontal="justify" vertical="center" wrapText="1"/>
      <protection locked="0" hidden="1"/>
    </xf>
    <xf numFmtId="0" fontId="51" fillId="0" borderId="78" xfId="1371" applyFont="1" applyBorder="1" applyAlignment="1" applyProtection="1">
      <alignment horizontal="justify" vertical="center" wrapText="1"/>
      <protection locked="0" hidden="1"/>
    </xf>
    <xf numFmtId="0" fontId="9" fillId="0" borderId="75" xfId="1371" applyFont="1" applyBorder="1" applyAlignment="1" applyProtection="1">
      <alignment horizontal="justify" vertical="center" wrapText="1"/>
      <protection locked="0" hidden="1"/>
    </xf>
    <xf numFmtId="0" fontId="9" fillId="0" borderId="76" xfId="1371" applyFont="1" applyBorder="1" applyAlignment="1" applyProtection="1">
      <alignment horizontal="justify" vertical="center" wrapText="1"/>
      <protection locked="0" hidden="1"/>
    </xf>
    <xf numFmtId="0" fontId="9" fillId="0" borderId="78" xfId="1371" applyFont="1" applyBorder="1" applyAlignment="1" applyProtection="1">
      <alignment horizontal="justify" vertical="center" wrapText="1"/>
      <protection locked="0" hidden="1"/>
    </xf>
    <xf numFmtId="0" fontId="9" fillId="0" borderId="78" xfId="1371" applyFont="1" applyBorder="1" applyAlignment="1" applyProtection="1">
      <alignment horizontal="center" vertical="center"/>
      <protection hidden="1"/>
    </xf>
    <xf numFmtId="0" fontId="9" fillId="0" borderId="66" xfId="1371" applyFont="1" applyBorder="1" applyAlignment="1" applyProtection="1">
      <alignment horizontal="center" vertical="center" wrapText="1"/>
      <protection locked="0" hidden="1"/>
    </xf>
    <xf numFmtId="0" fontId="9" fillId="0" borderId="67" xfId="1371" applyFont="1" applyBorder="1" applyAlignment="1" applyProtection="1">
      <alignment horizontal="center" vertical="center" wrapText="1"/>
      <protection locked="0" hidden="1"/>
    </xf>
    <xf numFmtId="0" fontId="11" fillId="24" borderId="42" xfId="1371" applyFont="1" applyFill="1" applyBorder="1" applyAlignment="1" applyProtection="1">
      <alignment horizontal="center" vertical="center"/>
      <protection hidden="1"/>
    </xf>
    <xf numFmtId="0" fontId="11" fillId="24" borderId="29" xfId="1371" applyFont="1" applyFill="1" applyBorder="1" applyAlignment="1" applyProtection="1">
      <alignment horizontal="center" vertical="center"/>
      <protection hidden="1"/>
    </xf>
    <xf numFmtId="0" fontId="11" fillId="24" borderId="30" xfId="1371" applyFont="1" applyFill="1" applyBorder="1" applyAlignment="1" applyProtection="1">
      <alignment horizontal="center" vertical="center"/>
      <protection hidden="1"/>
    </xf>
    <xf numFmtId="0" fontId="5" fillId="0" borderId="72" xfId="1371" applyFont="1" applyBorder="1" applyAlignment="1" applyProtection="1">
      <alignment horizontal="center" vertical="center"/>
      <protection hidden="1"/>
    </xf>
    <xf numFmtId="0" fontId="70" fillId="0" borderId="71" xfId="1371" applyFont="1" applyBorder="1" applyAlignment="1" applyProtection="1">
      <alignment horizontal="left" vertical="center" wrapText="1"/>
      <protection hidden="1"/>
    </xf>
    <xf numFmtId="0" fontId="79" fillId="0" borderId="71" xfId="1371" applyFont="1" applyBorder="1" applyAlignment="1" applyProtection="1">
      <alignment horizontal="left" vertical="center" wrapText="1"/>
      <protection hidden="1"/>
    </xf>
    <xf numFmtId="0" fontId="79" fillId="0" borderId="72" xfId="1371" applyFont="1" applyBorder="1" applyAlignment="1" applyProtection="1">
      <alignment horizontal="left" vertical="center" wrapText="1"/>
      <protection hidden="1"/>
    </xf>
    <xf numFmtId="0" fontId="5" fillId="0" borderId="75" xfId="1371" applyFont="1" applyBorder="1" applyAlignment="1" applyProtection="1">
      <alignment horizontal="left" vertical="center" wrapText="1"/>
      <protection hidden="1"/>
    </xf>
    <xf numFmtId="0" fontId="5" fillId="0" borderId="76" xfId="1371" applyFont="1" applyBorder="1" applyAlignment="1" applyProtection="1">
      <alignment horizontal="left" vertical="center" wrapText="1"/>
      <protection hidden="1"/>
    </xf>
    <xf numFmtId="0" fontId="5" fillId="0" borderId="78" xfId="1371" applyFont="1" applyBorder="1" applyAlignment="1" applyProtection="1">
      <alignment horizontal="left" vertical="center" wrapText="1"/>
      <protection hidden="1"/>
    </xf>
    <xf numFmtId="0" fontId="5" fillId="0" borderId="68" xfId="1371" applyFont="1" applyBorder="1" applyAlignment="1" applyProtection="1">
      <alignment horizontal="center" vertical="center" wrapText="1"/>
      <protection locked="0" hidden="1"/>
    </xf>
    <xf numFmtId="0" fontId="5" fillId="0" borderId="69" xfId="1371" applyFont="1" applyBorder="1" applyAlignment="1" applyProtection="1">
      <alignment horizontal="center" vertical="center" wrapText="1"/>
      <protection locked="0" hidden="1"/>
    </xf>
    <xf numFmtId="0" fontId="5" fillId="0" borderId="70" xfId="1371" applyFont="1" applyBorder="1" applyAlignment="1" applyProtection="1">
      <alignment horizontal="center" vertical="center" wrapText="1"/>
      <protection locked="0" hidden="1"/>
    </xf>
    <xf numFmtId="0" fontId="5" fillId="0" borderId="75" xfId="1371" applyFont="1" applyFill="1" applyBorder="1" applyAlignment="1" applyProtection="1">
      <alignment horizontal="justify" vertical="center" wrapText="1"/>
      <protection hidden="1"/>
    </xf>
    <xf numFmtId="0" fontId="5" fillId="0" borderId="76" xfId="1371" applyFont="1" applyFill="1" applyBorder="1" applyAlignment="1" applyProtection="1">
      <alignment horizontal="justify" vertical="center" wrapText="1"/>
      <protection hidden="1"/>
    </xf>
    <xf numFmtId="0" fontId="5" fillId="0" borderId="77" xfId="1371" applyFont="1" applyFill="1" applyBorder="1" applyAlignment="1" applyProtection="1">
      <alignment horizontal="justify" vertical="center" wrapText="1"/>
      <protection hidden="1"/>
    </xf>
    <xf numFmtId="0" fontId="54" fillId="50" borderId="75" xfId="1371" applyFont="1" applyFill="1" applyBorder="1" applyAlignment="1" applyProtection="1">
      <alignment horizontal="justify" vertical="center" wrapText="1"/>
      <protection locked="0" hidden="1"/>
    </xf>
    <xf numFmtId="0" fontId="54" fillId="50" borderId="76" xfId="1371" applyFont="1" applyFill="1" applyBorder="1" applyAlignment="1" applyProtection="1">
      <alignment horizontal="justify" vertical="center" wrapText="1"/>
      <protection locked="0" hidden="1"/>
    </xf>
    <xf numFmtId="0" fontId="54" fillId="50" borderId="78" xfId="1371" applyFont="1" applyFill="1" applyBorder="1" applyAlignment="1" applyProtection="1">
      <alignment horizontal="justify" vertical="center" wrapText="1"/>
      <protection locked="0" hidden="1"/>
    </xf>
    <xf numFmtId="0" fontId="55" fillId="50" borderId="75" xfId="1371" applyFont="1" applyFill="1" applyBorder="1" applyAlignment="1" applyProtection="1">
      <alignment horizontal="justify" vertical="center" wrapText="1"/>
      <protection locked="0" hidden="1"/>
    </xf>
    <xf numFmtId="0" fontId="9" fillId="50" borderId="75" xfId="1371" applyFont="1" applyFill="1" applyBorder="1" applyAlignment="1" applyProtection="1">
      <alignment horizontal="justify" vertical="center" wrapText="1"/>
      <protection locked="0" hidden="1"/>
    </xf>
    <xf numFmtId="0" fontId="9" fillId="50" borderId="76" xfId="1371" applyFont="1" applyFill="1" applyBorder="1" applyAlignment="1" applyProtection="1">
      <alignment horizontal="justify" vertical="center" wrapText="1"/>
      <protection locked="0" hidden="1"/>
    </xf>
    <xf numFmtId="0" fontId="9" fillId="50" borderId="78" xfId="1371" applyFont="1" applyFill="1" applyBorder="1" applyAlignment="1" applyProtection="1">
      <alignment horizontal="justify" vertical="center" wrapText="1"/>
      <protection locked="0" hidden="1"/>
    </xf>
    <xf numFmtId="0" fontId="9" fillId="0" borderId="71" xfId="1371" applyFont="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7020000}"/>
    <cellStyle name="Buena 11" xfId="712" xr:uid="{00000000-0005-0000-0000-0000C8020000}"/>
    <cellStyle name="Buena 12" xfId="713" xr:uid="{00000000-0005-0000-0000-0000C9020000}"/>
    <cellStyle name="Buena 13" xfId="714" xr:uid="{00000000-0005-0000-0000-0000CA020000}"/>
    <cellStyle name="Buena 14" xfId="715" xr:uid="{00000000-0005-0000-0000-0000CB020000}"/>
    <cellStyle name="Buena 15" xfId="716" xr:uid="{00000000-0005-0000-0000-0000CC020000}"/>
    <cellStyle name="Buena 16" xfId="717" xr:uid="{00000000-0005-0000-0000-0000CD020000}"/>
    <cellStyle name="Buena 17" xfId="718" xr:uid="{00000000-0005-0000-0000-0000CE020000}"/>
    <cellStyle name="Buena 18" xfId="719" xr:uid="{00000000-0005-0000-0000-0000CF020000}"/>
    <cellStyle name="Buena 2" xfId="720" xr:uid="{00000000-0005-0000-0000-0000D0020000}"/>
    <cellStyle name="Buena 3" xfId="721" xr:uid="{00000000-0005-0000-0000-0000D1020000}"/>
    <cellStyle name="Buena 4" xfId="722" xr:uid="{00000000-0005-0000-0000-0000D2020000}"/>
    <cellStyle name="Buena 5" xfId="723" xr:uid="{00000000-0005-0000-0000-0000D3020000}"/>
    <cellStyle name="Buena 6" xfId="724" xr:uid="{00000000-0005-0000-0000-0000D4020000}"/>
    <cellStyle name="Buena 7" xfId="725" xr:uid="{00000000-0005-0000-0000-0000D5020000}"/>
    <cellStyle name="Buena 8" xfId="726" xr:uid="{00000000-0005-0000-0000-0000D6020000}"/>
    <cellStyle name="Buena 9" xfId="727" xr:uid="{00000000-0005-0000-0000-0000D7020000}"/>
    <cellStyle name="Buena 9 10" xfId="728" xr:uid="{00000000-0005-0000-0000-0000D8020000}"/>
    <cellStyle name="Buena 9 11" xfId="729" xr:uid="{00000000-0005-0000-0000-0000D9020000}"/>
    <cellStyle name="Buena 9 12" xfId="730" xr:uid="{00000000-0005-0000-0000-0000DA020000}"/>
    <cellStyle name="Buena 9 13" xfId="731" xr:uid="{00000000-0005-0000-0000-0000DB020000}"/>
    <cellStyle name="Buena 9 14" xfId="732" xr:uid="{00000000-0005-0000-0000-0000DC020000}"/>
    <cellStyle name="Buena 9 15" xfId="733" xr:uid="{00000000-0005-0000-0000-0000DD020000}"/>
    <cellStyle name="Buena 9 16" xfId="734" xr:uid="{00000000-0005-0000-0000-0000DE020000}"/>
    <cellStyle name="Buena 9 17" xfId="735" xr:uid="{00000000-0005-0000-0000-0000DF020000}"/>
    <cellStyle name="Buena 9 18" xfId="736" xr:uid="{00000000-0005-0000-0000-0000E0020000}"/>
    <cellStyle name="Buena 9 19" xfId="737" xr:uid="{00000000-0005-0000-0000-0000E1020000}"/>
    <cellStyle name="Buena 9 2" xfId="738" xr:uid="{00000000-0005-0000-0000-0000E2020000}"/>
    <cellStyle name="Buena 9 20" xfId="739" xr:uid="{00000000-0005-0000-0000-0000E3020000}"/>
    <cellStyle name="Buena 9 21" xfId="740" xr:uid="{00000000-0005-0000-0000-0000E4020000}"/>
    <cellStyle name="Buena 9 22" xfId="741" xr:uid="{00000000-0005-0000-0000-0000E5020000}"/>
    <cellStyle name="Buena 9 3" xfId="742" xr:uid="{00000000-0005-0000-0000-0000E6020000}"/>
    <cellStyle name="Buena 9 4" xfId="743" xr:uid="{00000000-0005-0000-0000-0000E7020000}"/>
    <cellStyle name="Buena 9 5" xfId="744" xr:uid="{00000000-0005-0000-0000-0000E8020000}"/>
    <cellStyle name="Buena 9 6" xfId="745" xr:uid="{00000000-0005-0000-0000-0000E9020000}"/>
    <cellStyle name="Buena 9 7" xfId="746" xr:uid="{00000000-0005-0000-0000-0000EA020000}"/>
    <cellStyle name="Buena 9 8" xfId="747" xr:uid="{00000000-0005-0000-0000-0000EB020000}"/>
    <cellStyle name="Buena 9 9" xfId="748" xr:uid="{00000000-0005-0000-0000-0000EC020000}"/>
    <cellStyle name="Cálculo" xfId="749" builtinId="22" customBuiltin="1"/>
    <cellStyle name="Cálculo 10" xfId="750" xr:uid="{00000000-0005-0000-0000-0000EE020000}"/>
    <cellStyle name="Cálculo 11" xfId="751" xr:uid="{00000000-0005-0000-0000-0000EF020000}"/>
    <cellStyle name="Cálculo 12" xfId="752" xr:uid="{00000000-0005-0000-0000-0000F0020000}"/>
    <cellStyle name="Cálculo 13" xfId="753" xr:uid="{00000000-0005-0000-0000-0000F1020000}"/>
    <cellStyle name="Cálculo 14" xfId="754" xr:uid="{00000000-0005-0000-0000-0000F2020000}"/>
    <cellStyle name="Cálculo 15" xfId="755" xr:uid="{00000000-0005-0000-0000-0000F3020000}"/>
    <cellStyle name="Cálculo 16" xfId="756" xr:uid="{00000000-0005-0000-0000-0000F4020000}"/>
    <cellStyle name="Cálculo 17" xfId="757" xr:uid="{00000000-0005-0000-0000-0000F5020000}"/>
    <cellStyle name="Cálculo 18" xfId="758" xr:uid="{00000000-0005-0000-0000-0000F6020000}"/>
    <cellStyle name="Cálculo 2" xfId="759" xr:uid="{00000000-0005-0000-0000-0000F7020000}"/>
    <cellStyle name="Cálculo 3" xfId="760" xr:uid="{00000000-0005-0000-0000-0000F8020000}"/>
    <cellStyle name="Cálculo 4" xfId="761" xr:uid="{00000000-0005-0000-0000-0000F9020000}"/>
    <cellStyle name="Cálculo 5" xfId="762" xr:uid="{00000000-0005-0000-0000-0000FA020000}"/>
    <cellStyle name="Cálculo 6" xfId="763" xr:uid="{00000000-0005-0000-0000-0000FB020000}"/>
    <cellStyle name="Cálculo 7" xfId="764" xr:uid="{00000000-0005-0000-0000-0000FC020000}"/>
    <cellStyle name="Cálculo 8" xfId="765" xr:uid="{00000000-0005-0000-0000-0000FD020000}"/>
    <cellStyle name="Cálculo 9" xfId="766" xr:uid="{00000000-0005-0000-0000-0000FE020000}"/>
    <cellStyle name="Cálculo 9 10" xfId="767" xr:uid="{00000000-0005-0000-0000-0000FF020000}"/>
    <cellStyle name="Cálculo 9 11" xfId="768" xr:uid="{00000000-0005-0000-0000-000000030000}"/>
    <cellStyle name="Cálculo 9 12" xfId="769" xr:uid="{00000000-0005-0000-0000-000001030000}"/>
    <cellStyle name="Cálculo 9 13" xfId="770" xr:uid="{00000000-0005-0000-0000-000002030000}"/>
    <cellStyle name="Cálculo 9 14" xfId="771" xr:uid="{00000000-0005-0000-0000-000003030000}"/>
    <cellStyle name="Cálculo 9 15" xfId="772" xr:uid="{00000000-0005-0000-0000-000004030000}"/>
    <cellStyle name="Cálculo 9 16" xfId="773" xr:uid="{00000000-0005-0000-0000-000005030000}"/>
    <cellStyle name="Cálculo 9 17" xfId="774" xr:uid="{00000000-0005-0000-0000-000006030000}"/>
    <cellStyle name="Cálculo 9 18" xfId="775" xr:uid="{00000000-0005-0000-0000-000007030000}"/>
    <cellStyle name="Cálculo 9 19" xfId="776" xr:uid="{00000000-0005-0000-0000-000008030000}"/>
    <cellStyle name="Cálculo 9 2" xfId="777" xr:uid="{00000000-0005-0000-0000-000009030000}"/>
    <cellStyle name="Cálculo 9 20" xfId="778" xr:uid="{00000000-0005-0000-0000-00000A030000}"/>
    <cellStyle name="Cálculo 9 21" xfId="779" xr:uid="{00000000-0005-0000-0000-00000B030000}"/>
    <cellStyle name="Cálculo 9 22" xfId="780" xr:uid="{00000000-0005-0000-0000-00000C030000}"/>
    <cellStyle name="Cálculo 9 3" xfId="781" xr:uid="{00000000-0005-0000-0000-00000D030000}"/>
    <cellStyle name="Cálculo 9 4" xfId="782" xr:uid="{00000000-0005-0000-0000-00000E030000}"/>
    <cellStyle name="Cálculo 9 5" xfId="783" xr:uid="{00000000-0005-0000-0000-00000F030000}"/>
    <cellStyle name="Cálculo 9 6" xfId="784" xr:uid="{00000000-0005-0000-0000-000010030000}"/>
    <cellStyle name="Cálculo 9 7" xfId="785" xr:uid="{00000000-0005-0000-0000-000011030000}"/>
    <cellStyle name="Cálculo 9 8" xfId="786" xr:uid="{00000000-0005-0000-0000-000012030000}"/>
    <cellStyle name="Cálculo 9 9" xfId="787" xr:uid="{00000000-0005-0000-0000-000013030000}"/>
    <cellStyle name="Celda de comprobación" xfId="788" builtinId="23" customBuiltin="1"/>
    <cellStyle name="Celda de comprobación 10" xfId="789" xr:uid="{00000000-0005-0000-0000-000015030000}"/>
    <cellStyle name="Celda de comprobación 11" xfId="790" xr:uid="{00000000-0005-0000-0000-000016030000}"/>
    <cellStyle name="Celda de comprobación 12" xfId="791" xr:uid="{00000000-0005-0000-0000-000017030000}"/>
    <cellStyle name="Celda de comprobación 13" xfId="792" xr:uid="{00000000-0005-0000-0000-000018030000}"/>
    <cellStyle name="Celda de comprobación 14" xfId="793" xr:uid="{00000000-0005-0000-0000-000019030000}"/>
    <cellStyle name="Celda de comprobación 15" xfId="794" xr:uid="{00000000-0005-0000-0000-00001A030000}"/>
    <cellStyle name="Celda de comprobación 16" xfId="795" xr:uid="{00000000-0005-0000-0000-00001B030000}"/>
    <cellStyle name="Celda de comprobación 17" xfId="796" xr:uid="{00000000-0005-0000-0000-00001C030000}"/>
    <cellStyle name="Celda de comprobación 18" xfId="797" xr:uid="{00000000-0005-0000-0000-00001D030000}"/>
    <cellStyle name="Celda de comprobación 2" xfId="798" xr:uid="{00000000-0005-0000-0000-00001E030000}"/>
    <cellStyle name="Celda de comprobación 3" xfId="799" xr:uid="{00000000-0005-0000-0000-00001F030000}"/>
    <cellStyle name="Celda de comprobación 4" xfId="800" xr:uid="{00000000-0005-0000-0000-000020030000}"/>
    <cellStyle name="Celda de comprobación 5" xfId="801" xr:uid="{00000000-0005-0000-0000-000021030000}"/>
    <cellStyle name="Celda de comprobación 6" xfId="802" xr:uid="{00000000-0005-0000-0000-000022030000}"/>
    <cellStyle name="Celda de comprobación 7" xfId="803" xr:uid="{00000000-0005-0000-0000-000023030000}"/>
    <cellStyle name="Celda de comprobación 8" xfId="804" xr:uid="{00000000-0005-0000-0000-000024030000}"/>
    <cellStyle name="Celda de comprobación 9" xfId="805" xr:uid="{00000000-0005-0000-0000-000025030000}"/>
    <cellStyle name="Celda de comprobación 9 10" xfId="806" xr:uid="{00000000-0005-0000-0000-000026030000}"/>
    <cellStyle name="Celda de comprobación 9 11" xfId="807" xr:uid="{00000000-0005-0000-0000-000027030000}"/>
    <cellStyle name="Celda de comprobación 9 12" xfId="808" xr:uid="{00000000-0005-0000-0000-000028030000}"/>
    <cellStyle name="Celda de comprobación 9 13" xfId="809" xr:uid="{00000000-0005-0000-0000-000029030000}"/>
    <cellStyle name="Celda de comprobación 9 14" xfId="810" xr:uid="{00000000-0005-0000-0000-00002A030000}"/>
    <cellStyle name="Celda de comprobación 9 15" xfId="811" xr:uid="{00000000-0005-0000-0000-00002B030000}"/>
    <cellStyle name="Celda de comprobación 9 16" xfId="812" xr:uid="{00000000-0005-0000-0000-00002C030000}"/>
    <cellStyle name="Celda de comprobación 9 17" xfId="813" xr:uid="{00000000-0005-0000-0000-00002D030000}"/>
    <cellStyle name="Celda de comprobación 9 18" xfId="814" xr:uid="{00000000-0005-0000-0000-00002E030000}"/>
    <cellStyle name="Celda de comprobación 9 19" xfId="815" xr:uid="{00000000-0005-0000-0000-00002F030000}"/>
    <cellStyle name="Celda de comprobación 9 2" xfId="816" xr:uid="{00000000-0005-0000-0000-000030030000}"/>
    <cellStyle name="Celda de comprobación 9 20" xfId="817" xr:uid="{00000000-0005-0000-0000-000031030000}"/>
    <cellStyle name="Celda de comprobación 9 21" xfId="818" xr:uid="{00000000-0005-0000-0000-000032030000}"/>
    <cellStyle name="Celda de comprobación 9 22" xfId="819" xr:uid="{00000000-0005-0000-0000-000033030000}"/>
    <cellStyle name="Celda de comprobación 9 3" xfId="820" xr:uid="{00000000-0005-0000-0000-000034030000}"/>
    <cellStyle name="Celda de comprobación 9 4" xfId="821" xr:uid="{00000000-0005-0000-0000-000035030000}"/>
    <cellStyle name="Celda de comprobación 9 5" xfId="822" xr:uid="{00000000-0005-0000-0000-000036030000}"/>
    <cellStyle name="Celda de comprobación 9 6" xfId="823" xr:uid="{00000000-0005-0000-0000-000037030000}"/>
    <cellStyle name="Celda de comprobación 9 7" xfId="824" xr:uid="{00000000-0005-0000-0000-000038030000}"/>
    <cellStyle name="Celda de comprobación 9 8" xfId="825" xr:uid="{00000000-0005-0000-0000-000039030000}"/>
    <cellStyle name="Celda de comprobación 9 9" xfId="826" xr:uid="{00000000-0005-0000-0000-00003A030000}"/>
    <cellStyle name="Celda vinculada" xfId="827" builtinId="24" customBuiltin="1"/>
    <cellStyle name="Celda vinculada 10" xfId="828" xr:uid="{00000000-0005-0000-0000-00003C030000}"/>
    <cellStyle name="Celda vinculada 11" xfId="829" xr:uid="{00000000-0005-0000-0000-00003D030000}"/>
    <cellStyle name="Celda vinculada 12" xfId="830" xr:uid="{00000000-0005-0000-0000-00003E030000}"/>
    <cellStyle name="Celda vinculada 13" xfId="831" xr:uid="{00000000-0005-0000-0000-00003F030000}"/>
    <cellStyle name="Celda vinculada 14" xfId="832" xr:uid="{00000000-0005-0000-0000-000040030000}"/>
    <cellStyle name="Celda vinculada 15" xfId="833" xr:uid="{00000000-0005-0000-0000-000041030000}"/>
    <cellStyle name="Celda vinculada 16" xfId="834" xr:uid="{00000000-0005-0000-0000-000042030000}"/>
    <cellStyle name="Celda vinculada 17" xfId="835" xr:uid="{00000000-0005-0000-0000-000043030000}"/>
    <cellStyle name="Celda vinculada 18" xfId="836" xr:uid="{00000000-0005-0000-0000-000044030000}"/>
    <cellStyle name="Celda vinculada 2" xfId="837" xr:uid="{00000000-0005-0000-0000-000045030000}"/>
    <cellStyle name="Celda vinculada 3" xfId="838" xr:uid="{00000000-0005-0000-0000-000046030000}"/>
    <cellStyle name="Celda vinculada 4" xfId="839" xr:uid="{00000000-0005-0000-0000-000047030000}"/>
    <cellStyle name="Celda vinculada 5" xfId="840" xr:uid="{00000000-0005-0000-0000-000048030000}"/>
    <cellStyle name="Celda vinculada 6" xfId="841" xr:uid="{00000000-0005-0000-0000-000049030000}"/>
    <cellStyle name="Celda vinculada 7" xfId="842" xr:uid="{00000000-0005-0000-0000-00004A030000}"/>
    <cellStyle name="Celda vinculada 8" xfId="843" xr:uid="{00000000-0005-0000-0000-00004B030000}"/>
    <cellStyle name="Celda vinculada 9" xfId="844" xr:uid="{00000000-0005-0000-0000-00004C030000}"/>
    <cellStyle name="Celda vinculada 9 10" xfId="845" xr:uid="{00000000-0005-0000-0000-00004D030000}"/>
    <cellStyle name="Celda vinculada 9 11" xfId="846" xr:uid="{00000000-0005-0000-0000-00004E030000}"/>
    <cellStyle name="Celda vinculada 9 12" xfId="847" xr:uid="{00000000-0005-0000-0000-00004F030000}"/>
    <cellStyle name="Celda vinculada 9 13" xfId="848" xr:uid="{00000000-0005-0000-0000-000050030000}"/>
    <cellStyle name="Celda vinculada 9 14" xfId="849" xr:uid="{00000000-0005-0000-0000-000051030000}"/>
    <cellStyle name="Celda vinculada 9 15" xfId="850" xr:uid="{00000000-0005-0000-0000-000052030000}"/>
    <cellStyle name="Celda vinculada 9 16" xfId="851" xr:uid="{00000000-0005-0000-0000-000053030000}"/>
    <cellStyle name="Celda vinculada 9 17" xfId="852" xr:uid="{00000000-0005-0000-0000-000054030000}"/>
    <cellStyle name="Celda vinculada 9 18" xfId="853" xr:uid="{00000000-0005-0000-0000-000055030000}"/>
    <cellStyle name="Celda vinculada 9 19" xfId="854" xr:uid="{00000000-0005-0000-0000-000056030000}"/>
    <cellStyle name="Celda vinculada 9 2" xfId="855" xr:uid="{00000000-0005-0000-0000-000057030000}"/>
    <cellStyle name="Celda vinculada 9 20" xfId="856" xr:uid="{00000000-0005-0000-0000-000058030000}"/>
    <cellStyle name="Celda vinculada 9 21" xfId="857" xr:uid="{00000000-0005-0000-0000-000059030000}"/>
    <cellStyle name="Celda vinculada 9 22" xfId="858" xr:uid="{00000000-0005-0000-0000-00005A030000}"/>
    <cellStyle name="Celda vinculada 9 3" xfId="859" xr:uid="{00000000-0005-0000-0000-00005B030000}"/>
    <cellStyle name="Celda vinculada 9 4" xfId="860" xr:uid="{00000000-0005-0000-0000-00005C030000}"/>
    <cellStyle name="Celda vinculada 9 5" xfId="861" xr:uid="{00000000-0005-0000-0000-00005D030000}"/>
    <cellStyle name="Celda vinculada 9 6" xfId="862" xr:uid="{00000000-0005-0000-0000-00005E030000}"/>
    <cellStyle name="Celda vinculada 9 7" xfId="863" xr:uid="{00000000-0005-0000-0000-00005F030000}"/>
    <cellStyle name="Celda vinculada 9 8" xfId="864" xr:uid="{00000000-0005-0000-0000-000060030000}"/>
    <cellStyle name="Celda vinculada 9 9" xfId="865" xr:uid="{00000000-0005-0000-0000-000061030000}"/>
    <cellStyle name="Coma 2" xfId="866" xr:uid="{00000000-0005-0000-0000-000062030000}"/>
    <cellStyle name="Coma 2 2" xfId="867" xr:uid="{00000000-0005-0000-0000-000063030000}"/>
    <cellStyle name="Encabezado 4" xfId="868" builtinId="19" customBuiltin="1"/>
    <cellStyle name="Encabezado 4 10" xfId="869" xr:uid="{00000000-0005-0000-0000-000067030000}"/>
    <cellStyle name="Encabezado 4 11" xfId="870" xr:uid="{00000000-0005-0000-0000-000068030000}"/>
    <cellStyle name="Encabezado 4 12" xfId="871" xr:uid="{00000000-0005-0000-0000-000069030000}"/>
    <cellStyle name="Encabezado 4 13" xfId="872" xr:uid="{00000000-0005-0000-0000-00006A030000}"/>
    <cellStyle name="Encabezado 4 14" xfId="873" xr:uid="{00000000-0005-0000-0000-00006B030000}"/>
    <cellStyle name="Encabezado 4 15" xfId="874" xr:uid="{00000000-0005-0000-0000-00006C030000}"/>
    <cellStyle name="Encabezado 4 16" xfId="875" xr:uid="{00000000-0005-0000-0000-00006D030000}"/>
    <cellStyle name="Encabezado 4 17" xfId="876" xr:uid="{00000000-0005-0000-0000-00006E030000}"/>
    <cellStyle name="Encabezado 4 18" xfId="877" xr:uid="{00000000-0005-0000-0000-00006F030000}"/>
    <cellStyle name="Encabezado 4 2" xfId="878" xr:uid="{00000000-0005-0000-0000-000070030000}"/>
    <cellStyle name="Encabezado 4 3" xfId="879" xr:uid="{00000000-0005-0000-0000-000071030000}"/>
    <cellStyle name="Encabezado 4 4" xfId="880" xr:uid="{00000000-0005-0000-0000-000072030000}"/>
    <cellStyle name="Encabezado 4 5" xfId="881" xr:uid="{00000000-0005-0000-0000-000073030000}"/>
    <cellStyle name="Encabezado 4 6" xfId="882" xr:uid="{00000000-0005-0000-0000-000074030000}"/>
    <cellStyle name="Encabezado 4 7" xfId="883" xr:uid="{00000000-0005-0000-0000-000075030000}"/>
    <cellStyle name="Encabezado 4 8" xfId="884" xr:uid="{00000000-0005-0000-0000-000076030000}"/>
    <cellStyle name="Encabezado 4 9" xfId="885" xr:uid="{00000000-0005-0000-0000-000077030000}"/>
    <cellStyle name="Encabezado 4 9 10" xfId="886" xr:uid="{00000000-0005-0000-0000-000078030000}"/>
    <cellStyle name="Encabezado 4 9 11" xfId="887" xr:uid="{00000000-0005-0000-0000-000079030000}"/>
    <cellStyle name="Encabezado 4 9 12" xfId="888" xr:uid="{00000000-0005-0000-0000-00007A030000}"/>
    <cellStyle name="Encabezado 4 9 13" xfId="889" xr:uid="{00000000-0005-0000-0000-00007B030000}"/>
    <cellStyle name="Encabezado 4 9 14" xfId="890" xr:uid="{00000000-0005-0000-0000-00007C030000}"/>
    <cellStyle name="Encabezado 4 9 15" xfId="891" xr:uid="{00000000-0005-0000-0000-00007D030000}"/>
    <cellStyle name="Encabezado 4 9 16" xfId="892" xr:uid="{00000000-0005-0000-0000-00007E030000}"/>
    <cellStyle name="Encabezado 4 9 17" xfId="893" xr:uid="{00000000-0005-0000-0000-00007F030000}"/>
    <cellStyle name="Encabezado 4 9 18" xfId="894" xr:uid="{00000000-0005-0000-0000-000080030000}"/>
    <cellStyle name="Encabezado 4 9 19" xfId="895" xr:uid="{00000000-0005-0000-0000-000081030000}"/>
    <cellStyle name="Encabezado 4 9 2" xfId="896" xr:uid="{00000000-0005-0000-0000-000082030000}"/>
    <cellStyle name="Encabezado 4 9 20" xfId="897" xr:uid="{00000000-0005-0000-0000-000083030000}"/>
    <cellStyle name="Encabezado 4 9 21" xfId="898" xr:uid="{00000000-0005-0000-0000-000084030000}"/>
    <cellStyle name="Encabezado 4 9 22" xfId="899" xr:uid="{00000000-0005-0000-0000-000085030000}"/>
    <cellStyle name="Encabezado 4 9 3" xfId="900" xr:uid="{00000000-0005-0000-0000-000086030000}"/>
    <cellStyle name="Encabezado 4 9 4" xfId="901" xr:uid="{00000000-0005-0000-0000-000087030000}"/>
    <cellStyle name="Encabezado 4 9 5" xfId="902" xr:uid="{00000000-0005-0000-0000-000088030000}"/>
    <cellStyle name="Encabezado 4 9 6" xfId="903" xr:uid="{00000000-0005-0000-0000-000089030000}"/>
    <cellStyle name="Encabezado 4 9 7" xfId="904" xr:uid="{00000000-0005-0000-0000-00008A030000}"/>
    <cellStyle name="Encabezado 4 9 8" xfId="905" xr:uid="{00000000-0005-0000-0000-00008B030000}"/>
    <cellStyle name="Encabezado 4 9 9" xfId="906" xr:uid="{00000000-0005-0000-0000-00008C030000}"/>
    <cellStyle name="Énfasis1" xfId="907" builtinId="29" customBuiltin="1"/>
    <cellStyle name="Énfasis1 10" xfId="908" xr:uid="{00000000-0005-0000-0000-00008E030000}"/>
    <cellStyle name="Énfasis1 11" xfId="909" xr:uid="{00000000-0005-0000-0000-00008F030000}"/>
    <cellStyle name="Énfasis1 12" xfId="910" xr:uid="{00000000-0005-0000-0000-000090030000}"/>
    <cellStyle name="Énfasis1 13" xfId="911" xr:uid="{00000000-0005-0000-0000-000091030000}"/>
    <cellStyle name="Énfasis1 14" xfId="912" xr:uid="{00000000-0005-0000-0000-000092030000}"/>
    <cellStyle name="Énfasis1 15" xfId="913" xr:uid="{00000000-0005-0000-0000-000093030000}"/>
    <cellStyle name="Énfasis1 16" xfId="914" xr:uid="{00000000-0005-0000-0000-000094030000}"/>
    <cellStyle name="Énfasis1 17" xfId="915" xr:uid="{00000000-0005-0000-0000-000095030000}"/>
    <cellStyle name="Énfasis1 18" xfId="916" xr:uid="{00000000-0005-0000-0000-000096030000}"/>
    <cellStyle name="Énfasis1 2" xfId="917" xr:uid="{00000000-0005-0000-0000-000097030000}"/>
    <cellStyle name="Énfasis1 3" xfId="918" xr:uid="{00000000-0005-0000-0000-000098030000}"/>
    <cellStyle name="Énfasis1 4" xfId="919" xr:uid="{00000000-0005-0000-0000-000099030000}"/>
    <cellStyle name="Énfasis1 5" xfId="920" xr:uid="{00000000-0005-0000-0000-00009A030000}"/>
    <cellStyle name="Énfasis1 6" xfId="921" xr:uid="{00000000-0005-0000-0000-00009B030000}"/>
    <cellStyle name="Énfasis1 7" xfId="922" xr:uid="{00000000-0005-0000-0000-00009C030000}"/>
    <cellStyle name="Énfasis1 8" xfId="923" xr:uid="{00000000-0005-0000-0000-00009D030000}"/>
    <cellStyle name="Énfasis1 9" xfId="924" xr:uid="{00000000-0005-0000-0000-00009E030000}"/>
    <cellStyle name="Énfasis1 9 10" xfId="925" xr:uid="{00000000-0005-0000-0000-00009F030000}"/>
    <cellStyle name="Énfasis1 9 11" xfId="926" xr:uid="{00000000-0005-0000-0000-0000A0030000}"/>
    <cellStyle name="Énfasis1 9 12" xfId="927" xr:uid="{00000000-0005-0000-0000-0000A1030000}"/>
    <cellStyle name="Énfasis1 9 13" xfId="928" xr:uid="{00000000-0005-0000-0000-0000A2030000}"/>
    <cellStyle name="Énfasis1 9 14" xfId="929" xr:uid="{00000000-0005-0000-0000-0000A3030000}"/>
    <cellStyle name="Énfasis1 9 15" xfId="930" xr:uid="{00000000-0005-0000-0000-0000A4030000}"/>
    <cellStyle name="Énfasis1 9 16" xfId="931" xr:uid="{00000000-0005-0000-0000-0000A5030000}"/>
    <cellStyle name="Énfasis1 9 17" xfId="932" xr:uid="{00000000-0005-0000-0000-0000A6030000}"/>
    <cellStyle name="Énfasis1 9 18" xfId="933" xr:uid="{00000000-0005-0000-0000-0000A7030000}"/>
    <cellStyle name="Énfasis1 9 19" xfId="934" xr:uid="{00000000-0005-0000-0000-0000A8030000}"/>
    <cellStyle name="Énfasis1 9 2" xfId="935" xr:uid="{00000000-0005-0000-0000-0000A9030000}"/>
    <cellStyle name="Énfasis1 9 20" xfId="936" xr:uid="{00000000-0005-0000-0000-0000AA030000}"/>
    <cellStyle name="Énfasis1 9 21" xfId="937" xr:uid="{00000000-0005-0000-0000-0000AB030000}"/>
    <cellStyle name="Énfasis1 9 22" xfId="938" xr:uid="{00000000-0005-0000-0000-0000AC030000}"/>
    <cellStyle name="Énfasis1 9 3" xfId="939" xr:uid="{00000000-0005-0000-0000-0000AD030000}"/>
    <cellStyle name="Énfasis1 9 4" xfId="940" xr:uid="{00000000-0005-0000-0000-0000AE030000}"/>
    <cellStyle name="Énfasis1 9 5" xfId="941" xr:uid="{00000000-0005-0000-0000-0000AF030000}"/>
    <cellStyle name="Énfasis1 9 6" xfId="942" xr:uid="{00000000-0005-0000-0000-0000B0030000}"/>
    <cellStyle name="Énfasis1 9 7" xfId="943" xr:uid="{00000000-0005-0000-0000-0000B1030000}"/>
    <cellStyle name="Énfasis1 9 8" xfId="944" xr:uid="{00000000-0005-0000-0000-0000B2030000}"/>
    <cellStyle name="Énfasis1 9 9" xfId="945" xr:uid="{00000000-0005-0000-0000-0000B3030000}"/>
    <cellStyle name="Énfasis2" xfId="946" builtinId="33" customBuiltin="1"/>
    <cellStyle name="Énfasis2 10" xfId="947" xr:uid="{00000000-0005-0000-0000-0000B5030000}"/>
    <cellStyle name="Énfasis2 11" xfId="948" xr:uid="{00000000-0005-0000-0000-0000B6030000}"/>
    <cellStyle name="Énfasis2 12" xfId="949" xr:uid="{00000000-0005-0000-0000-0000B7030000}"/>
    <cellStyle name="Énfasis2 13" xfId="950" xr:uid="{00000000-0005-0000-0000-0000B8030000}"/>
    <cellStyle name="Énfasis2 14" xfId="951" xr:uid="{00000000-0005-0000-0000-0000B9030000}"/>
    <cellStyle name="Énfasis2 15" xfId="952" xr:uid="{00000000-0005-0000-0000-0000BA030000}"/>
    <cellStyle name="Énfasis2 16" xfId="953" xr:uid="{00000000-0005-0000-0000-0000BB030000}"/>
    <cellStyle name="Énfasis2 17" xfId="954" xr:uid="{00000000-0005-0000-0000-0000BC030000}"/>
    <cellStyle name="Énfasis2 18" xfId="955" xr:uid="{00000000-0005-0000-0000-0000BD030000}"/>
    <cellStyle name="Énfasis2 2" xfId="956" xr:uid="{00000000-0005-0000-0000-0000BE030000}"/>
    <cellStyle name="Énfasis2 3" xfId="957" xr:uid="{00000000-0005-0000-0000-0000BF030000}"/>
    <cellStyle name="Énfasis2 4" xfId="958" xr:uid="{00000000-0005-0000-0000-0000C0030000}"/>
    <cellStyle name="Énfasis2 5" xfId="959" xr:uid="{00000000-0005-0000-0000-0000C1030000}"/>
    <cellStyle name="Énfasis2 6" xfId="960" xr:uid="{00000000-0005-0000-0000-0000C2030000}"/>
    <cellStyle name="Énfasis2 7" xfId="961" xr:uid="{00000000-0005-0000-0000-0000C3030000}"/>
    <cellStyle name="Énfasis2 8" xfId="962" xr:uid="{00000000-0005-0000-0000-0000C4030000}"/>
    <cellStyle name="Énfasis2 9" xfId="963" xr:uid="{00000000-0005-0000-0000-0000C5030000}"/>
    <cellStyle name="Énfasis2 9 10" xfId="964" xr:uid="{00000000-0005-0000-0000-0000C6030000}"/>
    <cellStyle name="Énfasis2 9 11" xfId="965" xr:uid="{00000000-0005-0000-0000-0000C7030000}"/>
    <cellStyle name="Énfasis2 9 12" xfId="966" xr:uid="{00000000-0005-0000-0000-0000C8030000}"/>
    <cellStyle name="Énfasis2 9 13" xfId="967" xr:uid="{00000000-0005-0000-0000-0000C9030000}"/>
    <cellStyle name="Énfasis2 9 14" xfId="968" xr:uid="{00000000-0005-0000-0000-0000CA030000}"/>
    <cellStyle name="Énfasis2 9 15" xfId="969" xr:uid="{00000000-0005-0000-0000-0000CB030000}"/>
    <cellStyle name="Énfasis2 9 16" xfId="970" xr:uid="{00000000-0005-0000-0000-0000CC030000}"/>
    <cellStyle name="Énfasis2 9 17" xfId="971" xr:uid="{00000000-0005-0000-0000-0000CD030000}"/>
    <cellStyle name="Énfasis2 9 18" xfId="972" xr:uid="{00000000-0005-0000-0000-0000CE030000}"/>
    <cellStyle name="Énfasis2 9 19" xfId="973" xr:uid="{00000000-0005-0000-0000-0000CF030000}"/>
    <cellStyle name="Énfasis2 9 2" xfId="974" xr:uid="{00000000-0005-0000-0000-0000D0030000}"/>
    <cellStyle name="Énfasis2 9 20" xfId="975" xr:uid="{00000000-0005-0000-0000-0000D1030000}"/>
    <cellStyle name="Énfasis2 9 21" xfId="976" xr:uid="{00000000-0005-0000-0000-0000D2030000}"/>
    <cellStyle name="Énfasis2 9 22" xfId="977" xr:uid="{00000000-0005-0000-0000-0000D3030000}"/>
    <cellStyle name="Énfasis2 9 3" xfId="978" xr:uid="{00000000-0005-0000-0000-0000D4030000}"/>
    <cellStyle name="Énfasis2 9 4" xfId="979" xr:uid="{00000000-0005-0000-0000-0000D5030000}"/>
    <cellStyle name="Énfasis2 9 5" xfId="980" xr:uid="{00000000-0005-0000-0000-0000D6030000}"/>
    <cellStyle name="Énfasis2 9 6" xfId="981" xr:uid="{00000000-0005-0000-0000-0000D7030000}"/>
    <cellStyle name="Énfasis2 9 7" xfId="982" xr:uid="{00000000-0005-0000-0000-0000D8030000}"/>
    <cellStyle name="Énfasis2 9 8" xfId="983" xr:uid="{00000000-0005-0000-0000-0000D9030000}"/>
    <cellStyle name="Énfasis2 9 9" xfId="984" xr:uid="{00000000-0005-0000-0000-0000DA030000}"/>
    <cellStyle name="Énfasis3" xfId="985" builtinId="37" customBuiltin="1"/>
    <cellStyle name="Énfasis3 10" xfId="986" xr:uid="{00000000-0005-0000-0000-0000DC030000}"/>
    <cellStyle name="Énfasis3 11" xfId="987" xr:uid="{00000000-0005-0000-0000-0000DD030000}"/>
    <cellStyle name="Énfasis3 12" xfId="988" xr:uid="{00000000-0005-0000-0000-0000DE030000}"/>
    <cellStyle name="Énfasis3 13" xfId="989" xr:uid="{00000000-0005-0000-0000-0000DF030000}"/>
    <cellStyle name="Énfasis3 14" xfId="990" xr:uid="{00000000-0005-0000-0000-0000E0030000}"/>
    <cellStyle name="Énfasis3 15" xfId="991" xr:uid="{00000000-0005-0000-0000-0000E1030000}"/>
    <cellStyle name="Énfasis3 16" xfId="992" xr:uid="{00000000-0005-0000-0000-0000E2030000}"/>
    <cellStyle name="Énfasis3 17" xfId="993" xr:uid="{00000000-0005-0000-0000-0000E3030000}"/>
    <cellStyle name="Énfasis3 18" xfId="994" xr:uid="{00000000-0005-0000-0000-0000E4030000}"/>
    <cellStyle name="Énfasis3 2" xfId="995" xr:uid="{00000000-0005-0000-0000-0000E5030000}"/>
    <cellStyle name="Énfasis3 3" xfId="996" xr:uid="{00000000-0005-0000-0000-0000E6030000}"/>
    <cellStyle name="Énfasis3 4" xfId="997" xr:uid="{00000000-0005-0000-0000-0000E7030000}"/>
    <cellStyle name="Énfasis3 5" xfId="998" xr:uid="{00000000-0005-0000-0000-0000E8030000}"/>
    <cellStyle name="Énfasis3 6" xfId="999" xr:uid="{00000000-0005-0000-0000-0000E9030000}"/>
    <cellStyle name="Énfasis3 7" xfId="1000" xr:uid="{00000000-0005-0000-0000-0000EA030000}"/>
    <cellStyle name="Énfasis3 8" xfId="1001" xr:uid="{00000000-0005-0000-0000-0000EB030000}"/>
    <cellStyle name="Énfasis3 9" xfId="1002" xr:uid="{00000000-0005-0000-0000-0000EC030000}"/>
    <cellStyle name="Énfasis3 9 10" xfId="1003" xr:uid="{00000000-0005-0000-0000-0000ED030000}"/>
    <cellStyle name="Énfasis3 9 11" xfId="1004" xr:uid="{00000000-0005-0000-0000-0000EE030000}"/>
    <cellStyle name="Énfasis3 9 12" xfId="1005" xr:uid="{00000000-0005-0000-0000-0000EF030000}"/>
    <cellStyle name="Énfasis3 9 13" xfId="1006" xr:uid="{00000000-0005-0000-0000-0000F0030000}"/>
    <cellStyle name="Énfasis3 9 14" xfId="1007" xr:uid="{00000000-0005-0000-0000-0000F1030000}"/>
    <cellStyle name="Énfasis3 9 15" xfId="1008" xr:uid="{00000000-0005-0000-0000-0000F2030000}"/>
    <cellStyle name="Énfasis3 9 16" xfId="1009" xr:uid="{00000000-0005-0000-0000-0000F3030000}"/>
    <cellStyle name="Énfasis3 9 17" xfId="1010" xr:uid="{00000000-0005-0000-0000-0000F4030000}"/>
    <cellStyle name="Énfasis3 9 18" xfId="1011" xr:uid="{00000000-0005-0000-0000-0000F5030000}"/>
    <cellStyle name="Énfasis3 9 19" xfId="1012" xr:uid="{00000000-0005-0000-0000-0000F6030000}"/>
    <cellStyle name="Énfasis3 9 2" xfId="1013" xr:uid="{00000000-0005-0000-0000-0000F7030000}"/>
    <cellStyle name="Énfasis3 9 20" xfId="1014" xr:uid="{00000000-0005-0000-0000-0000F8030000}"/>
    <cellStyle name="Énfasis3 9 21" xfId="1015" xr:uid="{00000000-0005-0000-0000-0000F9030000}"/>
    <cellStyle name="Énfasis3 9 22" xfId="1016" xr:uid="{00000000-0005-0000-0000-0000FA030000}"/>
    <cellStyle name="Énfasis3 9 3" xfId="1017" xr:uid="{00000000-0005-0000-0000-0000FB030000}"/>
    <cellStyle name="Énfasis3 9 4" xfId="1018" xr:uid="{00000000-0005-0000-0000-0000FC030000}"/>
    <cellStyle name="Énfasis3 9 5" xfId="1019" xr:uid="{00000000-0005-0000-0000-0000FD030000}"/>
    <cellStyle name="Énfasis3 9 6" xfId="1020" xr:uid="{00000000-0005-0000-0000-0000FE030000}"/>
    <cellStyle name="Énfasis3 9 7" xfId="1021" xr:uid="{00000000-0005-0000-0000-0000FF030000}"/>
    <cellStyle name="Énfasis3 9 8" xfId="1022" xr:uid="{00000000-0005-0000-0000-000000040000}"/>
    <cellStyle name="Énfasis3 9 9" xfId="1023" xr:uid="{00000000-0005-0000-0000-000001040000}"/>
    <cellStyle name="Énfasis4" xfId="1024" builtinId="41" customBuiltin="1"/>
    <cellStyle name="Énfasis4 10" xfId="1025" xr:uid="{00000000-0005-0000-0000-000003040000}"/>
    <cellStyle name="Énfasis4 11" xfId="1026" xr:uid="{00000000-0005-0000-0000-000004040000}"/>
    <cellStyle name="Énfasis4 12" xfId="1027" xr:uid="{00000000-0005-0000-0000-000005040000}"/>
    <cellStyle name="Énfasis4 13" xfId="1028" xr:uid="{00000000-0005-0000-0000-000006040000}"/>
    <cellStyle name="Énfasis4 14" xfId="1029" xr:uid="{00000000-0005-0000-0000-000007040000}"/>
    <cellStyle name="Énfasis4 15" xfId="1030" xr:uid="{00000000-0005-0000-0000-000008040000}"/>
    <cellStyle name="Énfasis4 16" xfId="1031" xr:uid="{00000000-0005-0000-0000-000009040000}"/>
    <cellStyle name="Énfasis4 17" xfId="1032" xr:uid="{00000000-0005-0000-0000-00000A040000}"/>
    <cellStyle name="Énfasis4 18" xfId="1033" xr:uid="{00000000-0005-0000-0000-00000B040000}"/>
    <cellStyle name="Énfasis4 2" xfId="1034" xr:uid="{00000000-0005-0000-0000-00000C040000}"/>
    <cellStyle name="Énfasis4 3" xfId="1035" xr:uid="{00000000-0005-0000-0000-00000D040000}"/>
    <cellStyle name="Énfasis4 4" xfId="1036" xr:uid="{00000000-0005-0000-0000-00000E040000}"/>
    <cellStyle name="Énfasis4 5" xfId="1037" xr:uid="{00000000-0005-0000-0000-00000F040000}"/>
    <cellStyle name="Énfasis4 6" xfId="1038" xr:uid="{00000000-0005-0000-0000-000010040000}"/>
    <cellStyle name="Énfasis4 7" xfId="1039" xr:uid="{00000000-0005-0000-0000-000011040000}"/>
    <cellStyle name="Énfasis4 8" xfId="1040" xr:uid="{00000000-0005-0000-0000-000012040000}"/>
    <cellStyle name="Énfasis4 9" xfId="1041" xr:uid="{00000000-0005-0000-0000-000013040000}"/>
    <cellStyle name="Énfasis4 9 10" xfId="1042" xr:uid="{00000000-0005-0000-0000-000014040000}"/>
    <cellStyle name="Énfasis4 9 11" xfId="1043" xr:uid="{00000000-0005-0000-0000-000015040000}"/>
    <cellStyle name="Énfasis4 9 12" xfId="1044" xr:uid="{00000000-0005-0000-0000-000016040000}"/>
    <cellStyle name="Énfasis4 9 13" xfId="1045" xr:uid="{00000000-0005-0000-0000-000017040000}"/>
    <cellStyle name="Énfasis4 9 14" xfId="1046" xr:uid="{00000000-0005-0000-0000-000018040000}"/>
    <cellStyle name="Énfasis4 9 15" xfId="1047" xr:uid="{00000000-0005-0000-0000-000019040000}"/>
    <cellStyle name="Énfasis4 9 16" xfId="1048" xr:uid="{00000000-0005-0000-0000-00001A040000}"/>
    <cellStyle name="Énfasis4 9 17" xfId="1049" xr:uid="{00000000-0005-0000-0000-00001B040000}"/>
    <cellStyle name="Énfasis4 9 18" xfId="1050" xr:uid="{00000000-0005-0000-0000-00001C040000}"/>
    <cellStyle name="Énfasis4 9 19" xfId="1051" xr:uid="{00000000-0005-0000-0000-00001D040000}"/>
    <cellStyle name="Énfasis4 9 2" xfId="1052" xr:uid="{00000000-0005-0000-0000-00001E040000}"/>
    <cellStyle name="Énfasis4 9 20" xfId="1053" xr:uid="{00000000-0005-0000-0000-00001F040000}"/>
    <cellStyle name="Énfasis4 9 21" xfId="1054" xr:uid="{00000000-0005-0000-0000-000020040000}"/>
    <cellStyle name="Énfasis4 9 22" xfId="1055" xr:uid="{00000000-0005-0000-0000-000021040000}"/>
    <cellStyle name="Énfasis4 9 3" xfId="1056" xr:uid="{00000000-0005-0000-0000-000022040000}"/>
    <cellStyle name="Énfasis4 9 4" xfId="1057" xr:uid="{00000000-0005-0000-0000-000023040000}"/>
    <cellStyle name="Énfasis4 9 5" xfId="1058" xr:uid="{00000000-0005-0000-0000-000024040000}"/>
    <cellStyle name="Énfasis4 9 6" xfId="1059" xr:uid="{00000000-0005-0000-0000-000025040000}"/>
    <cellStyle name="Énfasis4 9 7" xfId="1060" xr:uid="{00000000-0005-0000-0000-000026040000}"/>
    <cellStyle name="Énfasis4 9 8" xfId="1061" xr:uid="{00000000-0005-0000-0000-000027040000}"/>
    <cellStyle name="Énfasis4 9 9" xfId="1062" xr:uid="{00000000-0005-0000-0000-000028040000}"/>
    <cellStyle name="Énfasis5" xfId="1063" builtinId="45" customBuiltin="1"/>
    <cellStyle name="Énfasis5 10" xfId="1064" xr:uid="{00000000-0005-0000-0000-00002A040000}"/>
    <cellStyle name="Énfasis5 11" xfId="1065" xr:uid="{00000000-0005-0000-0000-00002B040000}"/>
    <cellStyle name="Énfasis5 12" xfId="1066" xr:uid="{00000000-0005-0000-0000-00002C040000}"/>
    <cellStyle name="Énfasis5 13" xfId="1067" xr:uid="{00000000-0005-0000-0000-00002D040000}"/>
    <cellStyle name="Énfasis5 14" xfId="1068" xr:uid="{00000000-0005-0000-0000-00002E040000}"/>
    <cellStyle name="Énfasis5 15" xfId="1069" xr:uid="{00000000-0005-0000-0000-00002F040000}"/>
    <cellStyle name="Énfasis5 16" xfId="1070" xr:uid="{00000000-0005-0000-0000-000030040000}"/>
    <cellStyle name="Énfasis5 17" xfId="1071" xr:uid="{00000000-0005-0000-0000-000031040000}"/>
    <cellStyle name="Énfasis5 18" xfId="1072" xr:uid="{00000000-0005-0000-0000-000032040000}"/>
    <cellStyle name="Énfasis5 2" xfId="1073" xr:uid="{00000000-0005-0000-0000-000033040000}"/>
    <cellStyle name="Énfasis5 3" xfId="1074" xr:uid="{00000000-0005-0000-0000-000034040000}"/>
    <cellStyle name="Énfasis5 4" xfId="1075" xr:uid="{00000000-0005-0000-0000-000035040000}"/>
    <cellStyle name="Énfasis5 5" xfId="1076" xr:uid="{00000000-0005-0000-0000-000036040000}"/>
    <cellStyle name="Énfasis5 6" xfId="1077" xr:uid="{00000000-0005-0000-0000-000037040000}"/>
    <cellStyle name="Énfasis5 7" xfId="1078" xr:uid="{00000000-0005-0000-0000-000038040000}"/>
    <cellStyle name="Énfasis5 8" xfId="1079" xr:uid="{00000000-0005-0000-0000-000039040000}"/>
    <cellStyle name="Énfasis5 9" xfId="1080" xr:uid="{00000000-0005-0000-0000-00003A040000}"/>
    <cellStyle name="Énfasis5 9 10" xfId="1081" xr:uid="{00000000-0005-0000-0000-00003B040000}"/>
    <cellStyle name="Énfasis5 9 11" xfId="1082" xr:uid="{00000000-0005-0000-0000-00003C040000}"/>
    <cellStyle name="Énfasis5 9 12" xfId="1083" xr:uid="{00000000-0005-0000-0000-00003D040000}"/>
    <cellStyle name="Énfasis5 9 13" xfId="1084" xr:uid="{00000000-0005-0000-0000-00003E040000}"/>
    <cellStyle name="Énfasis5 9 14" xfId="1085" xr:uid="{00000000-0005-0000-0000-00003F040000}"/>
    <cellStyle name="Énfasis5 9 15" xfId="1086" xr:uid="{00000000-0005-0000-0000-000040040000}"/>
    <cellStyle name="Énfasis5 9 16" xfId="1087" xr:uid="{00000000-0005-0000-0000-000041040000}"/>
    <cellStyle name="Énfasis5 9 17" xfId="1088" xr:uid="{00000000-0005-0000-0000-000042040000}"/>
    <cellStyle name="Énfasis5 9 18" xfId="1089" xr:uid="{00000000-0005-0000-0000-000043040000}"/>
    <cellStyle name="Énfasis5 9 19" xfId="1090" xr:uid="{00000000-0005-0000-0000-000044040000}"/>
    <cellStyle name="Énfasis5 9 2" xfId="1091" xr:uid="{00000000-0005-0000-0000-000045040000}"/>
    <cellStyle name="Énfasis5 9 20" xfId="1092" xr:uid="{00000000-0005-0000-0000-000046040000}"/>
    <cellStyle name="Énfasis5 9 21" xfId="1093" xr:uid="{00000000-0005-0000-0000-000047040000}"/>
    <cellStyle name="Énfasis5 9 22" xfId="1094" xr:uid="{00000000-0005-0000-0000-000048040000}"/>
    <cellStyle name="Énfasis5 9 3" xfId="1095" xr:uid="{00000000-0005-0000-0000-000049040000}"/>
    <cellStyle name="Énfasis5 9 4" xfId="1096" xr:uid="{00000000-0005-0000-0000-00004A040000}"/>
    <cellStyle name="Énfasis5 9 5" xfId="1097" xr:uid="{00000000-0005-0000-0000-00004B040000}"/>
    <cellStyle name="Énfasis5 9 6" xfId="1098" xr:uid="{00000000-0005-0000-0000-00004C040000}"/>
    <cellStyle name="Énfasis5 9 7" xfId="1099" xr:uid="{00000000-0005-0000-0000-00004D040000}"/>
    <cellStyle name="Énfasis5 9 8" xfId="1100" xr:uid="{00000000-0005-0000-0000-00004E040000}"/>
    <cellStyle name="Énfasis5 9 9" xfId="1101" xr:uid="{00000000-0005-0000-0000-00004F040000}"/>
    <cellStyle name="Énfasis6" xfId="1102" builtinId="49" customBuiltin="1"/>
    <cellStyle name="Énfasis6 10" xfId="1103" xr:uid="{00000000-0005-0000-0000-000051040000}"/>
    <cellStyle name="Énfasis6 11" xfId="1104" xr:uid="{00000000-0005-0000-0000-000052040000}"/>
    <cellStyle name="Énfasis6 12" xfId="1105" xr:uid="{00000000-0005-0000-0000-000053040000}"/>
    <cellStyle name="Énfasis6 13" xfId="1106" xr:uid="{00000000-0005-0000-0000-000054040000}"/>
    <cellStyle name="Énfasis6 14" xfId="1107" xr:uid="{00000000-0005-0000-0000-000055040000}"/>
    <cellStyle name="Énfasis6 15" xfId="1108" xr:uid="{00000000-0005-0000-0000-000056040000}"/>
    <cellStyle name="Énfasis6 16" xfId="1109" xr:uid="{00000000-0005-0000-0000-000057040000}"/>
    <cellStyle name="Énfasis6 17" xfId="1110" xr:uid="{00000000-0005-0000-0000-000058040000}"/>
    <cellStyle name="Énfasis6 18" xfId="1111" xr:uid="{00000000-0005-0000-0000-000059040000}"/>
    <cellStyle name="Énfasis6 2" xfId="1112" xr:uid="{00000000-0005-0000-0000-00005A040000}"/>
    <cellStyle name="Énfasis6 3" xfId="1113" xr:uid="{00000000-0005-0000-0000-00005B040000}"/>
    <cellStyle name="Énfasis6 4" xfId="1114" xr:uid="{00000000-0005-0000-0000-00005C040000}"/>
    <cellStyle name="Énfasis6 5" xfId="1115" xr:uid="{00000000-0005-0000-0000-00005D040000}"/>
    <cellStyle name="Énfasis6 6" xfId="1116" xr:uid="{00000000-0005-0000-0000-00005E040000}"/>
    <cellStyle name="Énfasis6 7" xfId="1117" xr:uid="{00000000-0005-0000-0000-00005F040000}"/>
    <cellStyle name="Énfasis6 8" xfId="1118" xr:uid="{00000000-0005-0000-0000-000060040000}"/>
    <cellStyle name="Énfasis6 9" xfId="1119" xr:uid="{00000000-0005-0000-0000-000061040000}"/>
    <cellStyle name="Énfasis6 9 10" xfId="1120" xr:uid="{00000000-0005-0000-0000-000062040000}"/>
    <cellStyle name="Énfasis6 9 11" xfId="1121" xr:uid="{00000000-0005-0000-0000-000063040000}"/>
    <cellStyle name="Énfasis6 9 12" xfId="1122" xr:uid="{00000000-0005-0000-0000-000064040000}"/>
    <cellStyle name="Énfasis6 9 13" xfId="1123" xr:uid="{00000000-0005-0000-0000-000065040000}"/>
    <cellStyle name="Énfasis6 9 14" xfId="1124" xr:uid="{00000000-0005-0000-0000-000066040000}"/>
    <cellStyle name="Énfasis6 9 15" xfId="1125" xr:uid="{00000000-0005-0000-0000-000067040000}"/>
    <cellStyle name="Énfasis6 9 16" xfId="1126" xr:uid="{00000000-0005-0000-0000-000068040000}"/>
    <cellStyle name="Énfasis6 9 17" xfId="1127" xr:uid="{00000000-0005-0000-0000-000069040000}"/>
    <cellStyle name="Énfasis6 9 18" xfId="1128" xr:uid="{00000000-0005-0000-0000-00006A040000}"/>
    <cellStyle name="Énfasis6 9 19" xfId="1129" xr:uid="{00000000-0005-0000-0000-00006B040000}"/>
    <cellStyle name="Énfasis6 9 2" xfId="1130" xr:uid="{00000000-0005-0000-0000-00006C040000}"/>
    <cellStyle name="Énfasis6 9 20" xfId="1131" xr:uid="{00000000-0005-0000-0000-00006D040000}"/>
    <cellStyle name="Énfasis6 9 21" xfId="1132" xr:uid="{00000000-0005-0000-0000-00006E040000}"/>
    <cellStyle name="Énfasis6 9 22" xfId="1133" xr:uid="{00000000-0005-0000-0000-00006F040000}"/>
    <cellStyle name="Énfasis6 9 3" xfId="1134" xr:uid="{00000000-0005-0000-0000-000070040000}"/>
    <cellStyle name="Énfasis6 9 4" xfId="1135" xr:uid="{00000000-0005-0000-0000-000071040000}"/>
    <cellStyle name="Énfasis6 9 5" xfId="1136" xr:uid="{00000000-0005-0000-0000-000072040000}"/>
    <cellStyle name="Énfasis6 9 6" xfId="1137" xr:uid="{00000000-0005-0000-0000-000073040000}"/>
    <cellStyle name="Énfasis6 9 7" xfId="1138" xr:uid="{00000000-0005-0000-0000-000074040000}"/>
    <cellStyle name="Énfasis6 9 8" xfId="1139" xr:uid="{00000000-0005-0000-0000-000075040000}"/>
    <cellStyle name="Énfasis6 9 9" xfId="1140" xr:uid="{00000000-0005-0000-0000-000076040000}"/>
    <cellStyle name="Entrada" xfId="1141" builtinId="20" customBuiltin="1"/>
    <cellStyle name="Entrada 10" xfId="1142" xr:uid="{00000000-0005-0000-0000-000078040000}"/>
    <cellStyle name="Entrada 11" xfId="1143" xr:uid="{00000000-0005-0000-0000-000079040000}"/>
    <cellStyle name="Entrada 12" xfId="1144" xr:uid="{00000000-0005-0000-0000-00007A040000}"/>
    <cellStyle name="Entrada 13" xfId="1145" xr:uid="{00000000-0005-0000-0000-00007B040000}"/>
    <cellStyle name="Entrada 14" xfId="1146" xr:uid="{00000000-0005-0000-0000-00007C040000}"/>
    <cellStyle name="Entrada 15" xfId="1147" xr:uid="{00000000-0005-0000-0000-00007D040000}"/>
    <cellStyle name="Entrada 16" xfId="1148" xr:uid="{00000000-0005-0000-0000-00007E040000}"/>
    <cellStyle name="Entrada 17" xfId="1149" xr:uid="{00000000-0005-0000-0000-00007F040000}"/>
    <cellStyle name="Entrada 18" xfId="1150" xr:uid="{00000000-0005-0000-0000-000080040000}"/>
    <cellStyle name="Entrada 2" xfId="1151" xr:uid="{00000000-0005-0000-0000-000081040000}"/>
    <cellStyle name="Entrada 3" xfId="1152" xr:uid="{00000000-0005-0000-0000-000082040000}"/>
    <cellStyle name="Entrada 4" xfId="1153" xr:uid="{00000000-0005-0000-0000-000083040000}"/>
    <cellStyle name="Entrada 5" xfId="1154" xr:uid="{00000000-0005-0000-0000-000084040000}"/>
    <cellStyle name="Entrada 6" xfId="1155" xr:uid="{00000000-0005-0000-0000-000085040000}"/>
    <cellStyle name="Entrada 7" xfId="1156" xr:uid="{00000000-0005-0000-0000-000086040000}"/>
    <cellStyle name="Entrada 8" xfId="1157" xr:uid="{00000000-0005-0000-0000-000087040000}"/>
    <cellStyle name="Entrada 9" xfId="1158" xr:uid="{00000000-0005-0000-0000-000088040000}"/>
    <cellStyle name="Entrada 9 10" xfId="1159" xr:uid="{00000000-0005-0000-0000-000089040000}"/>
    <cellStyle name="Entrada 9 11" xfId="1160" xr:uid="{00000000-0005-0000-0000-00008A040000}"/>
    <cellStyle name="Entrada 9 12" xfId="1161" xr:uid="{00000000-0005-0000-0000-00008B040000}"/>
    <cellStyle name="Entrada 9 13" xfId="1162" xr:uid="{00000000-0005-0000-0000-00008C040000}"/>
    <cellStyle name="Entrada 9 14" xfId="1163" xr:uid="{00000000-0005-0000-0000-00008D040000}"/>
    <cellStyle name="Entrada 9 15" xfId="1164" xr:uid="{00000000-0005-0000-0000-00008E040000}"/>
    <cellStyle name="Entrada 9 16" xfId="1165" xr:uid="{00000000-0005-0000-0000-00008F040000}"/>
    <cellStyle name="Entrada 9 17" xfId="1166" xr:uid="{00000000-0005-0000-0000-000090040000}"/>
    <cellStyle name="Entrada 9 18" xfId="1167" xr:uid="{00000000-0005-0000-0000-000091040000}"/>
    <cellStyle name="Entrada 9 19" xfId="1168" xr:uid="{00000000-0005-0000-0000-000092040000}"/>
    <cellStyle name="Entrada 9 2" xfId="1169" xr:uid="{00000000-0005-0000-0000-000093040000}"/>
    <cellStyle name="Entrada 9 20" xfId="1170" xr:uid="{00000000-0005-0000-0000-000094040000}"/>
    <cellStyle name="Entrada 9 21" xfId="1171" xr:uid="{00000000-0005-0000-0000-000095040000}"/>
    <cellStyle name="Entrada 9 22" xfId="1172" xr:uid="{00000000-0005-0000-0000-000096040000}"/>
    <cellStyle name="Entrada 9 3" xfId="1173" xr:uid="{00000000-0005-0000-0000-000097040000}"/>
    <cellStyle name="Entrada 9 4" xfId="1174" xr:uid="{00000000-0005-0000-0000-000098040000}"/>
    <cellStyle name="Entrada 9 5" xfId="1175" xr:uid="{00000000-0005-0000-0000-000099040000}"/>
    <cellStyle name="Entrada 9 6" xfId="1176" xr:uid="{00000000-0005-0000-0000-00009A040000}"/>
    <cellStyle name="Entrada 9 7" xfId="1177" xr:uid="{00000000-0005-0000-0000-00009B040000}"/>
    <cellStyle name="Entrada 9 8" xfId="1178" xr:uid="{00000000-0005-0000-0000-00009C040000}"/>
    <cellStyle name="Entrada 9 9" xfId="1179" xr:uid="{00000000-0005-0000-0000-00009D040000}"/>
    <cellStyle name="Euro" xfId="1180" xr:uid="{00000000-0005-0000-0000-00009E040000}"/>
    <cellStyle name="Euro 10" xfId="1181" xr:uid="{00000000-0005-0000-0000-00009F040000}"/>
    <cellStyle name="Euro 11" xfId="1182" xr:uid="{00000000-0005-0000-0000-0000A0040000}"/>
    <cellStyle name="Euro 12" xfId="1183" xr:uid="{00000000-0005-0000-0000-0000A1040000}"/>
    <cellStyle name="Euro 13" xfId="1184" xr:uid="{00000000-0005-0000-0000-0000A2040000}"/>
    <cellStyle name="Euro 14" xfId="1185" xr:uid="{00000000-0005-0000-0000-0000A3040000}"/>
    <cellStyle name="Euro 15" xfId="1186" xr:uid="{00000000-0005-0000-0000-0000A4040000}"/>
    <cellStyle name="Euro 16" xfId="1187" xr:uid="{00000000-0005-0000-0000-0000A5040000}"/>
    <cellStyle name="Euro 17" xfId="1188" xr:uid="{00000000-0005-0000-0000-0000A6040000}"/>
    <cellStyle name="Euro 18" xfId="1189" xr:uid="{00000000-0005-0000-0000-0000A7040000}"/>
    <cellStyle name="Euro 19" xfId="1190" xr:uid="{00000000-0005-0000-0000-0000A8040000}"/>
    <cellStyle name="Euro 2" xfId="1191" xr:uid="{00000000-0005-0000-0000-0000A9040000}"/>
    <cellStyle name="Euro 20" xfId="1192" xr:uid="{00000000-0005-0000-0000-0000AA040000}"/>
    <cellStyle name="Euro 21" xfId="1193" xr:uid="{00000000-0005-0000-0000-0000AB040000}"/>
    <cellStyle name="Euro 22" xfId="1194" xr:uid="{00000000-0005-0000-0000-0000AC040000}"/>
    <cellStyle name="Euro 23" xfId="1195" xr:uid="{00000000-0005-0000-0000-0000AD040000}"/>
    <cellStyle name="Euro 24" xfId="1196" xr:uid="{00000000-0005-0000-0000-0000AE040000}"/>
    <cellStyle name="Euro 25" xfId="1197" xr:uid="{00000000-0005-0000-0000-0000AF040000}"/>
    <cellStyle name="Euro 26" xfId="1198" xr:uid="{00000000-0005-0000-0000-0000B0040000}"/>
    <cellStyle name="Euro 27" xfId="1199" xr:uid="{00000000-0005-0000-0000-0000B1040000}"/>
    <cellStyle name="Euro 28" xfId="1200" xr:uid="{00000000-0005-0000-0000-0000B2040000}"/>
    <cellStyle name="Euro 29" xfId="1201" xr:uid="{00000000-0005-0000-0000-0000B3040000}"/>
    <cellStyle name="Euro 3" xfId="1202" xr:uid="{00000000-0005-0000-0000-0000B4040000}"/>
    <cellStyle name="Euro 4" xfId="1203" xr:uid="{00000000-0005-0000-0000-0000B5040000}"/>
    <cellStyle name="Euro 5" xfId="1204" xr:uid="{00000000-0005-0000-0000-0000B6040000}"/>
    <cellStyle name="Euro 6" xfId="1205" xr:uid="{00000000-0005-0000-0000-0000B7040000}"/>
    <cellStyle name="Euro 7" xfId="1206" xr:uid="{00000000-0005-0000-0000-0000B8040000}"/>
    <cellStyle name="Euro 8" xfId="1207" xr:uid="{00000000-0005-0000-0000-0000B9040000}"/>
    <cellStyle name="Euro 9" xfId="1208" xr:uid="{00000000-0005-0000-0000-0000BA040000}"/>
    <cellStyle name="Hipervínculo 2" xfId="1209" xr:uid="{00000000-0005-0000-0000-0000BC040000}"/>
    <cellStyle name="Hipervínculo 31" xfId="1210" xr:uid="{00000000-0005-0000-0000-0000BD040000}"/>
    <cellStyle name="Incorrecto" xfId="1211" builtinId="27" customBuiltin="1"/>
    <cellStyle name="Incorrecto 10" xfId="1212" xr:uid="{00000000-0005-0000-0000-0000BF040000}"/>
    <cellStyle name="Incorrecto 11" xfId="1213" xr:uid="{00000000-0005-0000-0000-0000C0040000}"/>
    <cellStyle name="Incorrecto 12" xfId="1214" xr:uid="{00000000-0005-0000-0000-0000C1040000}"/>
    <cellStyle name="Incorrecto 13" xfId="1215" xr:uid="{00000000-0005-0000-0000-0000C2040000}"/>
    <cellStyle name="Incorrecto 14" xfId="1216" xr:uid="{00000000-0005-0000-0000-0000C3040000}"/>
    <cellStyle name="Incorrecto 15" xfId="1217" xr:uid="{00000000-0005-0000-0000-0000C4040000}"/>
    <cellStyle name="Incorrecto 16" xfId="1218" xr:uid="{00000000-0005-0000-0000-0000C5040000}"/>
    <cellStyle name="Incorrecto 17" xfId="1219" xr:uid="{00000000-0005-0000-0000-0000C6040000}"/>
    <cellStyle name="Incorrecto 18" xfId="1220" xr:uid="{00000000-0005-0000-0000-0000C7040000}"/>
    <cellStyle name="Incorrecto 2" xfId="1221" xr:uid="{00000000-0005-0000-0000-0000C8040000}"/>
    <cellStyle name="Incorrecto 3" xfId="1222" xr:uid="{00000000-0005-0000-0000-0000C9040000}"/>
    <cellStyle name="Incorrecto 4" xfId="1223" xr:uid="{00000000-0005-0000-0000-0000CA040000}"/>
    <cellStyle name="Incorrecto 5" xfId="1224" xr:uid="{00000000-0005-0000-0000-0000CB040000}"/>
    <cellStyle name="Incorrecto 6" xfId="1225" xr:uid="{00000000-0005-0000-0000-0000CC040000}"/>
    <cellStyle name="Incorrecto 7" xfId="1226" xr:uid="{00000000-0005-0000-0000-0000CD040000}"/>
    <cellStyle name="Incorrecto 8" xfId="1227" xr:uid="{00000000-0005-0000-0000-0000CE040000}"/>
    <cellStyle name="Incorrecto 9" xfId="1228" xr:uid="{00000000-0005-0000-0000-0000CF040000}"/>
    <cellStyle name="Incorrecto 9 10" xfId="1229" xr:uid="{00000000-0005-0000-0000-0000D0040000}"/>
    <cellStyle name="Incorrecto 9 11" xfId="1230" xr:uid="{00000000-0005-0000-0000-0000D1040000}"/>
    <cellStyle name="Incorrecto 9 12" xfId="1231" xr:uid="{00000000-0005-0000-0000-0000D2040000}"/>
    <cellStyle name="Incorrecto 9 13" xfId="1232" xr:uid="{00000000-0005-0000-0000-0000D3040000}"/>
    <cellStyle name="Incorrecto 9 14" xfId="1233" xr:uid="{00000000-0005-0000-0000-0000D4040000}"/>
    <cellStyle name="Incorrecto 9 15" xfId="1234" xr:uid="{00000000-0005-0000-0000-0000D5040000}"/>
    <cellStyle name="Incorrecto 9 16" xfId="1235" xr:uid="{00000000-0005-0000-0000-0000D6040000}"/>
    <cellStyle name="Incorrecto 9 17" xfId="1236" xr:uid="{00000000-0005-0000-0000-0000D7040000}"/>
    <cellStyle name="Incorrecto 9 18" xfId="1237" xr:uid="{00000000-0005-0000-0000-0000D8040000}"/>
    <cellStyle name="Incorrecto 9 19" xfId="1238" xr:uid="{00000000-0005-0000-0000-0000D9040000}"/>
    <cellStyle name="Incorrecto 9 2" xfId="1239" xr:uid="{00000000-0005-0000-0000-0000DA040000}"/>
    <cellStyle name="Incorrecto 9 20" xfId="1240" xr:uid="{00000000-0005-0000-0000-0000DB040000}"/>
    <cellStyle name="Incorrecto 9 21" xfId="1241" xr:uid="{00000000-0005-0000-0000-0000DC040000}"/>
    <cellStyle name="Incorrecto 9 22" xfId="1242" xr:uid="{00000000-0005-0000-0000-0000DD040000}"/>
    <cellStyle name="Incorrecto 9 3" xfId="1243" xr:uid="{00000000-0005-0000-0000-0000DE040000}"/>
    <cellStyle name="Incorrecto 9 4" xfId="1244" xr:uid="{00000000-0005-0000-0000-0000DF040000}"/>
    <cellStyle name="Incorrecto 9 5" xfId="1245" xr:uid="{00000000-0005-0000-0000-0000E0040000}"/>
    <cellStyle name="Incorrecto 9 6" xfId="1246" xr:uid="{00000000-0005-0000-0000-0000E1040000}"/>
    <cellStyle name="Incorrecto 9 7" xfId="1247" xr:uid="{00000000-0005-0000-0000-0000E2040000}"/>
    <cellStyle name="Incorrecto 9 8" xfId="1248" xr:uid="{00000000-0005-0000-0000-0000E3040000}"/>
    <cellStyle name="Incorrecto 9 9" xfId="1249" xr:uid="{00000000-0005-0000-0000-0000E4040000}"/>
    <cellStyle name="Millares" xfId="1250" builtinId="3"/>
    <cellStyle name="Millares [0]" xfId="1251" builtinId="6"/>
    <cellStyle name="Millares [0] 2" xfId="1252" xr:uid="{00000000-0005-0000-0000-0000E7040000}"/>
    <cellStyle name="Millares 2" xfId="1253" xr:uid="{00000000-0005-0000-0000-0000E8040000}"/>
    <cellStyle name="Millares 2 10" xfId="1254" xr:uid="{00000000-0005-0000-0000-0000E9040000}"/>
    <cellStyle name="Millares 2 11" xfId="1255" xr:uid="{00000000-0005-0000-0000-0000EA040000}"/>
    <cellStyle name="Millares 2 12" xfId="1256" xr:uid="{00000000-0005-0000-0000-0000EB040000}"/>
    <cellStyle name="Millares 2 13" xfId="1257" xr:uid="{00000000-0005-0000-0000-0000EC040000}"/>
    <cellStyle name="Millares 2 13 2" xfId="1258" xr:uid="{00000000-0005-0000-0000-0000ED040000}"/>
    <cellStyle name="Millares 2 13 2 2" xfId="1259" xr:uid="{00000000-0005-0000-0000-0000EE040000}"/>
    <cellStyle name="Millares 2 13 2 2 2" xfId="1260" xr:uid="{00000000-0005-0000-0000-0000EF040000}"/>
    <cellStyle name="Millares 2 14" xfId="1261" xr:uid="{00000000-0005-0000-0000-0000F0040000}"/>
    <cellStyle name="Millares 2 2" xfId="1262" xr:uid="{00000000-0005-0000-0000-0000F1040000}"/>
    <cellStyle name="Millares 2 2 2" xfId="1263" xr:uid="{00000000-0005-0000-0000-0000F2040000}"/>
    <cellStyle name="Millares 2 2 3" xfId="1264" xr:uid="{00000000-0005-0000-0000-0000F3040000}"/>
    <cellStyle name="Millares 2 2 4" xfId="1265" xr:uid="{00000000-0005-0000-0000-0000F4040000}"/>
    <cellStyle name="Millares 2 3" xfId="1266" xr:uid="{00000000-0005-0000-0000-0000F5040000}"/>
    <cellStyle name="Millares 2 4" xfId="1267" xr:uid="{00000000-0005-0000-0000-0000F6040000}"/>
    <cellStyle name="Millares 2 5" xfId="1268" xr:uid="{00000000-0005-0000-0000-0000F7040000}"/>
    <cellStyle name="Millares 2 6" xfId="1269" xr:uid="{00000000-0005-0000-0000-0000F8040000}"/>
    <cellStyle name="Millares 2 7" xfId="1270" xr:uid="{00000000-0005-0000-0000-0000F9040000}"/>
    <cellStyle name="Millares 2 8" xfId="1271" xr:uid="{00000000-0005-0000-0000-0000FA040000}"/>
    <cellStyle name="Millares 2 9" xfId="1272" xr:uid="{00000000-0005-0000-0000-0000FB040000}"/>
    <cellStyle name="Millares 3" xfId="1273" xr:uid="{00000000-0005-0000-0000-0000FC040000}"/>
    <cellStyle name="Millares 3 2" xfId="1274" xr:uid="{00000000-0005-0000-0000-0000FD040000}"/>
    <cellStyle name="Millares 3 3" xfId="1275" xr:uid="{00000000-0005-0000-0000-0000FE040000}"/>
    <cellStyle name="Millares 4" xfId="1276" xr:uid="{00000000-0005-0000-0000-0000FF040000}"/>
    <cellStyle name="Millares 4 2" xfId="1277" xr:uid="{00000000-0005-0000-0000-000000050000}"/>
    <cellStyle name="Millares 4 2 2" xfId="1278" xr:uid="{00000000-0005-0000-0000-000001050000}"/>
    <cellStyle name="Millares 4 2 2 2" xfId="1279" xr:uid="{00000000-0005-0000-0000-000002050000}"/>
    <cellStyle name="Millares 4 3" xfId="1280" xr:uid="{00000000-0005-0000-0000-000003050000}"/>
    <cellStyle name="Millares 5" xfId="1281" xr:uid="{00000000-0005-0000-0000-000004050000}"/>
    <cellStyle name="Millares 6" xfId="1282" xr:uid="{00000000-0005-0000-0000-000005050000}"/>
    <cellStyle name="Millares 7" xfId="1283" xr:uid="{00000000-0005-0000-0000-000006050000}"/>
    <cellStyle name="Millares 8" xfId="1284" xr:uid="{00000000-0005-0000-0000-000007050000}"/>
    <cellStyle name="Moneda 2" xfId="1285" xr:uid="{00000000-0005-0000-0000-000008050000}"/>
    <cellStyle name="Moneda 2 2" xfId="1286" xr:uid="{00000000-0005-0000-0000-000009050000}"/>
    <cellStyle name="Moneda 2 3" xfId="1287" xr:uid="{00000000-0005-0000-0000-00000A050000}"/>
    <cellStyle name="Neutral" xfId="1288" builtinId="28" customBuiltin="1"/>
    <cellStyle name="Neutral 10" xfId="1289" xr:uid="{00000000-0005-0000-0000-00000C050000}"/>
    <cellStyle name="Neutral 11" xfId="1290" xr:uid="{00000000-0005-0000-0000-00000D050000}"/>
    <cellStyle name="Neutral 12" xfId="1291" xr:uid="{00000000-0005-0000-0000-00000E050000}"/>
    <cellStyle name="Neutral 13" xfId="1292" xr:uid="{00000000-0005-0000-0000-00000F050000}"/>
    <cellStyle name="Neutral 14" xfId="1293" xr:uid="{00000000-0005-0000-0000-000010050000}"/>
    <cellStyle name="Neutral 15" xfId="1294" xr:uid="{00000000-0005-0000-0000-000011050000}"/>
    <cellStyle name="Neutral 16" xfId="1295" xr:uid="{00000000-0005-0000-0000-000012050000}"/>
    <cellStyle name="Neutral 2" xfId="1296" xr:uid="{00000000-0005-0000-0000-000013050000}"/>
    <cellStyle name="Neutral 3" xfId="1297" xr:uid="{00000000-0005-0000-0000-000014050000}"/>
    <cellStyle name="Neutral 4" xfId="1298" xr:uid="{00000000-0005-0000-0000-000015050000}"/>
    <cellStyle name="Neutral 5" xfId="1299" xr:uid="{00000000-0005-0000-0000-000016050000}"/>
    <cellStyle name="Neutral 6" xfId="1300" xr:uid="{00000000-0005-0000-0000-000017050000}"/>
    <cellStyle name="Neutral 7" xfId="1301" xr:uid="{00000000-0005-0000-0000-000018050000}"/>
    <cellStyle name="Neutral 8" xfId="1302" xr:uid="{00000000-0005-0000-0000-000019050000}"/>
    <cellStyle name="Neutral 9" xfId="1303" xr:uid="{00000000-0005-0000-0000-00001A050000}"/>
    <cellStyle name="Normal" xfId="0" builtinId="0"/>
    <cellStyle name="Normal 10" xfId="1304" xr:uid="{00000000-0005-0000-0000-00001C050000}"/>
    <cellStyle name="Normal 10 2" xfId="1305" xr:uid="{00000000-0005-0000-0000-00001D050000}"/>
    <cellStyle name="Normal 11" xfId="1306" xr:uid="{00000000-0005-0000-0000-00001E050000}"/>
    <cellStyle name="Normal 11 2" xfId="1307" xr:uid="{00000000-0005-0000-0000-00001F050000}"/>
    <cellStyle name="Normal 110" xfId="1308" xr:uid="{00000000-0005-0000-0000-000020050000}"/>
    <cellStyle name="Normal 112" xfId="1309" xr:uid="{00000000-0005-0000-0000-000021050000}"/>
    <cellStyle name="Normal 113" xfId="1310" xr:uid="{00000000-0005-0000-0000-000022050000}"/>
    <cellStyle name="Normal 115" xfId="1311" xr:uid="{00000000-0005-0000-0000-000023050000}"/>
    <cellStyle name="Normal 12" xfId="1312" xr:uid="{00000000-0005-0000-0000-000024050000}"/>
    <cellStyle name="Normal 12 2" xfId="1313" xr:uid="{00000000-0005-0000-0000-000025050000}"/>
    <cellStyle name="Normal 13" xfId="1314" xr:uid="{00000000-0005-0000-0000-000026050000}"/>
    <cellStyle name="Normal 13 2" xfId="1315" xr:uid="{00000000-0005-0000-0000-000027050000}"/>
    <cellStyle name="Normal 14" xfId="1316" xr:uid="{00000000-0005-0000-0000-000028050000}"/>
    <cellStyle name="Normal 14 2" xfId="1317" xr:uid="{00000000-0005-0000-0000-000029050000}"/>
    <cellStyle name="Normal 15" xfId="1318" xr:uid="{00000000-0005-0000-0000-00002A050000}"/>
    <cellStyle name="Normal 15 2" xfId="1319" xr:uid="{00000000-0005-0000-0000-00002B050000}"/>
    <cellStyle name="Normal 16" xfId="1320" xr:uid="{00000000-0005-0000-0000-00002C050000}"/>
    <cellStyle name="Normal 16 2" xfId="1321" xr:uid="{00000000-0005-0000-0000-00002D050000}"/>
    <cellStyle name="Normal 17" xfId="1322" xr:uid="{00000000-0005-0000-0000-00002E050000}"/>
    <cellStyle name="Normal 17 2" xfId="1323" xr:uid="{00000000-0005-0000-0000-00002F050000}"/>
    <cellStyle name="Normal 18 2" xfId="1324" xr:uid="{00000000-0005-0000-0000-000030050000}"/>
    <cellStyle name="Normal 19" xfId="1325" xr:uid="{00000000-0005-0000-0000-000031050000}"/>
    <cellStyle name="Normal 19 2" xfId="1326" xr:uid="{00000000-0005-0000-0000-000032050000}"/>
    <cellStyle name="Normal 2" xfId="1327" xr:uid="{00000000-0005-0000-0000-000033050000}"/>
    <cellStyle name="Normal 2 10" xfId="1328" xr:uid="{00000000-0005-0000-0000-000034050000}"/>
    <cellStyle name="Normal 2 11" xfId="1329" xr:uid="{00000000-0005-0000-0000-000035050000}"/>
    <cellStyle name="Normal 2 12" xfId="1330" xr:uid="{00000000-0005-0000-0000-000036050000}"/>
    <cellStyle name="Normal 2 2" xfId="1331" xr:uid="{00000000-0005-0000-0000-000037050000}"/>
    <cellStyle name="Normal 2 2 2" xfId="1332" xr:uid="{00000000-0005-0000-0000-000038050000}"/>
    <cellStyle name="Normal 2 2 3" xfId="1333" xr:uid="{00000000-0005-0000-0000-000039050000}"/>
    <cellStyle name="Normal 2 2 4" xfId="1334" xr:uid="{00000000-0005-0000-0000-00003A050000}"/>
    <cellStyle name="Normal 2 2 5" xfId="1335" xr:uid="{00000000-0005-0000-0000-00003B050000}"/>
    <cellStyle name="Normal 2 3" xfId="1336" xr:uid="{00000000-0005-0000-0000-00003C050000}"/>
    <cellStyle name="Normal 2 4" xfId="1337" xr:uid="{00000000-0005-0000-0000-00003D050000}"/>
    <cellStyle name="Normal 2 5" xfId="1338" xr:uid="{00000000-0005-0000-0000-00003E050000}"/>
    <cellStyle name="Normal 2 6" xfId="1339" xr:uid="{00000000-0005-0000-0000-00003F050000}"/>
    <cellStyle name="Normal 2 7" xfId="1340" xr:uid="{00000000-0005-0000-0000-000040050000}"/>
    <cellStyle name="Normal 2 8" xfId="1341" xr:uid="{00000000-0005-0000-0000-000041050000}"/>
    <cellStyle name="Normal 2 9" xfId="1342" xr:uid="{00000000-0005-0000-0000-000042050000}"/>
    <cellStyle name="Normal 20 2" xfId="1343" xr:uid="{00000000-0005-0000-0000-000043050000}"/>
    <cellStyle name="Normal 21 2" xfId="1344" xr:uid="{00000000-0005-0000-0000-000044050000}"/>
    <cellStyle name="Normal 22 2" xfId="1345" xr:uid="{00000000-0005-0000-0000-000045050000}"/>
    <cellStyle name="Normal 23 2" xfId="1346" xr:uid="{00000000-0005-0000-0000-000046050000}"/>
    <cellStyle name="Normal 24 2" xfId="1347" xr:uid="{00000000-0005-0000-0000-000047050000}"/>
    <cellStyle name="Normal 25 2" xfId="1348" xr:uid="{00000000-0005-0000-0000-000048050000}"/>
    <cellStyle name="Normal 3" xfId="1349" xr:uid="{00000000-0005-0000-0000-000049050000}"/>
    <cellStyle name="Normal 3 10" xfId="1350" xr:uid="{00000000-0005-0000-0000-00004A050000}"/>
    <cellStyle name="Normal 3 11" xfId="1351" xr:uid="{00000000-0005-0000-0000-00004B050000}"/>
    <cellStyle name="Normal 3 12" xfId="1352" xr:uid="{00000000-0005-0000-0000-00004C050000}"/>
    <cellStyle name="Normal 3 13" xfId="1353" xr:uid="{00000000-0005-0000-0000-00004D050000}"/>
    <cellStyle name="Normal 3 14" xfId="1354" xr:uid="{00000000-0005-0000-0000-00004E050000}"/>
    <cellStyle name="Normal 3 15" xfId="1355" xr:uid="{00000000-0005-0000-0000-00004F050000}"/>
    <cellStyle name="Normal 3 16" xfId="1356" xr:uid="{00000000-0005-0000-0000-000050050000}"/>
    <cellStyle name="Normal 3 17" xfId="1357" xr:uid="{00000000-0005-0000-0000-000051050000}"/>
    <cellStyle name="Normal 3 18" xfId="1358" xr:uid="{00000000-0005-0000-0000-000052050000}"/>
    <cellStyle name="Normal 3 19" xfId="1359" xr:uid="{00000000-0005-0000-0000-000053050000}"/>
    <cellStyle name="Normal 3 2" xfId="1360" xr:uid="{00000000-0005-0000-0000-000054050000}"/>
    <cellStyle name="Normal 3 20" xfId="1361" xr:uid="{00000000-0005-0000-0000-000055050000}"/>
    <cellStyle name="Normal 3 21" xfId="1362" xr:uid="{00000000-0005-0000-0000-000056050000}"/>
    <cellStyle name="Normal 3 3" xfId="1363" xr:uid="{00000000-0005-0000-0000-000057050000}"/>
    <cellStyle name="Normal 3 4" xfId="1364" xr:uid="{00000000-0005-0000-0000-000058050000}"/>
    <cellStyle name="Normal 3 5" xfId="1365" xr:uid="{00000000-0005-0000-0000-000059050000}"/>
    <cellStyle name="Normal 3 6" xfId="1366" xr:uid="{00000000-0005-0000-0000-00005A050000}"/>
    <cellStyle name="Normal 3 7" xfId="1367" xr:uid="{00000000-0005-0000-0000-00005B050000}"/>
    <cellStyle name="Normal 3 8" xfId="1368" xr:uid="{00000000-0005-0000-0000-00005C050000}"/>
    <cellStyle name="Normal 3 9" xfId="1369" xr:uid="{00000000-0005-0000-0000-00005D050000}"/>
    <cellStyle name="Normal 3_PLAN DE ACTIVIDADES 10 DE ABRIL RURALIDAD" xfId="1370" xr:uid="{00000000-0005-0000-0000-00005E050000}"/>
    <cellStyle name="Normal 4" xfId="1371" xr:uid="{00000000-0005-0000-0000-00005F050000}"/>
    <cellStyle name="Normal 4 10" xfId="1372" xr:uid="{00000000-0005-0000-0000-000060050000}"/>
    <cellStyle name="Normal 4 11" xfId="1373" xr:uid="{00000000-0005-0000-0000-000061050000}"/>
    <cellStyle name="Normal 4 12" xfId="1374" xr:uid="{00000000-0005-0000-0000-000062050000}"/>
    <cellStyle name="Normal 4 13" xfId="1375" xr:uid="{00000000-0005-0000-0000-000063050000}"/>
    <cellStyle name="Normal 4 14" xfId="1376" xr:uid="{00000000-0005-0000-0000-000064050000}"/>
    <cellStyle name="Normal 4 15" xfId="1377" xr:uid="{00000000-0005-0000-0000-000065050000}"/>
    <cellStyle name="Normal 4 16" xfId="1378" xr:uid="{00000000-0005-0000-0000-000066050000}"/>
    <cellStyle name="Normal 4 17" xfId="1379" xr:uid="{00000000-0005-0000-0000-000067050000}"/>
    <cellStyle name="Normal 4 18" xfId="1380" xr:uid="{00000000-0005-0000-0000-000068050000}"/>
    <cellStyle name="Normal 4 19" xfId="1381" xr:uid="{00000000-0005-0000-0000-000069050000}"/>
    <cellStyle name="Normal 4 2" xfId="1382" xr:uid="{00000000-0005-0000-0000-00006A050000}"/>
    <cellStyle name="Normal 4 20" xfId="1383" xr:uid="{00000000-0005-0000-0000-00006B050000}"/>
    <cellStyle name="Normal 4 21" xfId="1384" xr:uid="{00000000-0005-0000-0000-00006C050000}"/>
    <cellStyle name="Normal 4 3" xfId="1385" xr:uid="{00000000-0005-0000-0000-00006D050000}"/>
    <cellStyle name="Normal 4 4" xfId="1386" xr:uid="{00000000-0005-0000-0000-00006E050000}"/>
    <cellStyle name="Normal 4 5" xfId="1387" xr:uid="{00000000-0005-0000-0000-00006F050000}"/>
    <cellStyle name="Normal 4 6" xfId="1388" xr:uid="{00000000-0005-0000-0000-000070050000}"/>
    <cellStyle name="Normal 4 7" xfId="1389" xr:uid="{00000000-0005-0000-0000-000071050000}"/>
    <cellStyle name="Normal 4 8" xfId="1390" xr:uid="{00000000-0005-0000-0000-000072050000}"/>
    <cellStyle name="Normal 4 9" xfId="1391" xr:uid="{00000000-0005-0000-0000-000073050000}"/>
    <cellStyle name="Normal 47" xfId="1392" xr:uid="{00000000-0005-0000-0000-000074050000}"/>
    <cellStyle name="Normal 48" xfId="1393" xr:uid="{00000000-0005-0000-0000-000075050000}"/>
    <cellStyle name="Normal 5" xfId="1394" xr:uid="{00000000-0005-0000-0000-000076050000}"/>
    <cellStyle name="Normal 5 10" xfId="1395" xr:uid="{00000000-0005-0000-0000-000077050000}"/>
    <cellStyle name="Normal 5 11" xfId="1396" xr:uid="{00000000-0005-0000-0000-000078050000}"/>
    <cellStyle name="Normal 5 12" xfId="1397" xr:uid="{00000000-0005-0000-0000-000079050000}"/>
    <cellStyle name="Normal 5 13" xfId="1398" xr:uid="{00000000-0005-0000-0000-00007A050000}"/>
    <cellStyle name="Normal 5 14" xfId="1399" xr:uid="{00000000-0005-0000-0000-00007B050000}"/>
    <cellStyle name="Normal 5 15" xfId="1400" xr:uid="{00000000-0005-0000-0000-00007C050000}"/>
    <cellStyle name="Normal 5 16" xfId="1401" xr:uid="{00000000-0005-0000-0000-00007D050000}"/>
    <cellStyle name="Normal 5 17" xfId="1402" xr:uid="{00000000-0005-0000-0000-00007E050000}"/>
    <cellStyle name="Normal 5 18" xfId="1403" xr:uid="{00000000-0005-0000-0000-00007F050000}"/>
    <cellStyle name="Normal 5 19" xfId="1404" xr:uid="{00000000-0005-0000-0000-000080050000}"/>
    <cellStyle name="Normal 5 2" xfId="1405" xr:uid="{00000000-0005-0000-0000-000081050000}"/>
    <cellStyle name="Normal 5 20" xfId="1406" xr:uid="{00000000-0005-0000-0000-000082050000}"/>
    <cellStyle name="Normal 5 21" xfId="1407" xr:uid="{00000000-0005-0000-0000-000083050000}"/>
    <cellStyle name="Normal 5 3" xfId="1408" xr:uid="{00000000-0005-0000-0000-000084050000}"/>
    <cellStyle name="Normal 5 4" xfId="1409" xr:uid="{00000000-0005-0000-0000-000085050000}"/>
    <cellStyle name="Normal 5 5" xfId="1410" xr:uid="{00000000-0005-0000-0000-000086050000}"/>
    <cellStyle name="Normal 5 6" xfId="1411" xr:uid="{00000000-0005-0000-0000-000087050000}"/>
    <cellStyle name="Normal 5 7" xfId="1412" xr:uid="{00000000-0005-0000-0000-000088050000}"/>
    <cellStyle name="Normal 5 8" xfId="1413" xr:uid="{00000000-0005-0000-0000-000089050000}"/>
    <cellStyle name="Normal 5 9" xfId="1414" xr:uid="{00000000-0005-0000-0000-00008A050000}"/>
    <cellStyle name="Normal 53" xfId="1415" xr:uid="{00000000-0005-0000-0000-00008B050000}"/>
    <cellStyle name="Normal 54" xfId="1416" xr:uid="{00000000-0005-0000-0000-00008C050000}"/>
    <cellStyle name="Normal 55" xfId="1417" xr:uid="{00000000-0005-0000-0000-00008D050000}"/>
    <cellStyle name="Normal 56" xfId="1418" xr:uid="{00000000-0005-0000-0000-00008E050000}"/>
    <cellStyle name="Normal 57" xfId="1419" xr:uid="{00000000-0005-0000-0000-00008F050000}"/>
    <cellStyle name="Normal 58" xfId="1420" xr:uid="{00000000-0005-0000-0000-000090050000}"/>
    <cellStyle name="Normal 59" xfId="1421" xr:uid="{00000000-0005-0000-0000-000091050000}"/>
    <cellStyle name="Normal 6" xfId="1422" xr:uid="{00000000-0005-0000-0000-000092050000}"/>
    <cellStyle name="Normal 6 2" xfId="1423" xr:uid="{00000000-0005-0000-0000-000093050000}"/>
    <cellStyle name="Normal 61" xfId="1424" xr:uid="{00000000-0005-0000-0000-000094050000}"/>
    <cellStyle name="Normal 65" xfId="1425" xr:uid="{00000000-0005-0000-0000-000095050000}"/>
    <cellStyle name="Normal 66" xfId="1426" xr:uid="{00000000-0005-0000-0000-000096050000}"/>
    <cellStyle name="Normal 69" xfId="1427" xr:uid="{00000000-0005-0000-0000-000097050000}"/>
    <cellStyle name="Normal 7" xfId="1428" xr:uid="{00000000-0005-0000-0000-000098050000}"/>
    <cellStyle name="Normal 7 2" xfId="1429" xr:uid="{00000000-0005-0000-0000-000099050000}"/>
    <cellStyle name="Normal 70" xfId="1430" xr:uid="{00000000-0005-0000-0000-00009A050000}"/>
    <cellStyle name="Normal 75" xfId="1431" xr:uid="{00000000-0005-0000-0000-00009B050000}"/>
    <cellStyle name="Normal 76" xfId="1432" xr:uid="{00000000-0005-0000-0000-00009C050000}"/>
    <cellStyle name="Normal 77" xfId="1433" xr:uid="{00000000-0005-0000-0000-00009D050000}"/>
    <cellStyle name="Normal 78" xfId="1434" xr:uid="{00000000-0005-0000-0000-00009E050000}"/>
    <cellStyle name="Normal 79" xfId="1435" xr:uid="{00000000-0005-0000-0000-00009F050000}"/>
    <cellStyle name="Normal 8" xfId="1436" xr:uid="{00000000-0005-0000-0000-0000A0050000}"/>
    <cellStyle name="Normal 8 2" xfId="1437" xr:uid="{00000000-0005-0000-0000-0000A1050000}"/>
    <cellStyle name="Normal 8 3" xfId="1438" xr:uid="{00000000-0005-0000-0000-0000A2050000}"/>
    <cellStyle name="Normal 80" xfId="1439" xr:uid="{00000000-0005-0000-0000-0000A3050000}"/>
    <cellStyle name="Normal 81" xfId="1440" xr:uid="{00000000-0005-0000-0000-0000A4050000}"/>
    <cellStyle name="Normal 82" xfId="1441" xr:uid="{00000000-0005-0000-0000-0000A5050000}"/>
    <cellStyle name="Normal 87" xfId="1442" xr:uid="{00000000-0005-0000-0000-0000A6050000}"/>
    <cellStyle name="Normal 89" xfId="1443" xr:uid="{00000000-0005-0000-0000-0000A7050000}"/>
    <cellStyle name="Normal 9" xfId="1444" xr:uid="{00000000-0005-0000-0000-0000A8050000}"/>
    <cellStyle name="Normal 9 2" xfId="1445" xr:uid="{00000000-0005-0000-0000-0000A9050000}"/>
    <cellStyle name="Normal 97" xfId="1446" xr:uid="{00000000-0005-0000-0000-0000AA050000}"/>
    <cellStyle name="Normal 99" xfId="1447" xr:uid="{00000000-0005-0000-0000-0000AB050000}"/>
    <cellStyle name="Notas 10" xfId="1448" xr:uid="{00000000-0005-0000-0000-0000AC050000}"/>
    <cellStyle name="Notas 11" xfId="1449" xr:uid="{00000000-0005-0000-0000-0000AD050000}"/>
    <cellStyle name="Notas 12" xfId="1450" xr:uid="{00000000-0005-0000-0000-0000AE050000}"/>
    <cellStyle name="Notas 13" xfId="1451" xr:uid="{00000000-0005-0000-0000-0000AF050000}"/>
    <cellStyle name="Notas 14" xfId="1452" xr:uid="{00000000-0005-0000-0000-0000B0050000}"/>
    <cellStyle name="Notas 15" xfId="1453" xr:uid="{00000000-0005-0000-0000-0000B1050000}"/>
    <cellStyle name="Notas 16" xfId="1454" xr:uid="{00000000-0005-0000-0000-0000B2050000}"/>
    <cellStyle name="Notas 17" xfId="1455" xr:uid="{00000000-0005-0000-0000-0000B3050000}"/>
    <cellStyle name="Notas 18" xfId="1456" xr:uid="{00000000-0005-0000-0000-0000B4050000}"/>
    <cellStyle name="Notas 19" xfId="1457" xr:uid="{00000000-0005-0000-0000-0000B5050000}"/>
    <cellStyle name="Notas 2" xfId="1458" xr:uid="{00000000-0005-0000-0000-0000B6050000}"/>
    <cellStyle name="Notas 2 2" xfId="1459" xr:uid="{00000000-0005-0000-0000-0000B7050000}"/>
    <cellStyle name="Notas 2 3" xfId="1460" xr:uid="{00000000-0005-0000-0000-0000B8050000}"/>
    <cellStyle name="Notas 2 4" xfId="1461" xr:uid="{00000000-0005-0000-0000-0000B9050000}"/>
    <cellStyle name="Notas 20" xfId="1462" xr:uid="{00000000-0005-0000-0000-0000BA050000}"/>
    <cellStyle name="Notas 21" xfId="1463" xr:uid="{00000000-0005-0000-0000-0000BB050000}"/>
    <cellStyle name="Notas 22" xfId="1464" xr:uid="{00000000-0005-0000-0000-0000BC050000}"/>
    <cellStyle name="Notas 3" xfId="1465" xr:uid="{00000000-0005-0000-0000-0000BD050000}"/>
    <cellStyle name="Notas 4" xfId="1466" xr:uid="{00000000-0005-0000-0000-0000BE050000}"/>
    <cellStyle name="Notas 5" xfId="1467" xr:uid="{00000000-0005-0000-0000-0000BF050000}"/>
    <cellStyle name="Notas 6" xfId="1468" xr:uid="{00000000-0005-0000-0000-0000C0050000}"/>
    <cellStyle name="Notas 7" xfId="1469" xr:uid="{00000000-0005-0000-0000-0000C1050000}"/>
    <cellStyle name="Notas 8" xfId="1470" xr:uid="{00000000-0005-0000-0000-0000C2050000}"/>
    <cellStyle name="Notas 9" xfId="1471" xr:uid="{00000000-0005-0000-0000-0000C3050000}"/>
    <cellStyle name="Notas 9 10" xfId="1472" xr:uid="{00000000-0005-0000-0000-0000C4050000}"/>
    <cellStyle name="Notas 9 11" xfId="1473" xr:uid="{00000000-0005-0000-0000-0000C5050000}"/>
    <cellStyle name="Notas 9 12" xfId="1474" xr:uid="{00000000-0005-0000-0000-0000C6050000}"/>
    <cellStyle name="Notas 9 13" xfId="1475" xr:uid="{00000000-0005-0000-0000-0000C7050000}"/>
    <cellStyle name="Notas 9 14" xfId="1476" xr:uid="{00000000-0005-0000-0000-0000C8050000}"/>
    <cellStyle name="Notas 9 15" xfId="1477" xr:uid="{00000000-0005-0000-0000-0000C9050000}"/>
    <cellStyle name="Notas 9 16" xfId="1478" xr:uid="{00000000-0005-0000-0000-0000CA050000}"/>
    <cellStyle name="Notas 9 17" xfId="1479" xr:uid="{00000000-0005-0000-0000-0000CB050000}"/>
    <cellStyle name="Notas 9 18" xfId="1480" xr:uid="{00000000-0005-0000-0000-0000CC050000}"/>
    <cellStyle name="Notas 9 19" xfId="1481" xr:uid="{00000000-0005-0000-0000-0000CD050000}"/>
    <cellStyle name="Notas 9 2" xfId="1482" xr:uid="{00000000-0005-0000-0000-0000CE050000}"/>
    <cellStyle name="Notas 9 20" xfId="1483" xr:uid="{00000000-0005-0000-0000-0000CF050000}"/>
    <cellStyle name="Notas 9 21" xfId="1484" xr:uid="{00000000-0005-0000-0000-0000D0050000}"/>
    <cellStyle name="Notas 9 22" xfId="1485" xr:uid="{00000000-0005-0000-0000-0000D1050000}"/>
    <cellStyle name="Notas 9 3" xfId="1486" xr:uid="{00000000-0005-0000-0000-0000D2050000}"/>
    <cellStyle name="Notas 9 4" xfId="1487" xr:uid="{00000000-0005-0000-0000-0000D3050000}"/>
    <cellStyle name="Notas 9 5" xfId="1488" xr:uid="{00000000-0005-0000-0000-0000D4050000}"/>
    <cellStyle name="Notas 9 6" xfId="1489" xr:uid="{00000000-0005-0000-0000-0000D5050000}"/>
    <cellStyle name="Notas 9 7" xfId="1490" xr:uid="{00000000-0005-0000-0000-0000D6050000}"/>
    <cellStyle name="Notas 9 8" xfId="1491" xr:uid="{00000000-0005-0000-0000-0000D7050000}"/>
    <cellStyle name="Notas 9 9" xfId="1492" xr:uid="{00000000-0005-0000-0000-0000D8050000}"/>
    <cellStyle name="Porcentaje" xfId="1495" builtinId="5"/>
    <cellStyle name="Porcentaje 2" xfId="1493" xr:uid="{00000000-0005-0000-0000-0000D9050000}"/>
    <cellStyle name="Porcentaje 3" xfId="1494" xr:uid="{00000000-0005-0000-0000-0000DA050000}"/>
    <cellStyle name="Porcentual 2" xfId="1496" xr:uid="{00000000-0005-0000-0000-0000DC050000}"/>
    <cellStyle name="Porcentual 2 2" xfId="1497" xr:uid="{00000000-0005-0000-0000-0000DD050000}"/>
    <cellStyle name="Porcentual 2 3" xfId="1498" xr:uid="{00000000-0005-0000-0000-0000DE050000}"/>
    <cellStyle name="Porcentual 2 4" xfId="1499" xr:uid="{00000000-0005-0000-0000-0000DF050000}"/>
    <cellStyle name="Porcentual 3" xfId="1500" xr:uid="{00000000-0005-0000-0000-0000E0050000}"/>
    <cellStyle name="Salida" xfId="1501" builtinId="21" customBuiltin="1"/>
    <cellStyle name="Salida 10" xfId="1502" xr:uid="{00000000-0005-0000-0000-0000E2050000}"/>
    <cellStyle name="Salida 11" xfId="1503" xr:uid="{00000000-0005-0000-0000-0000E3050000}"/>
    <cellStyle name="Salida 12" xfId="1504" xr:uid="{00000000-0005-0000-0000-0000E4050000}"/>
    <cellStyle name="Salida 13" xfId="1505" xr:uid="{00000000-0005-0000-0000-0000E5050000}"/>
    <cellStyle name="Salida 14" xfId="1506" xr:uid="{00000000-0005-0000-0000-0000E6050000}"/>
    <cellStyle name="Salida 15" xfId="1507" xr:uid="{00000000-0005-0000-0000-0000E7050000}"/>
    <cellStyle name="Salida 16" xfId="1508" xr:uid="{00000000-0005-0000-0000-0000E8050000}"/>
    <cellStyle name="Salida 17" xfId="1509" xr:uid="{00000000-0005-0000-0000-0000E9050000}"/>
    <cellStyle name="Salida 18" xfId="1510" xr:uid="{00000000-0005-0000-0000-0000EA050000}"/>
    <cellStyle name="Salida 2" xfId="1511" xr:uid="{00000000-0005-0000-0000-0000EB050000}"/>
    <cellStyle name="Salida 3" xfId="1512" xr:uid="{00000000-0005-0000-0000-0000EC050000}"/>
    <cellStyle name="Salida 4" xfId="1513" xr:uid="{00000000-0005-0000-0000-0000ED050000}"/>
    <cellStyle name="Salida 5" xfId="1514" xr:uid="{00000000-0005-0000-0000-0000EE050000}"/>
    <cellStyle name="Salida 6" xfId="1515" xr:uid="{00000000-0005-0000-0000-0000EF050000}"/>
    <cellStyle name="Salida 7" xfId="1516" xr:uid="{00000000-0005-0000-0000-0000F0050000}"/>
    <cellStyle name="Salida 8" xfId="1517" xr:uid="{00000000-0005-0000-0000-0000F1050000}"/>
    <cellStyle name="Salida 9" xfId="1518" xr:uid="{00000000-0005-0000-0000-0000F2050000}"/>
    <cellStyle name="Salida 9 10" xfId="1519" xr:uid="{00000000-0005-0000-0000-0000F3050000}"/>
    <cellStyle name="Salida 9 11" xfId="1520" xr:uid="{00000000-0005-0000-0000-0000F4050000}"/>
    <cellStyle name="Salida 9 12" xfId="1521" xr:uid="{00000000-0005-0000-0000-0000F5050000}"/>
    <cellStyle name="Salida 9 13" xfId="1522" xr:uid="{00000000-0005-0000-0000-0000F6050000}"/>
    <cellStyle name="Salida 9 14" xfId="1523" xr:uid="{00000000-0005-0000-0000-0000F7050000}"/>
    <cellStyle name="Salida 9 15" xfId="1524" xr:uid="{00000000-0005-0000-0000-0000F8050000}"/>
    <cellStyle name="Salida 9 16" xfId="1525" xr:uid="{00000000-0005-0000-0000-0000F9050000}"/>
    <cellStyle name="Salida 9 17" xfId="1526" xr:uid="{00000000-0005-0000-0000-0000FA050000}"/>
    <cellStyle name="Salida 9 18" xfId="1527" xr:uid="{00000000-0005-0000-0000-0000FB050000}"/>
    <cellStyle name="Salida 9 19" xfId="1528" xr:uid="{00000000-0005-0000-0000-0000FC050000}"/>
    <cellStyle name="Salida 9 2" xfId="1529" xr:uid="{00000000-0005-0000-0000-0000FD050000}"/>
    <cellStyle name="Salida 9 20" xfId="1530" xr:uid="{00000000-0005-0000-0000-0000FE050000}"/>
    <cellStyle name="Salida 9 21" xfId="1531" xr:uid="{00000000-0005-0000-0000-0000FF050000}"/>
    <cellStyle name="Salida 9 22" xfId="1532" xr:uid="{00000000-0005-0000-0000-000000060000}"/>
    <cellStyle name="Salida 9 3" xfId="1533" xr:uid="{00000000-0005-0000-0000-000001060000}"/>
    <cellStyle name="Salida 9 4" xfId="1534" xr:uid="{00000000-0005-0000-0000-000002060000}"/>
    <cellStyle name="Salida 9 5" xfId="1535" xr:uid="{00000000-0005-0000-0000-000003060000}"/>
    <cellStyle name="Salida 9 6" xfId="1536" xr:uid="{00000000-0005-0000-0000-000004060000}"/>
    <cellStyle name="Salida 9 7" xfId="1537" xr:uid="{00000000-0005-0000-0000-000005060000}"/>
    <cellStyle name="Salida 9 8" xfId="1538" xr:uid="{00000000-0005-0000-0000-000006060000}"/>
    <cellStyle name="Salida 9 9" xfId="1539" xr:uid="{00000000-0005-0000-0000-000007060000}"/>
    <cellStyle name="Texto de advertencia" xfId="1540" builtinId="11" customBuiltin="1"/>
    <cellStyle name="Texto de advertencia 10" xfId="1541" xr:uid="{00000000-0005-0000-0000-000008060000}"/>
    <cellStyle name="Texto de advertencia 11" xfId="1542" xr:uid="{00000000-0005-0000-0000-000009060000}"/>
    <cellStyle name="Texto de advertencia 12" xfId="1543" xr:uid="{00000000-0005-0000-0000-00000A060000}"/>
    <cellStyle name="Texto de advertencia 13" xfId="1544" xr:uid="{00000000-0005-0000-0000-00000B060000}"/>
    <cellStyle name="Texto de advertencia 14" xfId="1545" xr:uid="{00000000-0005-0000-0000-00000C060000}"/>
    <cellStyle name="Texto de advertencia 15" xfId="1546" xr:uid="{00000000-0005-0000-0000-00000D060000}"/>
    <cellStyle name="Texto de advertencia 16" xfId="1547" xr:uid="{00000000-0005-0000-0000-00000E060000}"/>
    <cellStyle name="Texto de advertencia 17" xfId="1548" xr:uid="{00000000-0005-0000-0000-00000F060000}"/>
    <cellStyle name="Texto de advertencia 18" xfId="1549" xr:uid="{00000000-0005-0000-0000-000010060000}"/>
    <cellStyle name="Texto de advertencia 2" xfId="1550" xr:uid="{00000000-0005-0000-0000-000011060000}"/>
    <cellStyle name="Texto de advertencia 3" xfId="1551" xr:uid="{00000000-0005-0000-0000-000012060000}"/>
    <cellStyle name="Texto de advertencia 4" xfId="1552" xr:uid="{00000000-0005-0000-0000-000013060000}"/>
    <cellStyle name="Texto de advertencia 5" xfId="1553" xr:uid="{00000000-0005-0000-0000-000014060000}"/>
    <cellStyle name="Texto de advertencia 6" xfId="1554" xr:uid="{00000000-0005-0000-0000-000015060000}"/>
    <cellStyle name="Texto de advertencia 7" xfId="1555" xr:uid="{00000000-0005-0000-0000-000016060000}"/>
    <cellStyle name="Texto de advertencia 8" xfId="1556" xr:uid="{00000000-0005-0000-0000-000017060000}"/>
    <cellStyle name="Texto de advertencia 9" xfId="1557" xr:uid="{00000000-0005-0000-0000-000018060000}"/>
    <cellStyle name="Texto de advertencia 9 10" xfId="1558" xr:uid="{00000000-0005-0000-0000-000019060000}"/>
    <cellStyle name="Texto de advertencia 9 11" xfId="1559" xr:uid="{00000000-0005-0000-0000-00001A060000}"/>
    <cellStyle name="Texto de advertencia 9 12" xfId="1560" xr:uid="{00000000-0005-0000-0000-00001B060000}"/>
    <cellStyle name="Texto de advertencia 9 13" xfId="1561" xr:uid="{00000000-0005-0000-0000-00001C060000}"/>
    <cellStyle name="Texto de advertencia 9 14" xfId="1562" xr:uid="{00000000-0005-0000-0000-00001D060000}"/>
    <cellStyle name="Texto de advertencia 9 15" xfId="1563" xr:uid="{00000000-0005-0000-0000-00001E060000}"/>
    <cellStyle name="Texto de advertencia 9 16" xfId="1564" xr:uid="{00000000-0005-0000-0000-00001F060000}"/>
    <cellStyle name="Texto de advertencia 9 17" xfId="1565" xr:uid="{00000000-0005-0000-0000-000020060000}"/>
    <cellStyle name="Texto de advertencia 9 18" xfId="1566" xr:uid="{00000000-0005-0000-0000-000021060000}"/>
    <cellStyle name="Texto de advertencia 9 19" xfId="1567" xr:uid="{00000000-0005-0000-0000-000022060000}"/>
    <cellStyle name="Texto de advertencia 9 2" xfId="1568" xr:uid="{00000000-0005-0000-0000-000023060000}"/>
    <cellStyle name="Texto de advertencia 9 20" xfId="1569" xr:uid="{00000000-0005-0000-0000-000024060000}"/>
    <cellStyle name="Texto de advertencia 9 21" xfId="1570" xr:uid="{00000000-0005-0000-0000-000025060000}"/>
    <cellStyle name="Texto de advertencia 9 22" xfId="1571" xr:uid="{00000000-0005-0000-0000-000026060000}"/>
    <cellStyle name="Texto de advertencia 9 3" xfId="1572" xr:uid="{00000000-0005-0000-0000-000027060000}"/>
    <cellStyle name="Texto de advertencia 9 4" xfId="1573" xr:uid="{00000000-0005-0000-0000-000028060000}"/>
    <cellStyle name="Texto de advertencia 9 5" xfId="1574" xr:uid="{00000000-0005-0000-0000-000029060000}"/>
    <cellStyle name="Texto de advertencia 9 6" xfId="1575" xr:uid="{00000000-0005-0000-0000-00002A060000}"/>
    <cellStyle name="Texto de advertencia 9 7" xfId="1576" xr:uid="{00000000-0005-0000-0000-00002B060000}"/>
    <cellStyle name="Texto de advertencia 9 8" xfId="1577" xr:uid="{00000000-0005-0000-0000-00002C060000}"/>
    <cellStyle name="Texto de advertencia 9 9" xfId="1578" xr:uid="{00000000-0005-0000-0000-00002D060000}"/>
    <cellStyle name="Texto explicativo" xfId="1579" builtinId="53" customBuiltin="1"/>
    <cellStyle name="Texto explicativo 10" xfId="1580" xr:uid="{00000000-0005-0000-0000-00002E060000}"/>
    <cellStyle name="Texto explicativo 11" xfId="1581" xr:uid="{00000000-0005-0000-0000-00002F060000}"/>
    <cellStyle name="Texto explicativo 12" xfId="1582" xr:uid="{00000000-0005-0000-0000-000030060000}"/>
    <cellStyle name="Texto explicativo 13" xfId="1583" xr:uid="{00000000-0005-0000-0000-000031060000}"/>
    <cellStyle name="Texto explicativo 14" xfId="1584" xr:uid="{00000000-0005-0000-0000-000032060000}"/>
    <cellStyle name="Texto explicativo 15" xfId="1585" xr:uid="{00000000-0005-0000-0000-000033060000}"/>
    <cellStyle name="Texto explicativo 16" xfId="1586" xr:uid="{00000000-0005-0000-0000-000034060000}"/>
    <cellStyle name="Texto explicativo 17" xfId="1587" xr:uid="{00000000-0005-0000-0000-000035060000}"/>
    <cellStyle name="Texto explicativo 18" xfId="1588" xr:uid="{00000000-0005-0000-0000-000036060000}"/>
    <cellStyle name="Texto explicativo 2" xfId="1589" xr:uid="{00000000-0005-0000-0000-000037060000}"/>
    <cellStyle name="Texto explicativo 3" xfId="1590" xr:uid="{00000000-0005-0000-0000-000038060000}"/>
    <cellStyle name="Texto explicativo 4" xfId="1591" xr:uid="{00000000-0005-0000-0000-000039060000}"/>
    <cellStyle name="Texto explicativo 5" xfId="1592" xr:uid="{00000000-0005-0000-0000-00003A060000}"/>
    <cellStyle name="Texto explicativo 6" xfId="1593" xr:uid="{00000000-0005-0000-0000-00003B060000}"/>
    <cellStyle name="Texto explicativo 7" xfId="1594" xr:uid="{00000000-0005-0000-0000-00003C060000}"/>
    <cellStyle name="Texto explicativo 8" xfId="1595" xr:uid="{00000000-0005-0000-0000-00003D060000}"/>
    <cellStyle name="Texto explicativo 9" xfId="1596" xr:uid="{00000000-0005-0000-0000-00003E060000}"/>
    <cellStyle name="Texto explicativo 9 10" xfId="1597" xr:uid="{00000000-0005-0000-0000-00003F060000}"/>
    <cellStyle name="Texto explicativo 9 11" xfId="1598" xr:uid="{00000000-0005-0000-0000-000040060000}"/>
    <cellStyle name="Texto explicativo 9 12" xfId="1599" xr:uid="{00000000-0005-0000-0000-000041060000}"/>
    <cellStyle name="Texto explicativo 9 13" xfId="1600" xr:uid="{00000000-0005-0000-0000-000042060000}"/>
    <cellStyle name="Texto explicativo 9 14" xfId="1601" xr:uid="{00000000-0005-0000-0000-000043060000}"/>
    <cellStyle name="Texto explicativo 9 15" xfId="1602" xr:uid="{00000000-0005-0000-0000-000044060000}"/>
    <cellStyle name="Texto explicativo 9 16" xfId="1603" xr:uid="{00000000-0005-0000-0000-000045060000}"/>
    <cellStyle name="Texto explicativo 9 17" xfId="1604" xr:uid="{00000000-0005-0000-0000-000046060000}"/>
    <cellStyle name="Texto explicativo 9 18" xfId="1605" xr:uid="{00000000-0005-0000-0000-000047060000}"/>
    <cellStyle name="Texto explicativo 9 19" xfId="1606" xr:uid="{00000000-0005-0000-0000-000048060000}"/>
    <cellStyle name="Texto explicativo 9 2" xfId="1607" xr:uid="{00000000-0005-0000-0000-000049060000}"/>
    <cellStyle name="Texto explicativo 9 20" xfId="1608" xr:uid="{00000000-0005-0000-0000-00004A060000}"/>
    <cellStyle name="Texto explicativo 9 21" xfId="1609" xr:uid="{00000000-0005-0000-0000-00004B060000}"/>
    <cellStyle name="Texto explicativo 9 22" xfId="1610" xr:uid="{00000000-0005-0000-0000-00004C060000}"/>
    <cellStyle name="Texto explicativo 9 3" xfId="1611" xr:uid="{00000000-0005-0000-0000-00004D060000}"/>
    <cellStyle name="Texto explicativo 9 4" xfId="1612" xr:uid="{00000000-0005-0000-0000-00004E060000}"/>
    <cellStyle name="Texto explicativo 9 5" xfId="1613" xr:uid="{00000000-0005-0000-0000-00004F060000}"/>
    <cellStyle name="Texto explicativo 9 6" xfId="1614" xr:uid="{00000000-0005-0000-0000-000050060000}"/>
    <cellStyle name="Texto explicativo 9 7" xfId="1615" xr:uid="{00000000-0005-0000-0000-000051060000}"/>
    <cellStyle name="Texto explicativo 9 8" xfId="1616" xr:uid="{00000000-0005-0000-0000-000052060000}"/>
    <cellStyle name="Texto explicativo 9 9" xfId="1617" xr:uid="{00000000-0005-0000-0000-000053060000}"/>
    <cellStyle name="Título 1 10" xfId="1618" xr:uid="{00000000-0005-0000-0000-000054060000}"/>
    <cellStyle name="Título 1 11" xfId="1619" xr:uid="{00000000-0005-0000-0000-000055060000}"/>
    <cellStyle name="Título 1 12" xfId="1620" xr:uid="{00000000-0005-0000-0000-000056060000}"/>
    <cellStyle name="Título 1 13" xfId="1621" xr:uid="{00000000-0005-0000-0000-000057060000}"/>
    <cellStyle name="Título 1 14" xfId="1622" xr:uid="{00000000-0005-0000-0000-000058060000}"/>
    <cellStyle name="Título 1 15" xfId="1623" xr:uid="{00000000-0005-0000-0000-000059060000}"/>
    <cellStyle name="Título 1 16" xfId="1624" xr:uid="{00000000-0005-0000-0000-00005A060000}"/>
    <cellStyle name="Título 1 17" xfId="1625" xr:uid="{00000000-0005-0000-0000-00005B060000}"/>
    <cellStyle name="Título 1 18" xfId="1626" xr:uid="{00000000-0005-0000-0000-00005C060000}"/>
    <cellStyle name="Título 1 2" xfId="1627" xr:uid="{00000000-0005-0000-0000-00005D060000}"/>
    <cellStyle name="Título 1 3" xfId="1628" xr:uid="{00000000-0005-0000-0000-00005E060000}"/>
    <cellStyle name="Título 1 4" xfId="1629" xr:uid="{00000000-0005-0000-0000-00005F060000}"/>
    <cellStyle name="Título 1 5" xfId="1630" xr:uid="{00000000-0005-0000-0000-000060060000}"/>
    <cellStyle name="Título 1 6" xfId="1631" xr:uid="{00000000-0005-0000-0000-000061060000}"/>
    <cellStyle name="Título 1 7" xfId="1632" xr:uid="{00000000-0005-0000-0000-000062060000}"/>
    <cellStyle name="Título 1 8" xfId="1633" xr:uid="{00000000-0005-0000-0000-000063060000}"/>
    <cellStyle name="Título 1 9" xfId="1634" xr:uid="{00000000-0005-0000-0000-000064060000}"/>
    <cellStyle name="Título 1 9 10" xfId="1635" xr:uid="{00000000-0005-0000-0000-000065060000}"/>
    <cellStyle name="Título 1 9 11" xfId="1636" xr:uid="{00000000-0005-0000-0000-000066060000}"/>
    <cellStyle name="Título 1 9 12" xfId="1637" xr:uid="{00000000-0005-0000-0000-000067060000}"/>
    <cellStyle name="Título 1 9 13" xfId="1638" xr:uid="{00000000-0005-0000-0000-000068060000}"/>
    <cellStyle name="Título 1 9 14" xfId="1639" xr:uid="{00000000-0005-0000-0000-000069060000}"/>
    <cellStyle name="Título 1 9 15" xfId="1640" xr:uid="{00000000-0005-0000-0000-00006A060000}"/>
    <cellStyle name="Título 1 9 16" xfId="1641" xr:uid="{00000000-0005-0000-0000-00006B060000}"/>
    <cellStyle name="Título 1 9 17" xfId="1642" xr:uid="{00000000-0005-0000-0000-00006C060000}"/>
    <cellStyle name="Título 1 9 18" xfId="1643" xr:uid="{00000000-0005-0000-0000-00006D060000}"/>
    <cellStyle name="Título 1 9 19" xfId="1644" xr:uid="{00000000-0005-0000-0000-00006E060000}"/>
    <cellStyle name="Título 1 9 2" xfId="1645" xr:uid="{00000000-0005-0000-0000-00006F060000}"/>
    <cellStyle name="Título 1 9 20" xfId="1646" xr:uid="{00000000-0005-0000-0000-000070060000}"/>
    <cellStyle name="Título 1 9 21" xfId="1647" xr:uid="{00000000-0005-0000-0000-000071060000}"/>
    <cellStyle name="Título 1 9 22" xfId="1648" xr:uid="{00000000-0005-0000-0000-000072060000}"/>
    <cellStyle name="Título 1 9 3" xfId="1649" xr:uid="{00000000-0005-0000-0000-000073060000}"/>
    <cellStyle name="Título 1 9 4" xfId="1650" xr:uid="{00000000-0005-0000-0000-000074060000}"/>
    <cellStyle name="Título 1 9 5" xfId="1651" xr:uid="{00000000-0005-0000-0000-000075060000}"/>
    <cellStyle name="Título 1 9 6" xfId="1652" xr:uid="{00000000-0005-0000-0000-000076060000}"/>
    <cellStyle name="Título 1 9 7" xfId="1653" xr:uid="{00000000-0005-0000-0000-000077060000}"/>
    <cellStyle name="Título 1 9 8" xfId="1654" xr:uid="{00000000-0005-0000-0000-000078060000}"/>
    <cellStyle name="Título 1 9 9" xfId="1655" xr:uid="{00000000-0005-0000-0000-000079060000}"/>
    <cellStyle name="Título 10" xfId="1656" xr:uid="{00000000-0005-0000-0000-00007A060000}"/>
    <cellStyle name="Título 11" xfId="1657" xr:uid="{00000000-0005-0000-0000-00007B060000}"/>
    <cellStyle name="Título 11 10" xfId="1658" xr:uid="{00000000-0005-0000-0000-00007C060000}"/>
    <cellStyle name="Título 11 11" xfId="1659" xr:uid="{00000000-0005-0000-0000-00007D060000}"/>
    <cellStyle name="Título 11 12" xfId="1660" xr:uid="{00000000-0005-0000-0000-00007E060000}"/>
    <cellStyle name="Título 11 13" xfId="1661" xr:uid="{00000000-0005-0000-0000-00007F060000}"/>
    <cellStyle name="Título 11 14" xfId="1662" xr:uid="{00000000-0005-0000-0000-000080060000}"/>
    <cellStyle name="Título 11 15" xfId="1663" xr:uid="{00000000-0005-0000-0000-000081060000}"/>
    <cellStyle name="Título 11 16" xfId="1664" xr:uid="{00000000-0005-0000-0000-000082060000}"/>
    <cellStyle name="Título 11 17" xfId="1665" xr:uid="{00000000-0005-0000-0000-000083060000}"/>
    <cellStyle name="Título 11 18" xfId="1666" xr:uid="{00000000-0005-0000-0000-000084060000}"/>
    <cellStyle name="Título 11 19" xfId="1667" xr:uid="{00000000-0005-0000-0000-000085060000}"/>
    <cellStyle name="Título 11 2" xfId="1668" xr:uid="{00000000-0005-0000-0000-000086060000}"/>
    <cellStyle name="Título 11 20" xfId="1669" xr:uid="{00000000-0005-0000-0000-000087060000}"/>
    <cellStyle name="Título 11 21" xfId="1670" xr:uid="{00000000-0005-0000-0000-000088060000}"/>
    <cellStyle name="Título 11 22" xfId="1671" xr:uid="{00000000-0005-0000-0000-000089060000}"/>
    <cellStyle name="Título 11 3" xfId="1672" xr:uid="{00000000-0005-0000-0000-00008A060000}"/>
    <cellStyle name="Título 11 4" xfId="1673" xr:uid="{00000000-0005-0000-0000-00008B060000}"/>
    <cellStyle name="Título 11 5" xfId="1674" xr:uid="{00000000-0005-0000-0000-00008C060000}"/>
    <cellStyle name="Título 11 6" xfId="1675" xr:uid="{00000000-0005-0000-0000-00008D060000}"/>
    <cellStyle name="Título 11 7" xfId="1676" xr:uid="{00000000-0005-0000-0000-00008E060000}"/>
    <cellStyle name="Título 11 8" xfId="1677" xr:uid="{00000000-0005-0000-0000-00008F060000}"/>
    <cellStyle name="Título 11 9" xfId="1678" xr:uid="{00000000-0005-0000-0000-000090060000}"/>
    <cellStyle name="Título 12" xfId="1679" xr:uid="{00000000-0005-0000-0000-000091060000}"/>
    <cellStyle name="Título 13" xfId="1680" xr:uid="{00000000-0005-0000-0000-000092060000}"/>
    <cellStyle name="Título 14" xfId="1681" xr:uid="{00000000-0005-0000-0000-000093060000}"/>
    <cellStyle name="Título 15" xfId="1682" xr:uid="{00000000-0005-0000-0000-000094060000}"/>
    <cellStyle name="Título 16" xfId="1683" xr:uid="{00000000-0005-0000-0000-000095060000}"/>
    <cellStyle name="Título 17" xfId="1684" xr:uid="{00000000-0005-0000-0000-000096060000}"/>
    <cellStyle name="Título 18" xfId="1685" xr:uid="{00000000-0005-0000-0000-000097060000}"/>
    <cellStyle name="Título 19" xfId="1686" xr:uid="{00000000-0005-0000-0000-000098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2056754392"/>
        <c:axId val="2057206184"/>
      </c:lineChart>
      <c:catAx>
        <c:axId val="20567543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7206184"/>
        <c:crosses val="autoZero"/>
        <c:auto val="1"/>
        <c:lblAlgn val="ctr"/>
        <c:lblOffset val="100"/>
        <c:noMultiLvlLbl val="0"/>
      </c:catAx>
      <c:valAx>
        <c:axId val="20572061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6754392"/>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0.05</c:v>
                </c:pt>
                <c:pt idx="1">
                  <c:v>0.123</c:v>
                </c:pt>
                <c:pt idx="2">
                  <c:v>7.3999999999999996E-2</c:v>
                </c:pt>
                <c:pt idx="3">
                  <c:v>5.3000000000000005E-2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0.05</c:v>
                </c:pt>
                <c:pt idx="1">
                  <c:v>0.05</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1'!$H$26</c:f>
              <c:strCache>
                <c:ptCount val="1"/>
                <c:pt idx="0">
                  <c:v>% Avance acumulado</c:v>
                </c:pt>
              </c:strCache>
            </c:strRef>
          </c:tx>
          <c:val>
            <c:numRef>
              <c:f>'META 1'!$H$27:$H$38</c:f>
              <c:numCache>
                <c:formatCode>0.00%</c:formatCode>
                <c:ptCount val="12"/>
                <c:pt idx="0">
                  <c:v>0.125</c:v>
                </c:pt>
                <c:pt idx="1">
                  <c:v>0.25</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2.4999900000000002E-2</c:v>
                </c:pt>
                <c:pt idx="1">
                  <c:v>2.4999900000000002E-2</c:v>
                </c:pt>
                <c:pt idx="2">
                  <c:v>2.4999900000000002E-2</c:v>
                </c:pt>
                <c:pt idx="3">
                  <c:v>2.4999900000000002E-2</c:v>
                </c:pt>
                <c:pt idx="4">
                  <c:v>2.4999900000000002E-2</c:v>
                </c:pt>
                <c:pt idx="5">
                  <c:v>2.4999900000000002E-2</c:v>
                </c:pt>
                <c:pt idx="6">
                  <c:v>2.4999900000000002E-2</c:v>
                </c:pt>
                <c:pt idx="7">
                  <c:v>2.4999900000000002E-2</c:v>
                </c:pt>
                <c:pt idx="8">
                  <c:v>2.4999900000000002E-2</c:v>
                </c:pt>
                <c:pt idx="9">
                  <c:v>2.4999900000000002E-2</c:v>
                </c:pt>
                <c:pt idx="10">
                  <c:v>2.4999900000000002E-2</c:v>
                </c:pt>
                <c:pt idx="11">
                  <c:v>2.4999900000000002E-2</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#,##0.000_);_(* \(#,##0.000\);_(* "-"??_);_(@_)</c:formatCode>
                <c:ptCount val="12"/>
                <c:pt idx="0">
                  <c:v>2.4999900000000002E-2</c:v>
                </c:pt>
                <c:pt idx="1">
                  <c:v>2.4999900000000002E-2</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2'!$H$26</c:f>
              <c:strCache>
                <c:ptCount val="1"/>
                <c:pt idx="0">
                  <c:v>% Avance acumulado</c:v>
                </c:pt>
              </c:strCache>
            </c:strRef>
          </c:tx>
          <c:val>
            <c:numRef>
              <c:f>'META 2'!$H$27:$H$38</c:f>
              <c:numCache>
                <c:formatCode>0.00%</c:formatCode>
                <c:ptCount val="12"/>
                <c:pt idx="0">
                  <c:v>8.3333000000000004E-2</c:v>
                </c:pt>
                <c:pt idx="1">
                  <c:v>0.16666600000000001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#,##0.00_);_(* \(#,##0.00\);_(* "-"??_);_(@_)</c:formatCode>
                <c:ptCount val="12"/>
                <c:pt idx="0">
                  <c:v>2.7600000000000003E-2</c:v>
                </c:pt>
                <c:pt idx="1">
                  <c:v>1.72E-2</c:v>
                </c:pt>
                <c:pt idx="2">
                  <c:v>1.84E-2</c:v>
                </c:pt>
                <c:pt idx="3">
                  <c:v>3.04E-2</c:v>
                </c:pt>
                <c:pt idx="4">
                  <c:v>1.72E-2</c:v>
                </c:pt>
                <c:pt idx="5">
                  <c:v>1.84E-2</c:v>
                </c:pt>
                <c:pt idx="6">
                  <c:v>3.04E-2</c:v>
                </c:pt>
                <c:pt idx="7">
                  <c:v>2.7200000000000002E-2</c:v>
                </c:pt>
                <c:pt idx="8">
                  <c:v>6.2400000000000004E-2</c:v>
                </c:pt>
                <c:pt idx="9">
                  <c:v>9.3200000000000005E-2</c:v>
                </c:pt>
                <c:pt idx="10">
                  <c:v>3.7600000000000001E-2</c:v>
                </c:pt>
                <c:pt idx="11">
                  <c:v>2.0000000000000004E-2</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#,##0.00_);_(* \(#,##0.00\);_(* "-"??_);_(@_)</c:formatCode>
                <c:ptCount val="12"/>
                <c:pt idx="0">
                  <c:v>2.7600000000000003E-2</c:v>
                </c:pt>
                <c:pt idx="1">
                  <c:v>1.72E-2</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0">
                  <c:v>6.9000000000000006E-2</c:v>
                </c:pt>
                <c:pt idx="1">
                  <c:v>0.112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#,##0.00_);_(* \(#,##0.00\);_(* "-"??_);_(@_)</c:formatCode>
                <c:ptCount val="12"/>
                <c:pt idx="0">
                  <c:v>7.41</c:v>
                </c:pt>
                <c:pt idx="1">
                  <c:v>0.99</c:v>
                </c:pt>
                <c:pt idx="2">
                  <c:v>0.81</c:v>
                </c:pt>
                <c:pt idx="3">
                  <c:v>6</c:v>
                </c:pt>
                <c:pt idx="4">
                  <c:v>1.5899999999999999</c:v>
                </c:pt>
                <c:pt idx="5">
                  <c:v>0.81</c:v>
                </c:pt>
                <c:pt idx="6">
                  <c:v>0.81</c:v>
                </c:pt>
                <c:pt idx="7">
                  <c:v>3</c:v>
                </c:pt>
                <c:pt idx="8">
                  <c:v>1.5899999999999999</c:v>
                </c:pt>
                <c:pt idx="9">
                  <c:v>2.0100000000000002</c:v>
                </c:pt>
                <c:pt idx="10">
                  <c:v>0.75</c:v>
                </c:pt>
                <c:pt idx="11">
                  <c:v>4.2299999999999995</c:v>
                </c:pt>
              </c:numCache>
            </c:numRef>
          </c:val>
          <c:extLst>
            <c:ext xmlns:c16="http://schemas.microsoft.com/office/drawing/2014/chart" uri="{C3380CC4-5D6E-409C-BE32-E72D297353CC}">
              <c16:uniqueId val="{00000000-FF7F-46A0-8571-379A4EF4020F}"/>
            </c:ext>
          </c:extLst>
        </c:ser>
        <c:ser>
          <c:idx val="1"/>
          <c:order val="1"/>
          <c:tx>
            <c:strRef>
              <c:f>'META 4'!$D$26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0">
                  <c:v>7.41</c:v>
                </c:pt>
                <c:pt idx="1">
                  <c:v>0.99</c:v>
                </c:pt>
              </c:numCache>
            </c:numRef>
          </c:val>
          <c:extLst>
            <c:ext xmlns:c16="http://schemas.microsoft.com/office/drawing/2014/chart" uri="{C3380CC4-5D6E-409C-BE32-E72D297353CC}">
              <c16:uniqueId val="{00000001-FF7F-46A0-8571-379A4EF4020F}"/>
            </c:ext>
          </c:extLst>
        </c:ser>
        <c:dLbls>
          <c:showLegendKey val="0"/>
          <c:showVal val="0"/>
          <c:showCatName val="0"/>
          <c:showSerName val="0"/>
          <c:showPercent val="0"/>
          <c:showBubbleSize val="0"/>
        </c:dLbls>
        <c:gapWidth val="150"/>
        <c:axId val="470388456"/>
        <c:axId val="470386496"/>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0">
                  <c:v>0.247</c:v>
                </c:pt>
                <c:pt idx="1">
                  <c:v>0.28000000000000003</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F7F-46A0-8571-379A4EF4020F}"/>
            </c:ext>
          </c:extLst>
        </c:ser>
        <c:dLbls>
          <c:showLegendKey val="0"/>
          <c:showVal val="0"/>
          <c:showCatName val="0"/>
          <c:showSerName val="0"/>
          <c:showPercent val="0"/>
          <c:showBubbleSize val="0"/>
        </c:dLbls>
        <c:marker val="1"/>
        <c:smooth val="0"/>
        <c:axId val="470386888"/>
        <c:axId val="470388064"/>
      </c:lineChart>
      <c:catAx>
        <c:axId val="4703884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70386496"/>
        <c:crosses val="autoZero"/>
        <c:auto val="1"/>
        <c:lblAlgn val="ctr"/>
        <c:lblOffset val="100"/>
        <c:noMultiLvlLbl val="0"/>
      </c:catAx>
      <c:valAx>
        <c:axId val="470386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70388456"/>
        <c:crosses val="autoZero"/>
        <c:crossBetween val="between"/>
      </c:valAx>
      <c:valAx>
        <c:axId val="470388064"/>
        <c:scaling>
          <c:orientation val="minMax"/>
          <c:max val="1"/>
        </c:scaling>
        <c:delete val="0"/>
        <c:axPos val="r"/>
        <c:numFmt formatCode="0.00%" sourceLinked="1"/>
        <c:majorTickMark val="out"/>
        <c:minorTickMark val="none"/>
        <c:tickLblPos val="nextTo"/>
        <c:crossAx val="470386888"/>
        <c:crosses val="max"/>
        <c:crossBetween val="between"/>
      </c:valAx>
      <c:catAx>
        <c:axId val="470386888"/>
        <c:scaling>
          <c:orientation val="minMax"/>
        </c:scaling>
        <c:delete val="1"/>
        <c:axPos val="b"/>
        <c:majorTickMark val="out"/>
        <c:minorTickMark val="none"/>
        <c:tickLblPos val="nextTo"/>
        <c:crossAx val="4703880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2.4989999999999998E-2</c:v>
                </c:pt>
                <c:pt idx="1">
                  <c:v>2.4989999999999998E-2</c:v>
                </c:pt>
                <c:pt idx="2">
                  <c:v>2.4989999999999998E-2</c:v>
                </c:pt>
                <c:pt idx="3">
                  <c:v>2.4989999999999998E-2</c:v>
                </c:pt>
                <c:pt idx="4">
                  <c:v>2.4989999999999998E-2</c:v>
                </c:pt>
                <c:pt idx="5">
                  <c:v>2.4989999999999998E-2</c:v>
                </c:pt>
                <c:pt idx="6">
                  <c:v>2.4989999999999998E-2</c:v>
                </c:pt>
                <c:pt idx="7">
                  <c:v>2.4989999999999998E-2</c:v>
                </c:pt>
                <c:pt idx="8">
                  <c:v>2.5020000000000001E-2</c:v>
                </c:pt>
                <c:pt idx="9">
                  <c:v>2.5020000000000001E-2</c:v>
                </c:pt>
                <c:pt idx="10">
                  <c:v>2.5020000000000001E-2</c:v>
                </c:pt>
                <c:pt idx="11">
                  <c:v>2.5020000000000001E-2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0">
                  <c:v>2.4900000000000002E-2</c:v>
                </c:pt>
                <c:pt idx="1">
                  <c:v>2.4900000000000002E-2</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5'!$H$26</c:f>
              <c:strCache>
                <c:ptCount val="1"/>
                <c:pt idx="0">
                  <c:v>% Avance acumulado</c:v>
                </c:pt>
              </c:strCache>
            </c:strRef>
          </c:tx>
          <c:val>
            <c:numRef>
              <c:f>'META 5'!$H$27:$H$38</c:f>
              <c:numCache>
                <c:formatCode>0.00%</c:formatCode>
                <c:ptCount val="12"/>
                <c:pt idx="0">
                  <c:v>8.3000000000000004E-2</c:v>
                </c:pt>
                <c:pt idx="1">
                  <c:v>0.16600000000000001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max val="2.5000000000000005E-2"/>
          <c:min val="0"/>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_(* #,##0.000_);_(* \(#,##0.000\);_(* "-"??_);_(@_)</c:formatCode>
                <c:ptCount val="12"/>
                <c:pt idx="0">
                  <c:v>2.52E-2</c:v>
                </c:pt>
                <c:pt idx="1">
                  <c:v>2.52E-2</c:v>
                </c:pt>
                <c:pt idx="2">
                  <c:v>2.52E-2</c:v>
                </c:pt>
                <c:pt idx="3">
                  <c:v>2.52E-2</c:v>
                </c:pt>
                <c:pt idx="4">
                  <c:v>2.52E-2</c:v>
                </c:pt>
                <c:pt idx="5">
                  <c:v>2.52E-2</c:v>
                </c:pt>
                <c:pt idx="6">
                  <c:v>2.52E-2</c:v>
                </c:pt>
                <c:pt idx="7">
                  <c:v>2.52E-2</c:v>
                </c:pt>
                <c:pt idx="8">
                  <c:v>2.52E-2</c:v>
                </c:pt>
                <c:pt idx="9">
                  <c:v>2.52E-2</c:v>
                </c:pt>
                <c:pt idx="10">
                  <c:v>2.52E-2</c:v>
                </c:pt>
                <c:pt idx="11">
                  <c:v>2.52E-2</c:v>
                </c:pt>
              </c:numCache>
            </c:numRef>
          </c:val>
          <c:extLst>
            <c:ext xmlns:c16="http://schemas.microsoft.com/office/drawing/2014/chart" uri="{C3380CC4-5D6E-409C-BE32-E72D297353CC}">
              <c16:uniqueId val="{00000000-6FD6-4FDD-9C4E-21F213ED8945}"/>
            </c:ext>
          </c:extLst>
        </c:ser>
        <c:ser>
          <c:idx val="1"/>
          <c:order val="1"/>
          <c:tx>
            <c:strRef>
              <c:f>'META 6'!$D$26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_(* #,##0.000_);_(* \(#,##0.000\);_(* "-"??_);_(@_)</c:formatCode>
                <c:ptCount val="12"/>
                <c:pt idx="0">
                  <c:v>2.52E-2</c:v>
                </c:pt>
                <c:pt idx="1">
                  <c:v>2.4015599999999998E-2</c:v>
                </c:pt>
              </c:numCache>
            </c:numRef>
          </c:val>
          <c:extLst>
            <c:ext xmlns:c16="http://schemas.microsoft.com/office/drawing/2014/chart" uri="{C3380CC4-5D6E-409C-BE32-E72D297353CC}">
              <c16:uniqueId val="{00000001-6FD6-4FDD-9C4E-21F213ED8945}"/>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6'!$H$26</c:f>
              <c:strCache>
                <c:ptCount val="1"/>
                <c:pt idx="0">
                  <c:v>% Avance acumulado</c:v>
                </c:pt>
              </c:strCache>
            </c:strRef>
          </c:tx>
          <c:val>
            <c:numRef>
              <c:f>'META 6'!$H$27:$H$38</c:f>
              <c:numCache>
                <c:formatCode>0.00%</c:formatCode>
                <c:ptCount val="12"/>
                <c:pt idx="0">
                  <c:v>8.4000000000000005E-2</c:v>
                </c:pt>
                <c:pt idx="1">
                  <c:v>0.164052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FD6-4FDD-9C4E-21F213ED8945}"/>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majorUnit val="1.0000000000000002E-3"/>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7'!$C$26</c:f>
              <c:strCache>
                <c:ptCount val="1"/>
                <c:pt idx="0">
                  <c:v>Magnitud programada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7'!$C$27:$C$38</c:f>
              <c:numCache>
                <c:formatCode>0.000</c:formatCode>
                <c:ptCount val="12"/>
                <c:pt idx="0">
                  <c:v>4.4400000000000004E-3</c:v>
                </c:pt>
                <c:pt idx="1">
                  <c:v>3.2748636363636299E-2</c:v>
                </c:pt>
                <c:pt idx="2">
                  <c:v>4.1987036363636404E-2</c:v>
                </c:pt>
                <c:pt idx="3">
                  <c:v>4.4748636363636296E-2</c:v>
                </c:pt>
                <c:pt idx="4">
                  <c:v>3.9268636363636499E-2</c:v>
                </c:pt>
                <c:pt idx="5">
                  <c:v>2.8975607792207789E-2</c:v>
                </c:pt>
                <c:pt idx="6">
                  <c:v>2.5357207792207799E-2</c:v>
                </c:pt>
                <c:pt idx="7">
                  <c:v>2.4157207792207799E-2</c:v>
                </c:pt>
                <c:pt idx="8">
                  <c:v>2.07156077922078E-2</c:v>
                </c:pt>
                <c:pt idx="9">
                  <c:v>1.7332207792207798E-2</c:v>
                </c:pt>
                <c:pt idx="10">
                  <c:v>1.0132207792207798E-2</c:v>
                </c:pt>
                <c:pt idx="11">
                  <c:v>1.0132207792207798E-2</c:v>
                </c:pt>
              </c:numCache>
            </c:numRef>
          </c:val>
          <c:extLst>
            <c:ext xmlns:c16="http://schemas.microsoft.com/office/drawing/2014/chart" uri="{C3380CC4-5D6E-409C-BE32-E72D297353CC}">
              <c16:uniqueId val="{00000000-C70F-4FC8-A3FD-C63E23C19AFB}"/>
            </c:ext>
          </c:extLst>
        </c:ser>
        <c:ser>
          <c:idx val="1"/>
          <c:order val="1"/>
          <c:tx>
            <c:strRef>
              <c:f>'META 7'!$D$26</c:f>
              <c:strCache>
                <c:ptCount val="1"/>
                <c:pt idx="0">
                  <c:v>Magnitud ejecutada mensual</c:v>
                </c:pt>
              </c:strCache>
            </c:strRef>
          </c:tx>
          <c:invertIfNegative val="0"/>
          <c:cat>
            <c:strRef>
              <c:f>'[8]META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7'!$D$27:$D$38</c:f>
              <c:numCache>
                <c:formatCode>0.000</c:formatCode>
                <c:ptCount val="12"/>
                <c:pt idx="0">
                  <c:v>4.4400000000000004E-3</c:v>
                </c:pt>
                <c:pt idx="1">
                  <c:v>2.3148599999999998E-2</c:v>
                </c:pt>
              </c:numCache>
            </c:numRef>
          </c:val>
          <c:extLst>
            <c:ext xmlns:c16="http://schemas.microsoft.com/office/drawing/2014/chart" uri="{C3380CC4-5D6E-409C-BE32-E72D297353CC}">
              <c16:uniqueId val="{00000001-C70F-4FC8-A3FD-C63E23C19AFB}"/>
            </c:ext>
          </c:extLst>
        </c:ser>
        <c:dLbls>
          <c:showLegendKey val="0"/>
          <c:showVal val="0"/>
          <c:showCatName val="0"/>
          <c:showSerName val="0"/>
          <c:showPercent val="0"/>
          <c:showBubbleSize val="0"/>
        </c:dLbls>
        <c:gapWidth val="150"/>
        <c:axId val="237042736"/>
        <c:axId val="250323344"/>
      </c:barChart>
      <c:lineChart>
        <c:grouping val="stacked"/>
        <c:varyColors val="0"/>
        <c:ser>
          <c:idx val="2"/>
          <c:order val="2"/>
          <c:tx>
            <c:strRef>
              <c:f>'META 7'!$H$26</c:f>
              <c:strCache>
                <c:ptCount val="1"/>
                <c:pt idx="0">
                  <c:v>% Avance acumulado</c:v>
                </c:pt>
              </c:strCache>
            </c:strRef>
          </c:tx>
          <c:val>
            <c:numRef>
              <c:f>'META 7'!$H$27:$H$38</c:f>
              <c:numCache>
                <c:formatCode>0.00%</c:formatCode>
                <c:ptCount val="12"/>
                <c:pt idx="0">
                  <c:v>1.4800000000000002E-2</c:v>
                </c:pt>
                <c:pt idx="1">
                  <c:v>9.1962000000000002E-2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70F-4FC8-A3FD-C63E23C19AFB}"/>
            </c:ext>
          </c:extLst>
        </c:ser>
        <c:dLbls>
          <c:showLegendKey val="0"/>
          <c:showVal val="0"/>
          <c:showCatName val="0"/>
          <c:showSerName val="0"/>
          <c:showPercent val="0"/>
          <c:showBubbleSize val="0"/>
        </c:dLbls>
        <c:marker val="1"/>
        <c:smooth val="0"/>
        <c:axId val="762812752"/>
        <c:axId val="762810456"/>
      </c:lineChart>
      <c:catAx>
        <c:axId val="2370427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0323344"/>
        <c:crosses val="autoZero"/>
        <c:auto val="1"/>
        <c:lblAlgn val="ctr"/>
        <c:lblOffset val="100"/>
        <c:noMultiLvlLbl val="0"/>
      </c:catAx>
      <c:valAx>
        <c:axId val="25032334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042736"/>
        <c:crosses val="autoZero"/>
        <c:crossBetween val="between"/>
      </c:valAx>
      <c:valAx>
        <c:axId val="762810456"/>
        <c:scaling>
          <c:orientation val="minMax"/>
          <c:max val="1"/>
        </c:scaling>
        <c:delete val="0"/>
        <c:axPos val="r"/>
        <c:numFmt formatCode="0.00%" sourceLinked="1"/>
        <c:majorTickMark val="out"/>
        <c:minorTickMark val="none"/>
        <c:tickLblPos val="nextTo"/>
        <c:crossAx val="762812752"/>
        <c:crosses val="max"/>
        <c:crossBetween val="between"/>
      </c:valAx>
      <c:catAx>
        <c:axId val="762812752"/>
        <c:scaling>
          <c:orientation val="minMax"/>
        </c:scaling>
        <c:delete val="1"/>
        <c:axPos val="b"/>
        <c:majorTickMark val="out"/>
        <c:minorTickMark val="none"/>
        <c:tickLblPos val="nextTo"/>
        <c:crossAx val="762810456"/>
        <c:crosses val="autoZero"/>
        <c:auto val="1"/>
        <c:lblAlgn val="ctr"/>
        <c:lblOffset val="100"/>
        <c:noMultiLvlLbl val="0"/>
      </c:catAx>
    </c:plotArea>
    <c:legend>
      <c:legendPos val="r"/>
      <c:layout>
        <c:manualLayout>
          <c:xMode val="edge"/>
          <c:yMode val="edge"/>
          <c:x val="0.71922069950886214"/>
          <c:y val="0.22627509584801264"/>
          <c:w val="0.27047123568464848"/>
          <c:h val="0.44583511373111917"/>
        </c:manualLayout>
      </c:layout>
      <c:overlay val="0"/>
      <c:txPr>
        <a:bodyPr/>
        <a:lstStyle/>
        <a:p>
          <a:pPr>
            <a:defRPr sz="10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2058225016"/>
        <c:axId val="2058228168"/>
      </c:lineChart>
      <c:catAx>
        <c:axId val="2058225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8228168"/>
        <c:crosses val="autoZero"/>
        <c:auto val="1"/>
        <c:lblAlgn val="ctr"/>
        <c:lblOffset val="100"/>
        <c:noMultiLvlLbl val="0"/>
      </c:catAx>
      <c:valAx>
        <c:axId val="20582281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822501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9457" name="Object 1" hidden="1">
              <a:extLst>
                <a:ext uri="{63B3BB69-23CF-44E3-9099-C40C66FF867C}">
                  <a14:compatExt spid="_x0000_s35859457"/>
                </a:ext>
                <a:ext uri="{FF2B5EF4-FFF2-40B4-BE49-F238E27FC236}">
                  <a16:creationId xmlns:a16="http://schemas.microsoft.com/office/drawing/2014/main" id="{00000000-0008-0000-0900-0000012C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8963</xdr:colOff>
      <xdr:row>38</xdr:row>
      <xdr:rowOff>654424</xdr:rowOff>
    </xdr:from>
    <xdr:to>
      <xdr:col>9</xdr:col>
      <xdr:colOff>11653</xdr:colOff>
      <xdr:row>44</xdr:row>
      <xdr:rowOff>8965</xdr:rowOff>
    </xdr:to>
    <xdr:graphicFrame macro="">
      <xdr:nvGraphicFramePr>
        <xdr:cNvPr id="5" name="3 Gráfico">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A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A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A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B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B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B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B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B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B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B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B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B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B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B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B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B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B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B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B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B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B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B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B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B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B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B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B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17930</xdr:colOff>
      <xdr:row>39</xdr:row>
      <xdr:rowOff>6722</xdr:rowOff>
    </xdr:from>
    <xdr:to>
      <xdr:col>9</xdr:col>
      <xdr:colOff>31376</xdr:colOff>
      <xdr:row>43</xdr:row>
      <xdr:rowOff>434789</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9</xdr:col>
      <xdr:colOff>32657</xdr:colOff>
      <xdr:row>44</xdr:row>
      <xdr:rowOff>21772</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67234</xdr:colOff>
      <xdr:row>39</xdr:row>
      <xdr:rowOff>33618</xdr:rowOff>
    </xdr:from>
    <xdr:to>
      <xdr:col>9</xdr:col>
      <xdr:colOff>56028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71745" name="Object 1" hidden="1">
              <a:extLst>
                <a:ext uri="{63B3BB69-23CF-44E3-9099-C40C66FF867C}">
                  <a14:compatExt spid="_x0000_s35871745"/>
                </a:ext>
                <a:ext uri="{FF2B5EF4-FFF2-40B4-BE49-F238E27FC236}">
                  <a16:creationId xmlns:a16="http://schemas.microsoft.com/office/drawing/2014/main" id="{00000000-0008-0000-0600-0000015C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381000</xdr:colOff>
      <xdr:row>39</xdr:row>
      <xdr:rowOff>133350</xdr:rowOff>
    </xdr:from>
    <xdr:to>
      <xdr:col>7</xdr:col>
      <xdr:colOff>64294</xdr:colOff>
      <xdr:row>43</xdr:row>
      <xdr:rowOff>413656</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8433" name="Object 1" hidden="1">
              <a:extLst>
                <a:ext uri="{63B3BB69-23CF-44E3-9099-C40C66FF867C}">
                  <a14:compatExt spid="_x0000_s35858433"/>
                </a:ext>
                <a:ext uri="{FF2B5EF4-FFF2-40B4-BE49-F238E27FC236}">
                  <a16:creationId xmlns:a16="http://schemas.microsoft.com/office/drawing/2014/main" id="{00000000-0008-0000-0800-0000012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8965</xdr:colOff>
      <xdr:row>38</xdr:row>
      <xdr:rowOff>654422</xdr:rowOff>
    </xdr:from>
    <xdr:to>
      <xdr:col>9</xdr:col>
      <xdr:colOff>11655</xdr:colOff>
      <xdr:row>44</xdr:row>
      <xdr:rowOff>8964</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2020\IDPYBA\7550\7550%20FORTALECIMIEN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NDRES/Documents/CARPETAANDRES/2021/FEBRERO/Respuestaincial/7555Y7560/7555%20Hoja%20del%20indicador%202021%20-%20INICI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indicadores"/>
      <sheetName val="Proyecto 7550"/>
      <sheetName val="Cadena de valor SUIFP Forta F"/>
    </sheetNames>
    <sheetDataSet>
      <sheetData sheetId="0"/>
      <sheetData sheetId="1">
        <row r="9">
          <cell r="N9" t="str">
            <v>Realizar diagnóstico e implementación de cargas laborales del Instituto Distrital de Protección y Bienestar Animal</v>
          </cell>
        </row>
        <row r="13">
          <cell r="N13" t="str">
            <v>Fortalecer los canales de comunicación</v>
          </cell>
        </row>
        <row r="34">
          <cell r="N34" t="str">
            <v>Implementar el Modelo Integrado de Planeación y Gestión- MIPG</v>
          </cell>
        </row>
        <row r="53">
          <cell r="E53" t="str">
            <v>Realizar el fortalecimiento institucional de la estructura orgánica y funcional de la SDA, IDIGER, JBB, E IDPYBA</v>
          </cell>
        </row>
        <row r="60">
          <cell r="N60" t="str">
            <v>Realizar un diagnostico de fortalecimiento institucional que cumpla con las necesidades de los procesos transversales del IDPYBA</v>
          </cell>
        </row>
      </sheetData>
      <sheetData sheetId="2">
        <row r="9">
          <cell r="R9">
            <v>0.1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42578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42578125" style="74" customWidth="1"/>
    <col min="32" max="32" width="87.42578125" style="74" customWidth="1"/>
    <col min="33" max="16384" width="10.85546875" style="74"/>
  </cols>
  <sheetData>
    <row r="2" spans="1:67" s="118" customFormat="1" ht="45.75" customHeight="1" x14ac:dyDescent="0.25">
      <c r="A2" s="294"/>
      <c r="B2" s="294"/>
      <c r="C2" s="291" t="s">
        <v>24</v>
      </c>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321"/>
    </row>
    <row r="3" spans="1:67" s="118" customFormat="1" ht="45.75" customHeight="1" x14ac:dyDescent="0.25">
      <c r="A3" s="294"/>
      <c r="B3" s="294"/>
      <c r="C3" s="291" t="s">
        <v>25</v>
      </c>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322"/>
    </row>
    <row r="4" spans="1:67" s="118" customFormat="1" ht="45.75" customHeight="1" x14ac:dyDescent="0.25">
      <c r="A4" s="294"/>
      <c r="B4" s="294"/>
      <c r="C4" s="291" t="s">
        <v>198</v>
      </c>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322"/>
    </row>
    <row r="5" spans="1:67" s="118" customFormat="1" ht="45.75" customHeight="1" x14ac:dyDescent="0.25">
      <c r="A5" s="294"/>
      <c r="B5" s="294"/>
      <c r="C5" s="301" t="s">
        <v>29</v>
      </c>
      <c r="D5" s="301"/>
      <c r="E5" s="301"/>
      <c r="F5" s="301"/>
      <c r="G5" s="301"/>
      <c r="H5" s="301"/>
      <c r="I5" s="301"/>
      <c r="J5" s="301"/>
      <c r="K5" s="301"/>
      <c r="L5" s="301"/>
      <c r="M5" s="301"/>
      <c r="N5" s="301"/>
      <c r="O5" s="301"/>
      <c r="P5" s="301"/>
      <c r="Q5" s="301"/>
      <c r="R5" s="319" t="s">
        <v>189</v>
      </c>
      <c r="S5" s="319"/>
      <c r="T5" s="319"/>
      <c r="U5" s="319"/>
      <c r="V5" s="319"/>
      <c r="W5" s="319"/>
      <c r="X5" s="319"/>
      <c r="Y5" s="319"/>
      <c r="Z5" s="319"/>
      <c r="AA5" s="319"/>
      <c r="AB5" s="319"/>
      <c r="AC5" s="319"/>
      <c r="AD5" s="319"/>
      <c r="AE5" s="319"/>
      <c r="AF5" s="323"/>
    </row>
    <row r="6" spans="1:67" s="119" customFormat="1" ht="30.75" customHeight="1" x14ac:dyDescent="0.25">
      <c r="D6" s="120"/>
      <c r="K6" s="121"/>
      <c r="AA6" s="122"/>
    </row>
    <row r="7" spans="1:67" s="119" customFormat="1" ht="42" customHeight="1" x14ac:dyDescent="0.25">
      <c r="B7" s="123" t="s">
        <v>32</v>
      </c>
      <c r="C7" s="293" t="e">
        <f>+#REF!</f>
        <v>#REF!</v>
      </c>
      <c r="D7" s="293"/>
      <c r="E7" s="293"/>
      <c r="F7" s="293"/>
      <c r="G7" s="293"/>
      <c r="K7" s="121"/>
      <c r="AA7" s="122"/>
    </row>
    <row r="8" spans="1:67" s="119" customFormat="1" ht="42" customHeight="1" x14ac:dyDescent="0.25">
      <c r="B8" s="123" t="s">
        <v>1</v>
      </c>
      <c r="C8" s="293" t="e">
        <f>+#REF!</f>
        <v>#REF!</v>
      </c>
      <c r="D8" s="293"/>
      <c r="E8" s="293"/>
      <c r="F8" s="293"/>
      <c r="G8" s="293"/>
      <c r="K8" s="121"/>
      <c r="AA8" s="122"/>
    </row>
    <row r="9" spans="1:67" s="119" customFormat="1" ht="42" customHeight="1" x14ac:dyDescent="0.25">
      <c r="B9" s="124" t="s">
        <v>30</v>
      </c>
      <c r="C9" s="293" t="e">
        <f>+#REF!</f>
        <v>#REF!</v>
      </c>
      <c r="D9" s="293"/>
      <c r="E9" s="293"/>
      <c r="F9" s="293"/>
      <c r="G9" s="293"/>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310" t="str">
        <f>+'[1]Sección 1. Metas - Magnitud'!B13</f>
        <v>PLAN DE DESARROLLO - BOGOTÁ MEJOR PARA TODOS 2016-2020</v>
      </c>
      <c r="B11" s="311"/>
      <c r="C11" s="311"/>
      <c r="D11" s="311"/>
      <c r="E11" s="311"/>
      <c r="F11" s="311"/>
      <c r="G11" s="311"/>
      <c r="H11" s="312"/>
      <c r="I11" s="325" t="s">
        <v>36</v>
      </c>
      <c r="J11" s="326"/>
      <c r="K11" s="326"/>
      <c r="L11" s="326"/>
      <c r="M11" s="326"/>
      <c r="N11" s="327"/>
      <c r="O11" s="320" t="s">
        <v>38</v>
      </c>
      <c r="P11" s="320"/>
      <c r="Q11" s="320"/>
      <c r="R11" s="320"/>
      <c r="S11" s="320"/>
      <c r="T11" s="320"/>
      <c r="U11" s="320"/>
      <c r="V11" s="320"/>
      <c r="W11" s="320"/>
      <c r="X11" s="320"/>
      <c r="Y11" s="320"/>
      <c r="Z11" s="320"/>
      <c r="AA11" s="320"/>
      <c r="AB11" s="320"/>
      <c r="AC11" s="320"/>
      <c r="AD11" s="310" t="s">
        <v>18</v>
      </c>
      <c r="AE11" s="311"/>
      <c r="AF11" s="312"/>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92" t="s">
        <v>154</v>
      </c>
      <c r="B13" s="292" t="str">
        <f>+'[2]Sección 1. Metas - Magnitud'!I15</f>
        <v>Demarcar 2.600 kilómetro carril de vías</v>
      </c>
      <c r="C13" s="292">
        <v>224</v>
      </c>
      <c r="D13" s="292" t="s">
        <v>187</v>
      </c>
      <c r="E13" s="292">
        <v>171</v>
      </c>
      <c r="F13" s="324" t="s">
        <v>175</v>
      </c>
      <c r="G13" s="292" t="s">
        <v>152</v>
      </c>
      <c r="H13" s="292" t="s">
        <v>70</v>
      </c>
      <c r="I13" s="302" t="e">
        <f>SUM(J13:N14)</f>
        <v>#REF!</v>
      </c>
      <c r="J13" s="299" t="e">
        <f>+#REF!</f>
        <v>#REF!</v>
      </c>
      <c r="K13" s="328" t="e">
        <f>+#REF!</f>
        <v>#REF!</v>
      </c>
      <c r="L13" s="297" t="e">
        <f>+#REF!</f>
        <v>#REF!</v>
      </c>
      <c r="M13" s="299" t="e">
        <f>+#REF!</f>
        <v>#REF!</v>
      </c>
      <c r="N13" s="299" t="e">
        <f>+#REF!</f>
        <v>#REF!</v>
      </c>
      <c r="O13" s="303" t="e">
        <f>+#REF!</f>
        <v>#REF!</v>
      </c>
      <c r="P13" s="303">
        <v>6.45</v>
      </c>
      <c r="Q13" s="303">
        <v>31.03</v>
      </c>
      <c r="R13" s="303"/>
      <c r="S13" s="303" t="e">
        <f>+#REF!</f>
        <v>#REF!</v>
      </c>
      <c r="T13" s="303" t="e">
        <f>+#REF!</f>
        <v>#REF!</v>
      </c>
      <c r="U13" s="303" t="e">
        <f>+#REF!</f>
        <v>#REF!</v>
      </c>
      <c r="V13" s="303" t="e">
        <f>+#REF!</f>
        <v>#REF!</v>
      </c>
      <c r="W13" s="303" t="e">
        <f>+#REF!</f>
        <v>#REF!</v>
      </c>
      <c r="X13" s="303" t="e">
        <f>+#REF!</f>
        <v>#REF!</v>
      </c>
      <c r="Y13" s="303" t="e">
        <f>+#REF!</f>
        <v>#REF!</v>
      </c>
      <c r="Z13" s="303" t="e">
        <f>+#REF!</f>
        <v>#REF!</v>
      </c>
      <c r="AA13" s="308" t="e">
        <f>SUM(O13:Z14)</f>
        <v>#REF!</v>
      </c>
      <c r="AB13" s="305" t="e">
        <f>+AA13/K13</f>
        <v>#REF!</v>
      </c>
      <c r="AC13" s="305" t="e">
        <f>+(J13+AA13)/I13</f>
        <v>#REF!</v>
      </c>
      <c r="AD13" s="306" t="s">
        <v>219</v>
      </c>
      <c r="AE13" s="295" t="s">
        <v>223</v>
      </c>
      <c r="AF13" s="306"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92"/>
      <c r="B14" s="292"/>
      <c r="C14" s="292"/>
      <c r="D14" s="292"/>
      <c r="E14" s="292"/>
      <c r="F14" s="324"/>
      <c r="G14" s="292"/>
      <c r="H14" s="292"/>
      <c r="I14" s="302"/>
      <c r="J14" s="300"/>
      <c r="K14" s="329"/>
      <c r="L14" s="298"/>
      <c r="M14" s="300"/>
      <c r="N14" s="300"/>
      <c r="O14" s="304"/>
      <c r="P14" s="304"/>
      <c r="Q14" s="304"/>
      <c r="R14" s="304"/>
      <c r="S14" s="304"/>
      <c r="T14" s="304"/>
      <c r="U14" s="304"/>
      <c r="V14" s="304"/>
      <c r="W14" s="304"/>
      <c r="X14" s="304"/>
      <c r="Y14" s="304"/>
      <c r="Z14" s="304"/>
      <c r="AA14" s="309"/>
      <c r="AB14" s="305"/>
      <c r="AC14" s="305"/>
      <c r="AD14" s="307"/>
      <c r="AE14" s="296"/>
      <c r="AF14" s="307"/>
    </row>
    <row r="15" spans="1:67" ht="89.25" customHeight="1" x14ac:dyDescent="0.25">
      <c r="A15" s="292" t="s">
        <v>154</v>
      </c>
      <c r="B15" s="292" t="str">
        <f>+'[2]Sección 1. Metas - Magnitud'!I18</f>
        <v>Instalar 35.000 señales verticales de pedestal</v>
      </c>
      <c r="C15" s="292">
        <v>223</v>
      </c>
      <c r="D15" s="292" t="s">
        <v>188</v>
      </c>
      <c r="E15" s="292">
        <v>170</v>
      </c>
      <c r="F15" s="324" t="s">
        <v>174</v>
      </c>
      <c r="G15" s="292" t="s">
        <v>152</v>
      </c>
      <c r="H15" s="292" t="s">
        <v>70</v>
      </c>
      <c r="I15" s="302" t="e">
        <f>SUM(J15:N16)</f>
        <v>#REF!</v>
      </c>
      <c r="J15" s="317" t="e">
        <f>+#REF!</f>
        <v>#REF!</v>
      </c>
      <c r="K15" s="313" t="e">
        <f>+#REF!</f>
        <v>#REF!</v>
      </c>
      <c r="L15" s="315" t="e">
        <f>+#REF!</f>
        <v>#REF!</v>
      </c>
      <c r="M15" s="317" t="e">
        <f>+#REF!</f>
        <v>#REF!</v>
      </c>
      <c r="N15" s="317" t="e">
        <f>+#REF!</f>
        <v>#REF!</v>
      </c>
      <c r="O15" s="303">
        <v>53</v>
      </c>
      <c r="P15" s="303">
        <v>712</v>
      </c>
      <c r="Q15" s="303">
        <v>881</v>
      </c>
      <c r="R15" s="303"/>
      <c r="S15" s="303" t="e">
        <f>+#REF!</f>
        <v>#REF!</v>
      </c>
      <c r="T15" s="303" t="e">
        <f>+#REF!</f>
        <v>#REF!</v>
      </c>
      <c r="U15" s="303" t="e">
        <f>+#REF!</f>
        <v>#REF!</v>
      </c>
      <c r="V15" s="303" t="e">
        <f>+#REF!</f>
        <v>#REF!</v>
      </c>
      <c r="W15" s="303" t="e">
        <f>+#REF!</f>
        <v>#REF!</v>
      </c>
      <c r="X15" s="303" t="e">
        <f>+#REF!</f>
        <v>#REF!</v>
      </c>
      <c r="Y15" s="303" t="e">
        <f>+#REF!</f>
        <v>#REF!</v>
      </c>
      <c r="Z15" s="303" t="e">
        <f>+#REF!</f>
        <v>#REF!</v>
      </c>
      <c r="AA15" s="308" t="e">
        <f>SUM(O15:Z16)</f>
        <v>#REF!</v>
      </c>
      <c r="AB15" s="305" t="e">
        <f>+AA15/K15</f>
        <v>#REF!</v>
      </c>
      <c r="AC15" s="305" t="e">
        <f>+(J15+AA15)/I15</f>
        <v>#REF!</v>
      </c>
      <c r="AD15" s="306" t="s">
        <v>221</v>
      </c>
      <c r="AE15" s="295" t="s">
        <v>223</v>
      </c>
      <c r="AF15" s="306" t="s">
        <v>222</v>
      </c>
    </row>
    <row r="16" spans="1:67" ht="140.25" customHeight="1" x14ac:dyDescent="0.25">
      <c r="A16" s="292"/>
      <c r="B16" s="292"/>
      <c r="C16" s="292"/>
      <c r="D16" s="292"/>
      <c r="E16" s="292"/>
      <c r="F16" s="324"/>
      <c r="G16" s="292"/>
      <c r="H16" s="292"/>
      <c r="I16" s="302"/>
      <c r="J16" s="318"/>
      <c r="K16" s="314"/>
      <c r="L16" s="316"/>
      <c r="M16" s="318"/>
      <c r="N16" s="318"/>
      <c r="O16" s="304"/>
      <c r="P16" s="304"/>
      <c r="Q16" s="304"/>
      <c r="R16" s="304"/>
      <c r="S16" s="304"/>
      <c r="T16" s="304"/>
      <c r="U16" s="304"/>
      <c r="V16" s="304"/>
      <c r="W16" s="304"/>
      <c r="X16" s="304"/>
      <c r="Y16" s="304"/>
      <c r="Z16" s="304"/>
      <c r="AA16" s="309"/>
      <c r="AB16" s="305"/>
      <c r="AC16" s="305"/>
      <c r="AD16" s="307"/>
      <c r="AE16" s="296"/>
      <c r="AF16" s="307"/>
    </row>
    <row r="17" spans="1:32" ht="62.25" customHeight="1" x14ac:dyDescent="0.25">
      <c r="A17" s="292" t="s">
        <v>154</v>
      </c>
      <c r="B17" s="348" t="str">
        <f>+'[2]Sección 1. Metas - Magnitud'!I45</f>
        <v>Realizar el 100% de las actividades para la segunda fase del Sistema Inteligente de Tranporte - SIT</v>
      </c>
      <c r="C17" s="292">
        <v>231</v>
      </c>
      <c r="D17" s="292" t="s">
        <v>176</v>
      </c>
      <c r="E17" s="292">
        <v>178</v>
      </c>
      <c r="F17" s="324" t="s">
        <v>177</v>
      </c>
      <c r="G17" s="292" t="s">
        <v>151</v>
      </c>
      <c r="H17" s="292" t="s">
        <v>70</v>
      </c>
      <c r="I17" s="330">
        <f>SUM(J17:N18)</f>
        <v>1</v>
      </c>
      <c r="J17" s="359">
        <v>0.05</v>
      </c>
      <c r="K17" s="346">
        <v>0.28999999999999998</v>
      </c>
      <c r="L17" s="349">
        <v>0.25</v>
      </c>
      <c r="M17" s="346">
        <v>0.4</v>
      </c>
      <c r="N17" s="346">
        <v>0.01</v>
      </c>
      <c r="O17" s="351">
        <v>0.19</v>
      </c>
      <c r="P17" s="352"/>
      <c r="Q17" s="352"/>
      <c r="R17" s="355">
        <v>0</v>
      </c>
      <c r="S17" s="356"/>
      <c r="T17" s="356"/>
      <c r="U17" s="334">
        <v>0</v>
      </c>
      <c r="V17" s="335"/>
      <c r="W17" s="335"/>
      <c r="X17" s="334">
        <v>0</v>
      </c>
      <c r="Y17" s="335"/>
      <c r="Z17" s="335"/>
      <c r="AA17" s="338">
        <f>+R17+O17+U17+X17</f>
        <v>0.19</v>
      </c>
      <c r="AB17" s="305">
        <f>+AA17/K17</f>
        <v>0.65517241379310354</v>
      </c>
      <c r="AC17" s="305">
        <f>+(J17+AA17)/I17</f>
        <v>0.24</v>
      </c>
      <c r="AD17" s="332" t="s">
        <v>224</v>
      </c>
      <c r="AE17" s="295" t="s">
        <v>223</v>
      </c>
      <c r="AF17" s="332" t="s">
        <v>225</v>
      </c>
    </row>
    <row r="18" spans="1:32" ht="200.25" customHeight="1" x14ac:dyDescent="0.25">
      <c r="A18" s="292"/>
      <c r="B18" s="348"/>
      <c r="C18" s="292"/>
      <c r="D18" s="292"/>
      <c r="E18" s="292"/>
      <c r="F18" s="324"/>
      <c r="G18" s="292"/>
      <c r="H18" s="292"/>
      <c r="I18" s="331"/>
      <c r="J18" s="360"/>
      <c r="K18" s="347"/>
      <c r="L18" s="350"/>
      <c r="M18" s="347"/>
      <c r="N18" s="347"/>
      <c r="O18" s="353"/>
      <c r="P18" s="354"/>
      <c r="Q18" s="354"/>
      <c r="R18" s="357"/>
      <c r="S18" s="358"/>
      <c r="T18" s="358"/>
      <c r="U18" s="336"/>
      <c r="V18" s="337"/>
      <c r="W18" s="337"/>
      <c r="X18" s="336"/>
      <c r="Y18" s="337"/>
      <c r="Z18" s="337"/>
      <c r="AA18" s="339"/>
      <c r="AB18" s="305"/>
      <c r="AC18" s="305"/>
      <c r="AD18" s="333"/>
      <c r="AE18" s="296"/>
      <c r="AF18" s="333"/>
    </row>
    <row r="19" spans="1:32" ht="62.25" customHeight="1" x14ac:dyDescent="0.25">
      <c r="A19" s="292" t="s">
        <v>154</v>
      </c>
      <c r="B19" s="348" t="str">
        <f>+'[2]Sección 1. Metas - Magnitud'!I48</f>
        <v>Realizar el 100% de las actividades para la segunda fase de Semáforos Inteligentes.</v>
      </c>
      <c r="C19" s="292">
        <v>232</v>
      </c>
      <c r="D19" s="292" t="s">
        <v>178</v>
      </c>
      <c r="E19" s="292">
        <v>179</v>
      </c>
      <c r="F19" s="324" t="s">
        <v>179</v>
      </c>
      <c r="G19" s="292" t="s">
        <v>151</v>
      </c>
      <c r="H19" s="292" t="s">
        <v>70</v>
      </c>
      <c r="I19" s="330">
        <f>SUM(J19:N20)</f>
        <v>1</v>
      </c>
      <c r="J19" s="359">
        <v>0.01</v>
      </c>
      <c r="K19" s="346">
        <v>0.15</v>
      </c>
      <c r="L19" s="349">
        <v>0.42</v>
      </c>
      <c r="M19" s="346">
        <v>0.42</v>
      </c>
      <c r="N19" s="346">
        <v>0</v>
      </c>
      <c r="O19" s="342">
        <v>0.35</v>
      </c>
      <c r="P19" s="343"/>
      <c r="Q19" s="343"/>
      <c r="R19" s="351">
        <v>0</v>
      </c>
      <c r="S19" s="352"/>
      <c r="T19" s="352"/>
      <c r="U19" s="342">
        <v>0</v>
      </c>
      <c r="V19" s="343"/>
      <c r="W19" s="343"/>
      <c r="X19" s="342">
        <v>0</v>
      </c>
      <c r="Y19" s="343"/>
      <c r="Z19" s="343"/>
      <c r="AA19" s="340">
        <f>+R19+O19+U19+X19</f>
        <v>0.35</v>
      </c>
      <c r="AB19" s="305">
        <f>+AA19/K19</f>
        <v>2.3333333333333335</v>
      </c>
      <c r="AC19" s="305">
        <f>+(J19+AA19)/I19</f>
        <v>0.36</v>
      </c>
      <c r="AD19" s="332" t="s">
        <v>227</v>
      </c>
      <c r="AE19" s="295" t="s">
        <v>223</v>
      </c>
      <c r="AF19" s="332" t="s">
        <v>225</v>
      </c>
    </row>
    <row r="20" spans="1:32" ht="298.5" customHeight="1" x14ac:dyDescent="0.25">
      <c r="A20" s="292"/>
      <c r="B20" s="348"/>
      <c r="C20" s="292"/>
      <c r="D20" s="292"/>
      <c r="E20" s="292"/>
      <c r="F20" s="324"/>
      <c r="G20" s="292"/>
      <c r="H20" s="292"/>
      <c r="I20" s="331"/>
      <c r="J20" s="360"/>
      <c r="K20" s="347"/>
      <c r="L20" s="350"/>
      <c r="M20" s="347"/>
      <c r="N20" s="347"/>
      <c r="O20" s="344"/>
      <c r="P20" s="345"/>
      <c r="Q20" s="345"/>
      <c r="R20" s="353"/>
      <c r="S20" s="354"/>
      <c r="T20" s="354"/>
      <c r="U20" s="344"/>
      <c r="V20" s="345"/>
      <c r="W20" s="345"/>
      <c r="X20" s="344"/>
      <c r="Y20" s="345"/>
      <c r="Z20" s="345"/>
      <c r="AA20" s="341"/>
      <c r="AB20" s="305"/>
      <c r="AC20" s="305"/>
      <c r="AD20" s="333"/>
      <c r="AE20" s="296"/>
      <c r="AF20" s="333"/>
    </row>
    <row r="21" spans="1:32" ht="62.25" customHeight="1" x14ac:dyDescent="0.25">
      <c r="A21" s="292" t="s">
        <v>154</v>
      </c>
      <c r="B21" s="348" t="str">
        <f>+'[2]Sección 1. Metas - Magnitud'!I51</f>
        <v>Realizar el 100% de las actividades para la primera fase de Detección Electrónica DEI</v>
      </c>
      <c r="C21" s="292">
        <v>233</v>
      </c>
      <c r="D21" s="292" t="s">
        <v>180</v>
      </c>
      <c r="E21" s="292">
        <v>180</v>
      </c>
      <c r="F21" s="324" t="s">
        <v>181</v>
      </c>
      <c r="G21" s="292" t="s">
        <v>151</v>
      </c>
      <c r="H21" s="292" t="s">
        <v>70</v>
      </c>
      <c r="I21" s="330">
        <f>SUM(J21:N22)</f>
        <v>1</v>
      </c>
      <c r="J21" s="359">
        <v>0.01</v>
      </c>
      <c r="K21" s="346">
        <v>0.1</v>
      </c>
      <c r="L21" s="349">
        <v>0.3</v>
      </c>
      <c r="M21" s="346">
        <v>0.55000000000000004</v>
      </c>
      <c r="N21" s="346">
        <v>0.04</v>
      </c>
      <c r="O21" s="342">
        <v>4.4999999999999998E-2</v>
      </c>
      <c r="P21" s="343"/>
      <c r="Q21" s="343"/>
      <c r="R21" s="342">
        <v>0</v>
      </c>
      <c r="S21" s="343"/>
      <c r="T21" s="343"/>
      <c r="U21" s="342">
        <v>0</v>
      </c>
      <c r="V21" s="343"/>
      <c r="W21" s="343"/>
      <c r="X21" s="342">
        <v>0</v>
      </c>
      <c r="Y21" s="343"/>
      <c r="Z21" s="343"/>
      <c r="AA21" s="340">
        <f>+R21+O21+U21+X21</f>
        <v>4.4999999999999998E-2</v>
      </c>
      <c r="AB21" s="305">
        <f>+AA21/K21</f>
        <v>0.44999999999999996</v>
      </c>
      <c r="AC21" s="305">
        <f>+(J21+AA21)/I21</f>
        <v>5.5E-2</v>
      </c>
      <c r="AD21" s="332" t="s">
        <v>228</v>
      </c>
      <c r="AE21" s="295" t="s">
        <v>223</v>
      </c>
      <c r="AF21" s="332" t="s">
        <v>225</v>
      </c>
    </row>
    <row r="22" spans="1:32" ht="124.5" customHeight="1" x14ac:dyDescent="0.25">
      <c r="A22" s="292"/>
      <c r="B22" s="348"/>
      <c r="C22" s="292"/>
      <c r="D22" s="292"/>
      <c r="E22" s="292"/>
      <c r="F22" s="324"/>
      <c r="G22" s="292"/>
      <c r="H22" s="292"/>
      <c r="I22" s="331"/>
      <c r="J22" s="360"/>
      <c r="K22" s="347"/>
      <c r="L22" s="350"/>
      <c r="M22" s="347"/>
      <c r="N22" s="347"/>
      <c r="O22" s="344"/>
      <c r="P22" s="345"/>
      <c r="Q22" s="345"/>
      <c r="R22" s="344"/>
      <c r="S22" s="345"/>
      <c r="T22" s="345"/>
      <c r="U22" s="344"/>
      <c r="V22" s="345"/>
      <c r="W22" s="345"/>
      <c r="X22" s="344"/>
      <c r="Y22" s="345"/>
      <c r="Z22" s="345"/>
      <c r="AA22" s="341"/>
      <c r="AB22" s="305"/>
      <c r="AC22" s="305"/>
      <c r="AD22" s="333"/>
      <c r="AE22" s="296"/>
      <c r="AF22" s="333"/>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8D67-DFC3-4D93-95A3-BA2B31D20AFB}">
  <sheetPr>
    <tabColor rgb="FF92D050"/>
  </sheetPr>
  <dimension ref="B1:X61"/>
  <sheetViews>
    <sheetView topLeftCell="A22" zoomScaleNormal="100" zoomScaleSheetLayoutView="50" zoomScalePageLayoutView="85" workbookViewId="0">
      <selection activeCell="H28" sqref="H28"/>
    </sheetView>
  </sheetViews>
  <sheetFormatPr baseColWidth="10" defaultColWidth="10.85546875" defaultRowHeight="12.75" x14ac:dyDescent="0.2"/>
  <cols>
    <col min="1" max="1" width="1" style="173" customWidth="1"/>
    <col min="2" max="2" width="25.42578125" style="210" customWidth="1"/>
    <col min="3" max="3" width="14.42578125" style="173" customWidth="1"/>
    <col min="4" max="4" width="20.140625" style="173" customWidth="1"/>
    <col min="5" max="5" width="16.42578125" style="173" customWidth="1"/>
    <col min="6" max="6" width="25" style="173" customWidth="1"/>
    <col min="7" max="7" width="22" style="210" customWidth="1"/>
    <col min="8" max="8" width="20.42578125" style="173" customWidth="1"/>
    <col min="9" max="11" width="22.42578125" style="173" customWidth="1"/>
    <col min="12" max="24" width="10.85546875" style="171"/>
    <col min="25" max="16384" width="10.85546875" style="173"/>
  </cols>
  <sheetData>
    <row r="1" spans="2:14" ht="37.5" customHeight="1" x14ac:dyDescent="0.2">
      <c r="B1" s="498"/>
      <c r="C1" s="501" t="s">
        <v>25</v>
      </c>
      <c r="D1" s="501"/>
      <c r="E1" s="501"/>
      <c r="F1" s="501"/>
      <c r="G1" s="501"/>
      <c r="H1" s="501"/>
      <c r="I1" s="502"/>
      <c r="J1" s="170"/>
      <c r="K1" s="170"/>
      <c r="M1" s="172" t="s">
        <v>47</v>
      </c>
    </row>
    <row r="2" spans="2:14" ht="37.5" customHeight="1" x14ac:dyDescent="0.2">
      <c r="B2" s="499"/>
      <c r="C2" s="505" t="s">
        <v>239</v>
      </c>
      <c r="D2" s="505"/>
      <c r="E2" s="505"/>
      <c r="F2" s="505"/>
      <c r="G2" s="505"/>
      <c r="H2" s="505"/>
      <c r="I2" s="503"/>
      <c r="J2" s="170"/>
      <c r="K2" s="170"/>
      <c r="M2" s="172" t="s">
        <v>48</v>
      </c>
    </row>
    <row r="3" spans="2:14" ht="37.5" customHeight="1" thickBot="1" x14ac:dyDescent="0.25">
      <c r="B3" s="500"/>
      <c r="C3" s="506" t="s">
        <v>240</v>
      </c>
      <c r="D3" s="506"/>
      <c r="E3" s="506"/>
      <c r="F3" s="506" t="s">
        <v>241</v>
      </c>
      <c r="G3" s="506"/>
      <c r="H3" s="506"/>
      <c r="I3" s="504"/>
      <c r="J3" s="170"/>
      <c r="K3" s="170"/>
      <c r="M3" s="172" t="s">
        <v>50</v>
      </c>
    </row>
    <row r="4" spans="2:14" ht="23.25" customHeight="1" x14ac:dyDescent="0.2">
      <c r="B4" s="507"/>
      <c r="C4" s="508"/>
      <c r="D4" s="508"/>
      <c r="E4" s="508"/>
      <c r="F4" s="508"/>
      <c r="G4" s="508"/>
      <c r="H4" s="508"/>
      <c r="I4" s="509"/>
      <c r="J4" s="174"/>
      <c r="K4" s="174"/>
    </row>
    <row r="5" spans="2:14" ht="24" customHeight="1" x14ac:dyDescent="0.2">
      <c r="B5" s="510" t="s">
        <v>234</v>
      </c>
      <c r="C5" s="511"/>
      <c r="D5" s="511"/>
      <c r="E5" s="511"/>
      <c r="F5" s="511"/>
      <c r="G5" s="511"/>
      <c r="H5" s="511"/>
      <c r="I5" s="512"/>
      <c r="J5" s="175"/>
      <c r="K5" s="175"/>
      <c r="N5" s="176" t="s">
        <v>57</v>
      </c>
    </row>
    <row r="6" spans="2:14" ht="46.15" customHeight="1" x14ac:dyDescent="0.2">
      <c r="B6" s="226" t="s">
        <v>242</v>
      </c>
      <c r="C6" s="224">
        <v>7</v>
      </c>
      <c r="D6" s="513" t="s">
        <v>243</v>
      </c>
      <c r="E6" s="513"/>
      <c r="F6" s="514" t="s">
        <v>301</v>
      </c>
      <c r="G6" s="514"/>
      <c r="H6" s="514"/>
      <c r="I6" s="515"/>
      <c r="J6" s="177"/>
      <c r="K6" s="177"/>
      <c r="M6" s="172" t="s">
        <v>60</v>
      </c>
      <c r="N6" s="176" t="s">
        <v>61</v>
      </c>
    </row>
    <row r="7" spans="2:14" ht="30.75" customHeight="1" x14ac:dyDescent="0.2">
      <c r="B7" s="226" t="s">
        <v>244</v>
      </c>
      <c r="C7" s="224" t="s">
        <v>81</v>
      </c>
      <c r="D7" s="513" t="s">
        <v>245</v>
      </c>
      <c r="E7" s="513"/>
      <c r="F7" s="514" t="s">
        <v>302</v>
      </c>
      <c r="G7" s="514"/>
      <c r="H7" s="178" t="s">
        <v>246</v>
      </c>
      <c r="I7" s="225" t="s">
        <v>81</v>
      </c>
      <c r="J7" s="179"/>
      <c r="K7" s="179"/>
      <c r="M7" s="172" t="s">
        <v>65</v>
      </c>
      <c r="N7" s="176" t="s">
        <v>66</v>
      </c>
    </row>
    <row r="8" spans="2:14" ht="30.75" customHeight="1" x14ac:dyDescent="0.2">
      <c r="B8" s="226" t="s">
        <v>247</v>
      </c>
      <c r="C8" s="514" t="s">
        <v>289</v>
      </c>
      <c r="D8" s="514"/>
      <c r="E8" s="514"/>
      <c r="F8" s="514"/>
      <c r="G8" s="178" t="s">
        <v>248</v>
      </c>
      <c r="H8" s="519">
        <v>7550</v>
      </c>
      <c r="I8" s="520"/>
      <c r="J8" s="180"/>
      <c r="K8" s="180"/>
      <c r="M8" s="172" t="s">
        <v>69</v>
      </c>
      <c r="N8" s="176" t="s">
        <v>70</v>
      </c>
    </row>
    <row r="9" spans="2:14" ht="30.75" customHeight="1" x14ac:dyDescent="0.2">
      <c r="B9" s="226" t="s">
        <v>48</v>
      </c>
      <c r="C9" s="521" t="s">
        <v>60</v>
      </c>
      <c r="D9" s="521"/>
      <c r="E9" s="521"/>
      <c r="F9" s="521"/>
      <c r="G9" s="178" t="s">
        <v>249</v>
      </c>
      <c r="H9" s="522" t="s">
        <v>299</v>
      </c>
      <c r="I9" s="523"/>
      <c r="J9" s="181"/>
      <c r="K9" s="181"/>
      <c r="M9" s="182" t="s">
        <v>73</v>
      </c>
    </row>
    <row r="10" spans="2:14" ht="58.9" customHeight="1" x14ac:dyDescent="0.2">
      <c r="B10" s="226" t="s">
        <v>250</v>
      </c>
      <c r="C10" s="514" t="s">
        <v>377</v>
      </c>
      <c r="D10" s="514"/>
      <c r="E10" s="514"/>
      <c r="F10" s="514"/>
      <c r="G10" s="514"/>
      <c r="H10" s="514"/>
      <c r="I10" s="515"/>
      <c r="J10" s="183"/>
      <c r="K10" s="183"/>
      <c r="M10" s="182"/>
    </row>
    <row r="11" spans="2:14" ht="30.75" customHeight="1" x14ac:dyDescent="0.2">
      <c r="B11" s="226" t="s">
        <v>251</v>
      </c>
      <c r="C11" s="516" t="str">
        <f>'[7]Proyecto 7550'!$E$53</f>
        <v>Realizar el fortalecimiento institucional de la estructura orgánica y funcional de la SDA, IDIGER, JBB, E IDPYBA</v>
      </c>
      <c r="D11" s="516"/>
      <c r="E11" s="516"/>
      <c r="F11" s="516"/>
      <c r="G11" s="516"/>
      <c r="H11" s="516"/>
      <c r="I11" s="700"/>
      <c r="J11" s="179"/>
      <c r="K11" s="179"/>
      <c r="M11" s="182"/>
      <c r="N11" s="176" t="s">
        <v>76</v>
      </c>
    </row>
    <row r="12" spans="2:14" ht="30.75" customHeight="1" x14ac:dyDescent="0.2">
      <c r="B12" s="226" t="s">
        <v>254</v>
      </c>
      <c r="C12" s="517" t="s">
        <v>300</v>
      </c>
      <c r="D12" s="517"/>
      <c r="E12" s="517"/>
      <c r="F12" s="517"/>
      <c r="G12" s="178" t="s">
        <v>252</v>
      </c>
      <c r="H12" s="544" t="s">
        <v>91</v>
      </c>
      <c r="I12" s="545"/>
      <c r="J12" s="179"/>
      <c r="K12" s="179"/>
      <c r="M12" s="182" t="s">
        <v>80</v>
      </c>
      <c r="N12" s="176" t="s">
        <v>81</v>
      </c>
    </row>
    <row r="13" spans="2:14" ht="30.75" customHeight="1" x14ac:dyDescent="0.2">
      <c r="B13" s="226" t="s">
        <v>255</v>
      </c>
      <c r="C13" s="528" t="s">
        <v>349</v>
      </c>
      <c r="D13" s="528"/>
      <c r="E13" s="528"/>
      <c r="F13" s="528"/>
      <c r="G13" s="178" t="s">
        <v>253</v>
      </c>
      <c r="H13" s="516" t="s">
        <v>57</v>
      </c>
      <c r="I13" s="700"/>
      <c r="J13" s="179"/>
      <c r="K13" s="179"/>
      <c r="M13" s="182" t="s">
        <v>84</v>
      </c>
    </row>
    <row r="14" spans="2:14" ht="30" customHeight="1" x14ac:dyDescent="0.2">
      <c r="B14" s="226" t="s">
        <v>256</v>
      </c>
      <c r="C14" s="517" t="s">
        <v>317</v>
      </c>
      <c r="D14" s="517"/>
      <c r="E14" s="517"/>
      <c r="F14" s="517"/>
      <c r="G14" s="517"/>
      <c r="H14" s="517"/>
      <c r="I14" s="518"/>
      <c r="J14" s="183"/>
      <c r="K14" s="183"/>
      <c r="M14" s="182" t="s">
        <v>86</v>
      </c>
      <c r="N14" s="176"/>
    </row>
    <row r="15" spans="2:14" ht="30.75" customHeight="1" x14ac:dyDescent="0.2">
      <c r="B15" s="226" t="s">
        <v>257</v>
      </c>
      <c r="C15" s="517" t="s">
        <v>315</v>
      </c>
      <c r="D15" s="517"/>
      <c r="E15" s="517"/>
      <c r="F15" s="517"/>
      <c r="G15" s="517"/>
      <c r="H15" s="517"/>
      <c r="I15" s="518"/>
      <c r="J15" s="184"/>
      <c r="K15" s="184"/>
      <c r="M15" s="182" t="s">
        <v>88</v>
      </c>
      <c r="N15" s="176"/>
    </row>
    <row r="16" spans="2:14" ht="42.6" customHeight="1" x14ac:dyDescent="0.2">
      <c r="B16" s="226" t="s">
        <v>258</v>
      </c>
      <c r="C16" s="514" t="s">
        <v>318</v>
      </c>
      <c r="D16" s="514"/>
      <c r="E16" s="514"/>
      <c r="F16" s="514"/>
      <c r="G16" s="514"/>
      <c r="H16" s="514"/>
      <c r="I16" s="515"/>
      <c r="J16" s="185"/>
      <c r="K16" s="185"/>
      <c r="M16" s="182"/>
      <c r="N16" s="176"/>
    </row>
    <row r="17" spans="2:14" ht="30.75" customHeight="1" x14ac:dyDescent="0.2">
      <c r="B17" s="226" t="s">
        <v>259</v>
      </c>
      <c r="C17" s="516" t="s">
        <v>152</v>
      </c>
      <c r="D17" s="535"/>
      <c r="E17" s="535"/>
      <c r="F17" s="535"/>
      <c r="G17" s="535"/>
      <c r="H17" s="535"/>
      <c r="I17" s="536"/>
      <c r="J17" s="186"/>
      <c r="K17" s="186"/>
      <c r="M17" s="182" t="s">
        <v>91</v>
      </c>
      <c r="N17" s="176"/>
    </row>
    <row r="18" spans="2:14" ht="18" customHeight="1" x14ac:dyDescent="0.2">
      <c r="B18" s="537" t="s">
        <v>265</v>
      </c>
      <c r="C18" s="538" t="s">
        <v>237</v>
      </c>
      <c r="D18" s="538"/>
      <c r="E18" s="538"/>
      <c r="F18" s="539" t="s">
        <v>238</v>
      </c>
      <c r="G18" s="539"/>
      <c r="H18" s="539"/>
      <c r="I18" s="540"/>
      <c r="J18" s="187"/>
      <c r="K18" s="187"/>
      <c r="M18" s="182" t="s">
        <v>79</v>
      </c>
      <c r="N18" s="176"/>
    </row>
    <row r="19" spans="2:14" ht="39.75" customHeight="1" x14ac:dyDescent="0.2">
      <c r="B19" s="537"/>
      <c r="C19" s="549" t="s">
        <v>296</v>
      </c>
      <c r="D19" s="550"/>
      <c r="E19" s="622"/>
      <c r="F19" s="514" t="str">
        <f>C19</f>
        <v>Actividades que se ejecutaron para la implementacion de los procesos transversales</v>
      </c>
      <c r="G19" s="514"/>
      <c r="H19" s="514"/>
      <c r="I19" s="515"/>
      <c r="J19" s="185"/>
      <c r="K19" s="185"/>
      <c r="M19" s="182" t="s">
        <v>95</v>
      </c>
      <c r="N19" s="176"/>
    </row>
    <row r="20" spans="2:14" ht="39.75" customHeight="1" x14ac:dyDescent="0.2">
      <c r="B20" s="226" t="s">
        <v>266</v>
      </c>
      <c r="C20" s="549" t="s">
        <v>297</v>
      </c>
      <c r="D20" s="550"/>
      <c r="E20" s="622"/>
      <c r="F20" s="514" t="str">
        <f>C20</f>
        <v>Cantidad de actividades que se ejecutaron para la implementacion de los procesos transversales</v>
      </c>
      <c r="G20" s="514"/>
      <c r="H20" s="514"/>
      <c r="I20" s="515"/>
      <c r="J20" s="179"/>
      <c r="K20" s="179"/>
      <c r="M20" s="182"/>
      <c r="N20" s="176"/>
    </row>
    <row r="21" spans="2:14" ht="27" customHeight="1" x14ac:dyDescent="0.2">
      <c r="B21" s="226" t="s">
        <v>267</v>
      </c>
      <c r="C21" s="549" t="s">
        <v>152</v>
      </c>
      <c r="D21" s="550"/>
      <c r="E21" s="622"/>
      <c r="F21" s="549" t="s">
        <v>152</v>
      </c>
      <c r="G21" s="550"/>
      <c r="H21" s="550"/>
      <c r="I21" s="551"/>
      <c r="J21" s="184"/>
      <c r="K21" s="184"/>
      <c r="M21" s="188"/>
      <c r="N21" s="176"/>
    </row>
    <row r="22" spans="2:14" ht="23.25" customHeight="1" x14ac:dyDescent="0.2">
      <c r="B22" s="226" t="s">
        <v>268</v>
      </c>
      <c r="C22" s="592">
        <v>44197</v>
      </c>
      <c r="D22" s="603"/>
      <c r="E22" s="604"/>
      <c r="F22" s="178" t="s">
        <v>271</v>
      </c>
      <c r="G22" s="227">
        <v>0.1</v>
      </c>
      <c r="H22" s="178" t="s">
        <v>275</v>
      </c>
      <c r="I22" s="262">
        <v>0.1</v>
      </c>
      <c r="J22" s="173">
        <v>3.377402597402597E-2</v>
      </c>
      <c r="K22" s="189"/>
      <c r="M22" s="188"/>
    </row>
    <row r="23" spans="2:14" ht="27" customHeight="1" x14ac:dyDescent="0.2">
      <c r="B23" s="226" t="s">
        <v>269</v>
      </c>
      <c r="C23" s="592">
        <v>44561</v>
      </c>
      <c r="D23" s="593"/>
      <c r="E23" s="594"/>
      <c r="F23" s="178" t="s">
        <v>272</v>
      </c>
      <c r="G23" s="532">
        <v>0.3</v>
      </c>
      <c r="H23" s="533"/>
      <c r="I23" s="534"/>
      <c r="J23" s="190"/>
      <c r="K23" s="190"/>
      <c r="M23" s="188"/>
    </row>
    <row r="24" spans="2:14" ht="30.75" customHeight="1" x14ac:dyDescent="0.2">
      <c r="B24" s="233" t="s">
        <v>270</v>
      </c>
      <c r="C24" s="605" t="s">
        <v>326</v>
      </c>
      <c r="D24" s="606"/>
      <c r="E24" s="607"/>
      <c r="F24" s="229" t="s">
        <v>274</v>
      </c>
      <c r="G24" s="557" t="s">
        <v>223</v>
      </c>
      <c r="H24" s="530"/>
      <c r="I24" s="558"/>
      <c r="J24" s="187"/>
      <c r="K24" s="187"/>
      <c r="M24" s="188"/>
    </row>
    <row r="25" spans="2:14" ht="22.5" customHeight="1" x14ac:dyDescent="0.2">
      <c r="B25" s="510" t="s">
        <v>235</v>
      </c>
      <c r="C25" s="511"/>
      <c r="D25" s="511"/>
      <c r="E25" s="511"/>
      <c r="F25" s="511"/>
      <c r="G25" s="511"/>
      <c r="H25" s="511"/>
      <c r="I25" s="512"/>
      <c r="J25" s="175"/>
      <c r="K25" s="175"/>
      <c r="M25" s="188"/>
    </row>
    <row r="26" spans="2:14" ht="43.5" customHeight="1" x14ac:dyDescent="0.2">
      <c r="B26" s="191" t="s">
        <v>105</v>
      </c>
      <c r="C26" s="223" t="s">
        <v>261</v>
      </c>
      <c r="D26" s="223" t="s">
        <v>260</v>
      </c>
      <c r="E26" s="192" t="s">
        <v>264</v>
      </c>
      <c r="F26" s="223" t="s">
        <v>263</v>
      </c>
      <c r="G26" s="223" t="s">
        <v>262</v>
      </c>
      <c r="H26" s="192" t="s">
        <v>276</v>
      </c>
      <c r="I26" s="193" t="s">
        <v>273</v>
      </c>
      <c r="J26" s="185"/>
      <c r="K26" s="185"/>
      <c r="M26" s="188"/>
    </row>
    <row r="27" spans="2:14" ht="15.6" customHeight="1" x14ac:dyDescent="0.2">
      <c r="B27" s="191" t="s">
        <v>329</v>
      </c>
      <c r="C27" s="212">
        <f>0.0148*G23</f>
        <v>4.4400000000000004E-3</v>
      </c>
      <c r="D27" s="264">
        <v>4.4400000000000004E-3</v>
      </c>
      <c r="E27" s="265">
        <f>IF(OR(C27=0,C27=""),0,D27/C27)</f>
        <v>1</v>
      </c>
      <c r="F27" s="574">
        <f>SUM(C27:C38)</f>
        <v>0.29999520000000007</v>
      </c>
      <c r="G27" s="574">
        <f>SUM(D27:D38)</f>
        <v>2.7588599999999998E-2</v>
      </c>
      <c r="H27" s="266">
        <f>+(D27*100%)/$G$23</f>
        <v>1.4800000000000002E-2</v>
      </c>
      <c r="I27" s="685">
        <f>G27+I22</f>
        <v>0.1275886</v>
      </c>
      <c r="J27" s="185"/>
      <c r="K27" s="185"/>
      <c r="M27" s="188"/>
    </row>
    <row r="28" spans="2:14" ht="15.6" customHeight="1" x14ac:dyDescent="0.2">
      <c r="B28" s="191" t="s">
        <v>114</v>
      </c>
      <c r="C28" s="212">
        <f>0.109162121212121*G23</f>
        <v>3.2748636363636299E-2</v>
      </c>
      <c r="D28" s="264">
        <f>0.077162*G23</f>
        <v>2.3148599999999998E-2</v>
      </c>
      <c r="E28" s="265">
        <f t="shared" ref="E28:E38" si="0">IF(OR(C28=0,C28=""),0,D28/C28)</f>
        <v>0.70685691284855856</v>
      </c>
      <c r="F28" s="575"/>
      <c r="G28" s="575"/>
      <c r="H28" s="266">
        <f>+IF(D28="","",((D28*100%)/$G$23)+H27)</f>
        <v>9.1962000000000002E-2</v>
      </c>
      <c r="I28" s="686"/>
      <c r="J28" s="185"/>
      <c r="K28" s="185"/>
      <c r="M28" s="188"/>
    </row>
    <row r="29" spans="2:14" ht="15.6" customHeight="1" x14ac:dyDescent="0.2">
      <c r="B29" s="191" t="s">
        <v>115</v>
      </c>
      <c r="C29" s="212">
        <f>0.139956787878788*G23</f>
        <v>4.1987036363636404E-2</v>
      </c>
      <c r="D29" s="264"/>
      <c r="E29" s="265">
        <f t="shared" si="0"/>
        <v>0</v>
      </c>
      <c r="F29" s="575"/>
      <c r="G29" s="575"/>
      <c r="H29" s="266" t="str">
        <f t="shared" ref="H29:H38" si="1">+IF(D29="","",((D29*100%)/$G$23)+H28)</f>
        <v/>
      </c>
      <c r="I29" s="686"/>
      <c r="J29" s="185"/>
      <c r="K29" s="185"/>
      <c r="M29" s="188"/>
    </row>
    <row r="30" spans="2:14" ht="15.6" customHeight="1" x14ac:dyDescent="0.2">
      <c r="B30" s="191" t="s">
        <v>116</v>
      </c>
      <c r="C30" s="212">
        <f>0.149162121212121*G23</f>
        <v>4.4748636363636296E-2</v>
      </c>
      <c r="D30" s="264"/>
      <c r="E30" s="265">
        <f t="shared" si="0"/>
        <v>0</v>
      </c>
      <c r="F30" s="575"/>
      <c r="G30" s="575"/>
      <c r="H30" s="266" t="str">
        <f t="shared" si="1"/>
        <v/>
      </c>
      <c r="I30" s="686"/>
      <c r="J30" s="185"/>
      <c r="K30" s="185"/>
      <c r="M30" s="188"/>
    </row>
    <row r="31" spans="2:14" ht="15.6" customHeight="1" x14ac:dyDescent="0.2">
      <c r="B31" s="191" t="s">
        <v>117</v>
      </c>
      <c r="C31" s="212">
        <f>0.130895454545455*G23</f>
        <v>3.9268636363636499E-2</v>
      </c>
      <c r="D31" s="264"/>
      <c r="E31" s="265">
        <f t="shared" si="0"/>
        <v>0</v>
      </c>
      <c r="F31" s="575"/>
      <c r="G31" s="575"/>
      <c r="H31" s="266" t="str">
        <f t="shared" si="1"/>
        <v/>
      </c>
      <c r="I31" s="686"/>
      <c r="J31" s="185"/>
      <c r="K31" s="185"/>
      <c r="M31" s="188"/>
    </row>
    <row r="32" spans="2:14" ht="15.6" customHeight="1" x14ac:dyDescent="0.2">
      <c r="B32" s="191" t="s">
        <v>118</v>
      </c>
      <c r="C32" s="212">
        <f>0.0965853593073593*G23</f>
        <v>2.8975607792207789E-2</v>
      </c>
      <c r="D32" s="264"/>
      <c r="E32" s="265">
        <f t="shared" si="0"/>
        <v>0</v>
      </c>
      <c r="F32" s="575"/>
      <c r="G32" s="575"/>
      <c r="H32" s="266" t="str">
        <f t="shared" si="1"/>
        <v/>
      </c>
      <c r="I32" s="686"/>
      <c r="J32" s="185"/>
      <c r="K32" s="185"/>
      <c r="M32" s="188"/>
    </row>
    <row r="33" spans="2:11" ht="19.5" customHeight="1" x14ac:dyDescent="0.2">
      <c r="B33" s="191" t="s">
        <v>119</v>
      </c>
      <c r="C33" s="212">
        <f>0.084524025974026*G23</f>
        <v>2.5357207792207799E-2</v>
      </c>
      <c r="D33" s="264"/>
      <c r="E33" s="265">
        <f t="shared" si="0"/>
        <v>0</v>
      </c>
      <c r="F33" s="575"/>
      <c r="G33" s="575"/>
      <c r="H33" s="266" t="str">
        <f t="shared" si="1"/>
        <v/>
      </c>
      <c r="I33" s="686"/>
      <c r="J33" s="196"/>
      <c r="K33" s="196"/>
    </row>
    <row r="34" spans="2:11" ht="19.5" customHeight="1" x14ac:dyDescent="0.2">
      <c r="B34" s="191" t="s">
        <v>120</v>
      </c>
      <c r="C34" s="212">
        <f>0.080524025974026*G23</f>
        <v>2.4157207792207799E-2</v>
      </c>
      <c r="D34" s="264"/>
      <c r="E34" s="265">
        <f t="shared" si="0"/>
        <v>0</v>
      </c>
      <c r="F34" s="575"/>
      <c r="G34" s="575"/>
      <c r="H34" s="266" t="str">
        <f t="shared" si="1"/>
        <v/>
      </c>
      <c r="I34" s="686"/>
      <c r="J34" s="196"/>
      <c r="K34" s="196"/>
    </row>
    <row r="35" spans="2:11" ht="19.5" customHeight="1" x14ac:dyDescent="0.2">
      <c r="B35" s="191" t="s">
        <v>121</v>
      </c>
      <c r="C35" s="212">
        <f>0.069052025974026*G23</f>
        <v>2.07156077922078E-2</v>
      </c>
      <c r="D35" s="264"/>
      <c r="E35" s="265">
        <f t="shared" si="0"/>
        <v>0</v>
      </c>
      <c r="F35" s="575"/>
      <c r="G35" s="575"/>
      <c r="H35" s="266" t="str">
        <f t="shared" si="1"/>
        <v/>
      </c>
      <c r="I35" s="686"/>
      <c r="J35" s="196"/>
      <c r="K35" s="196"/>
    </row>
    <row r="36" spans="2:11" ht="19.5" customHeight="1" x14ac:dyDescent="0.2">
      <c r="B36" s="191" t="s">
        <v>122</v>
      </c>
      <c r="C36" s="212">
        <f>0.057774025974026*G23</f>
        <v>1.7332207792207798E-2</v>
      </c>
      <c r="D36" s="264"/>
      <c r="E36" s="265">
        <f t="shared" si="0"/>
        <v>0</v>
      </c>
      <c r="F36" s="575"/>
      <c r="G36" s="575"/>
      <c r="H36" s="266" t="str">
        <f t="shared" si="1"/>
        <v/>
      </c>
      <c r="I36" s="686"/>
      <c r="J36" s="196"/>
      <c r="K36" s="196"/>
    </row>
    <row r="37" spans="2:11" ht="19.5" customHeight="1" x14ac:dyDescent="0.2">
      <c r="B37" s="191" t="s">
        <v>123</v>
      </c>
      <c r="C37" s="212">
        <f>0.033774025974026*G23</f>
        <v>1.0132207792207798E-2</v>
      </c>
      <c r="D37" s="264"/>
      <c r="E37" s="265">
        <f t="shared" si="0"/>
        <v>0</v>
      </c>
      <c r="F37" s="575"/>
      <c r="G37" s="575"/>
      <c r="H37" s="266" t="str">
        <f t="shared" si="1"/>
        <v/>
      </c>
      <c r="I37" s="686"/>
      <c r="J37" s="196"/>
      <c r="K37" s="196"/>
    </row>
    <row r="38" spans="2:11" ht="19.5" customHeight="1" x14ac:dyDescent="0.2">
      <c r="B38" s="191" t="s">
        <v>124</v>
      </c>
      <c r="C38" s="212">
        <f>0.033774025974026*G23</f>
        <v>1.0132207792207798E-2</v>
      </c>
      <c r="D38" s="264"/>
      <c r="E38" s="265">
        <f t="shared" si="0"/>
        <v>0</v>
      </c>
      <c r="F38" s="576"/>
      <c r="G38" s="576"/>
      <c r="H38" s="266" t="str">
        <f t="shared" si="1"/>
        <v/>
      </c>
      <c r="I38" s="687"/>
      <c r="J38" s="196"/>
      <c r="K38" s="196"/>
    </row>
    <row r="39" spans="2:11" ht="52.5" customHeight="1" x14ac:dyDescent="0.2">
      <c r="B39" s="231" t="s">
        <v>277</v>
      </c>
      <c r="C39" s="559"/>
      <c r="D39" s="560"/>
      <c r="E39" s="560"/>
      <c r="F39" s="560"/>
      <c r="G39" s="560"/>
      <c r="H39" s="560"/>
      <c r="I39" s="561"/>
      <c r="J39" s="198"/>
      <c r="K39" s="198"/>
    </row>
    <row r="40" spans="2:11" ht="34.5" customHeight="1" x14ac:dyDescent="0.2">
      <c r="B40" s="562"/>
      <c r="C40" s="563"/>
      <c r="D40" s="563"/>
      <c r="E40" s="563"/>
      <c r="F40" s="563"/>
      <c r="G40" s="563"/>
      <c r="H40" s="563"/>
      <c r="I40" s="564"/>
      <c r="J40" s="175"/>
      <c r="K40" s="175"/>
    </row>
    <row r="41" spans="2:11" ht="34.5" customHeight="1" x14ac:dyDescent="0.2">
      <c r="B41" s="565"/>
      <c r="C41" s="566"/>
      <c r="D41" s="566"/>
      <c r="E41" s="566"/>
      <c r="F41" s="566"/>
      <c r="G41" s="566"/>
      <c r="H41" s="566"/>
      <c r="I41" s="567"/>
      <c r="J41" s="198"/>
      <c r="K41" s="198"/>
    </row>
    <row r="42" spans="2:11" ht="34.5" customHeight="1" x14ac:dyDescent="0.2">
      <c r="B42" s="565"/>
      <c r="C42" s="566"/>
      <c r="D42" s="566"/>
      <c r="E42" s="566"/>
      <c r="F42" s="566"/>
      <c r="G42" s="566"/>
      <c r="H42" s="566"/>
      <c r="I42" s="567"/>
      <c r="J42" s="198"/>
      <c r="K42" s="198"/>
    </row>
    <row r="43" spans="2:11" ht="34.5" customHeight="1" x14ac:dyDescent="0.2">
      <c r="B43" s="565"/>
      <c r="C43" s="566"/>
      <c r="D43" s="566"/>
      <c r="E43" s="566"/>
      <c r="F43" s="566"/>
      <c r="G43" s="566"/>
      <c r="H43" s="566"/>
      <c r="I43" s="567"/>
      <c r="J43" s="198"/>
      <c r="K43" s="198"/>
    </row>
    <row r="44" spans="2:11" ht="34.5" customHeight="1" x14ac:dyDescent="0.2">
      <c r="B44" s="568"/>
      <c r="C44" s="569"/>
      <c r="D44" s="569"/>
      <c r="E44" s="569"/>
      <c r="F44" s="569"/>
      <c r="G44" s="569"/>
      <c r="H44" s="569"/>
      <c r="I44" s="570"/>
      <c r="J44" s="174"/>
      <c r="K44" s="174"/>
    </row>
    <row r="45" spans="2:11" ht="96.75" customHeight="1" x14ac:dyDescent="0.2">
      <c r="B45" s="226" t="s">
        <v>278</v>
      </c>
      <c r="C45" s="585" t="s">
        <v>396</v>
      </c>
      <c r="D45" s="586"/>
      <c r="E45" s="586"/>
      <c r="F45" s="586"/>
      <c r="G45" s="586"/>
      <c r="H45" s="586"/>
      <c r="I45" s="587"/>
      <c r="J45" s="199"/>
      <c r="K45" s="199"/>
    </row>
    <row r="46" spans="2:11" ht="64.900000000000006" customHeight="1" x14ac:dyDescent="0.2">
      <c r="B46" s="226" t="s">
        <v>279</v>
      </c>
      <c r="C46" s="585" t="s">
        <v>398</v>
      </c>
      <c r="D46" s="586"/>
      <c r="E46" s="586"/>
      <c r="F46" s="586"/>
      <c r="G46" s="586"/>
      <c r="H46" s="586"/>
      <c r="I46" s="587"/>
      <c r="J46" s="199"/>
      <c r="K46" s="199"/>
    </row>
    <row r="47" spans="2:11" ht="66" customHeight="1" x14ac:dyDescent="0.2">
      <c r="B47" s="232" t="s">
        <v>280</v>
      </c>
      <c r="C47" s="588" t="s">
        <v>337</v>
      </c>
      <c r="D47" s="589"/>
      <c r="E47" s="589"/>
      <c r="F47" s="589"/>
      <c r="G47" s="589"/>
      <c r="H47" s="589"/>
      <c r="I47" s="590"/>
      <c r="J47" s="199"/>
      <c r="K47" s="199"/>
    </row>
    <row r="48" spans="2:11" ht="22.5" customHeight="1" x14ac:dyDescent="0.2">
      <c r="B48" s="510" t="s">
        <v>236</v>
      </c>
      <c r="C48" s="511"/>
      <c r="D48" s="511"/>
      <c r="E48" s="511"/>
      <c r="F48" s="511"/>
      <c r="G48" s="511"/>
      <c r="H48" s="511"/>
      <c r="I48" s="512"/>
      <c r="J48" s="199"/>
      <c r="K48" s="199"/>
    </row>
    <row r="49" spans="2:11" ht="22.5" customHeight="1" x14ac:dyDescent="0.2">
      <c r="B49" s="581" t="s">
        <v>281</v>
      </c>
      <c r="C49" s="220" t="s">
        <v>282</v>
      </c>
      <c r="D49" s="583" t="s">
        <v>283</v>
      </c>
      <c r="E49" s="583"/>
      <c r="F49" s="583"/>
      <c r="G49" s="583" t="s">
        <v>284</v>
      </c>
      <c r="H49" s="583"/>
      <c r="I49" s="584"/>
      <c r="J49" s="200"/>
      <c r="K49" s="200"/>
    </row>
    <row r="50" spans="2:11" ht="30.75" customHeight="1" x14ac:dyDescent="0.2">
      <c r="B50" s="582"/>
      <c r="C50" s="263"/>
      <c r="D50" s="637"/>
      <c r="E50" s="637"/>
      <c r="F50" s="637"/>
      <c r="G50" s="637"/>
      <c r="H50" s="637"/>
      <c r="I50" s="638"/>
      <c r="J50" s="200"/>
      <c r="K50" s="200"/>
    </row>
    <row r="51" spans="2:11" ht="32.25" customHeight="1" x14ac:dyDescent="0.2">
      <c r="B51" s="235" t="s">
        <v>285</v>
      </c>
      <c r="C51" s="637" t="s">
        <v>345</v>
      </c>
      <c r="D51" s="637"/>
      <c r="E51" s="637"/>
      <c r="F51" s="637"/>
      <c r="G51" s="637"/>
      <c r="H51" s="637"/>
      <c r="I51" s="638"/>
      <c r="J51" s="202"/>
      <c r="K51" s="202"/>
    </row>
    <row r="52" spans="2:11" ht="28.5" customHeight="1" x14ac:dyDescent="0.2">
      <c r="B52" s="236" t="s">
        <v>286</v>
      </c>
      <c r="C52" s="637" t="s">
        <v>345</v>
      </c>
      <c r="D52" s="637"/>
      <c r="E52" s="637"/>
      <c r="F52" s="637"/>
      <c r="G52" s="637"/>
      <c r="H52" s="637"/>
      <c r="I52" s="638"/>
      <c r="J52" s="202"/>
      <c r="K52" s="202"/>
    </row>
    <row r="53" spans="2:11" ht="30" customHeight="1" x14ac:dyDescent="0.2">
      <c r="B53" s="232" t="s">
        <v>287</v>
      </c>
      <c r="C53" s="637" t="s">
        <v>330</v>
      </c>
      <c r="D53" s="637"/>
      <c r="E53" s="637"/>
      <c r="F53" s="637"/>
      <c r="G53" s="637"/>
      <c r="H53" s="637"/>
      <c r="I53" s="638"/>
      <c r="J53" s="203"/>
      <c r="K53" s="203"/>
    </row>
    <row r="54" spans="2:11" ht="31.5" customHeight="1" thickBot="1" x14ac:dyDescent="0.25">
      <c r="B54" s="213" t="s">
        <v>288</v>
      </c>
      <c r="C54" s="707" t="s">
        <v>331</v>
      </c>
      <c r="D54" s="708"/>
      <c r="E54" s="708"/>
      <c r="F54" s="708"/>
      <c r="G54" s="708"/>
      <c r="H54" s="708"/>
      <c r="I54" s="709"/>
      <c r="J54" s="204"/>
      <c r="K54" s="204"/>
    </row>
    <row r="55" spans="2:11" ht="13.15" customHeight="1" x14ac:dyDescent="0.2">
      <c r="B55" s="205"/>
      <c r="C55" s="206"/>
      <c r="D55" s="206"/>
      <c r="E55" s="207"/>
      <c r="F55" s="207"/>
      <c r="G55" s="214"/>
      <c r="H55" s="209"/>
      <c r="I55" s="206"/>
      <c r="J55" s="204"/>
      <c r="K55" s="204"/>
    </row>
    <row r="56" spans="2:11" ht="13.15" customHeight="1" x14ac:dyDescent="0.2">
      <c r="B56" s="205"/>
      <c r="C56" s="206"/>
      <c r="D56" s="206"/>
      <c r="E56" s="207"/>
      <c r="F56" s="207"/>
      <c r="G56" s="214"/>
      <c r="H56" s="209"/>
      <c r="I56" s="206"/>
      <c r="J56" s="204"/>
      <c r="K56" s="204"/>
    </row>
    <row r="57" spans="2:11" ht="13.15" customHeight="1" x14ac:dyDescent="0.2">
      <c r="B57" s="205"/>
      <c r="C57" s="206"/>
      <c r="D57" s="206"/>
      <c r="E57" s="207"/>
      <c r="F57" s="207"/>
      <c r="G57" s="214"/>
      <c r="H57" s="209"/>
      <c r="I57" s="206"/>
      <c r="J57" s="204"/>
      <c r="K57" s="204"/>
    </row>
    <row r="58" spans="2:11" ht="13.15" customHeight="1" x14ac:dyDescent="0.2">
      <c r="B58" s="205"/>
      <c r="C58" s="206"/>
      <c r="D58" s="206"/>
      <c r="E58" s="207"/>
      <c r="F58" s="207"/>
      <c r="G58" s="214"/>
      <c r="H58" s="209"/>
      <c r="I58" s="206"/>
      <c r="J58" s="204"/>
      <c r="K58" s="204"/>
    </row>
    <row r="59" spans="2:11" ht="13.15" customHeight="1" x14ac:dyDescent="0.2">
      <c r="B59" s="205"/>
      <c r="C59" s="206"/>
      <c r="D59" s="206"/>
      <c r="E59" s="207"/>
      <c r="F59" s="207"/>
      <c r="G59" s="214"/>
      <c r="H59" s="209"/>
      <c r="I59" s="206"/>
      <c r="J59" s="204"/>
      <c r="K59" s="204"/>
    </row>
    <row r="60" spans="2:11" ht="25.5" customHeight="1" x14ac:dyDescent="0.2">
      <c r="B60" s="205"/>
      <c r="C60" s="206"/>
      <c r="D60" s="206"/>
      <c r="E60" s="207"/>
      <c r="F60" s="207"/>
      <c r="G60" s="214"/>
      <c r="H60" s="209"/>
      <c r="I60" s="206"/>
      <c r="J60" s="204"/>
      <c r="K60" s="204"/>
    </row>
    <row r="61" spans="2:11" ht="13.9" customHeight="1" x14ac:dyDescent="0.2"/>
  </sheetData>
  <sheetProtection algorithmName="SHA-512" hashValue="KUHAvr5x3bnZaC+UxEaRC8JlUqVCDcl9wZW3fcvu17CHdO9Hnhws+1mbU1s8IRZ3rpmGuNwwizXaUVJtCHf8QQ==" saltValue="IQRm5M/NncAHGJtVz6swo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968016B7-3826-49D0-B5BF-1DB95A3FCB20}">
      <formula1>$N$11:$N$12</formula1>
    </dataValidation>
    <dataValidation type="list" allowBlank="1" showInputMessage="1" showErrorMessage="1" sqref="H13:I13" xr:uid="{87C34EF0-948E-478D-A485-53E7C339C546}">
      <formula1>$N$5:$N$8</formula1>
    </dataValidation>
    <dataValidation type="list" allowBlank="1" showInputMessage="1" showErrorMessage="1" sqref="C9:F9" xr:uid="{3DB9E810-D11E-4D79-8825-512BBF4191C1}">
      <formula1>$M$6:$M$9</formula1>
    </dataValidation>
    <dataValidation type="list" allowBlank="1" showInputMessage="1" showErrorMessage="1" sqref="C24:E24" xr:uid="{12C7ED17-E012-4ABD-8B76-480AAB16263F}">
      <formula1>$M$12:$M$15</formula1>
    </dataValidation>
    <dataValidation type="list" allowBlank="1" showInputMessage="1" showErrorMessage="1" sqref="H12:I12" xr:uid="{2E3795A6-3702-427E-860B-9EDD61862EF3}">
      <formula1>M17:M19</formula1>
    </dataValidation>
    <dataValidation type="list" showDropDown="1" showInputMessage="1" showErrorMessage="1" sqref="K12" xr:uid="{93264538-D010-4943-815A-73AD5B4732D4}">
      <formula1>O17:O19</formula1>
    </dataValidation>
    <dataValidation type="list" allowBlank="1" showInputMessage="1" showErrorMessage="1" sqref="J10:K10" xr:uid="{E92A5872-B4FE-4D92-A067-2B3A2A61D592}">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945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9457"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63"/>
      <c r="C2" s="361" t="s">
        <v>24</v>
      </c>
      <c r="D2" s="361"/>
      <c r="E2" s="361"/>
      <c r="F2" s="361"/>
      <c r="G2" s="361"/>
      <c r="H2" s="361"/>
      <c r="I2" s="365"/>
      <c r="J2" s="13"/>
      <c r="K2" s="13"/>
      <c r="M2" s="14" t="s">
        <v>47</v>
      </c>
    </row>
    <row r="3" spans="2:14" ht="25.5" customHeight="1" x14ac:dyDescent="0.2">
      <c r="B3" s="364"/>
      <c r="C3" s="362" t="s">
        <v>25</v>
      </c>
      <c r="D3" s="362"/>
      <c r="E3" s="362"/>
      <c r="F3" s="362"/>
      <c r="G3" s="362"/>
      <c r="H3" s="362"/>
      <c r="I3" s="366"/>
      <c r="J3" s="13"/>
      <c r="K3" s="13"/>
      <c r="M3" s="14" t="s">
        <v>48</v>
      </c>
    </row>
    <row r="4" spans="2:14" ht="25.5" customHeight="1" x14ac:dyDescent="0.2">
      <c r="B4" s="364"/>
      <c r="C4" s="362" t="s">
        <v>49</v>
      </c>
      <c r="D4" s="362"/>
      <c r="E4" s="362"/>
      <c r="F4" s="362"/>
      <c r="G4" s="362"/>
      <c r="H4" s="362"/>
      <c r="I4" s="366"/>
      <c r="J4" s="13"/>
      <c r="K4" s="13"/>
      <c r="M4" s="14" t="s">
        <v>50</v>
      </c>
    </row>
    <row r="5" spans="2:14" ht="25.5" customHeight="1" x14ac:dyDescent="0.2">
      <c r="B5" s="364"/>
      <c r="C5" s="362" t="s">
        <v>51</v>
      </c>
      <c r="D5" s="362"/>
      <c r="E5" s="362"/>
      <c r="F5" s="362"/>
      <c r="G5" s="367" t="s">
        <v>52</v>
      </c>
      <c r="H5" s="367"/>
      <c r="I5" s="366"/>
      <c r="J5" s="13"/>
      <c r="K5" s="13"/>
      <c r="M5" s="14" t="s">
        <v>53</v>
      </c>
    </row>
    <row r="6" spans="2:14" ht="23.25" customHeight="1" x14ac:dyDescent="0.2">
      <c r="B6" s="368" t="s">
        <v>54</v>
      </c>
      <c r="C6" s="369"/>
      <c r="D6" s="369"/>
      <c r="E6" s="369"/>
      <c r="F6" s="369"/>
      <c r="G6" s="369"/>
      <c r="H6" s="369"/>
      <c r="I6" s="370"/>
      <c r="J6" s="15"/>
      <c r="K6" s="15"/>
    </row>
    <row r="7" spans="2:14" ht="24" customHeight="1" x14ac:dyDescent="0.2">
      <c r="B7" s="371" t="s">
        <v>55</v>
      </c>
      <c r="C7" s="372"/>
      <c r="D7" s="372"/>
      <c r="E7" s="372"/>
      <c r="F7" s="372"/>
      <c r="G7" s="372"/>
      <c r="H7" s="372"/>
      <c r="I7" s="373"/>
      <c r="J7" s="16"/>
      <c r="K7" s="16"/>
    </row>
    <row r="8" spans="2:14" ht="24" customHeight="1" x14ac:dyDescent="0.2">
      <c r="B8" s="374" t="s">
        <v>56</v>
      </c>
      <c r="C8" s="375"/>
      <c r="D8" s="375"/>
      <c r="E8" s="375"/>
      <c r="F8" s="375"/>
      <c r="G8" s="375"/>
      <c r="H8" s="375"/>
      <c r="I8" s="376"/>
      <c r="J8" s="58"/>
      <c r="K8" s="58"/>
      <c r="N8" s="6" t="s">
        <v>57</v>
      </c>
    </row>
    <row r="9" spans="2:14" ht="30.75" customHeight="1" x14ac:dyDescent="0.2">
      <c r="B9" s="98" t="s">
        <v>58</v>
      </c>
      <c r="C9" s="59">
        <v>14</v>
      </c>
      <c r="D9" s="382" t="s">
        <v>59</v>
      </c>
      <c r="E9" s="382"/>
      <c r="F9" s="383" t="s">
        <v>207</v>
      </c>
      <c r="G9" s="384"/>
      <c r="H9" s="384"/>
      <c r="I9" s="385"/>
      <c r="J9" s="17"/>
      <c r="K9" s="17"/>
      <c r="M9" s="14" t="s">
        <v>60</v>
      </c>
      <c r="N9" s="6" t="s">
        <v>61</v>
      </c>
    </row>
    <row r="10" spans="2:14" ht="30.75" customHeight="1" x14ac:dyDescent="0.2">
      <c r="B10" s="20" t="s">
        <v>62</v>
      </c>
      <c r="C10" s="60" t="s">
        <v>81</v>
      </c>
      <c r="D10" s="386" t="s">
        <v>63</v>
      </c>
      <c r="E10" s="387"/>
      <c r="F10" s="377" t="s">
        <v>155</v>
      </c>
      <c r="G10" s="378"/>
      <c r="H10" s="18" t="s">
        <v>64</v>
      </c>
      <c r="I10" s="76" t="s">
        <v>81</v>
      </c>
      <c r="J10" s="19"/>
      <c r="K10" s="19"/>
      <c r="M10" s="14" t="s">
        <v>65</v>
      </c>
      <c r="N10" s="6" t="s">
        <v>66</v>
      </c>
    </row>
    <row r="11" spans="2:14" ht="30.75" customHeight="1" x14ac:dyDescent="0.2">
      <c r="B11" s="20" t="s">
        <v>67</v>
      </c>
      <c r="C11" s="379" t="s">
        <v>156</v>
      </c>
      <c r="D11" s="379"/>
      <c r="E11" s="379"/>
      <c r="F11" s="379"/>
      <c r="G11" s="18" t="s">
        <v>68</v>
      </c>
      <c r="H11" s="380">
        <v>1032</v>
      </c>
      <c r="I11" s="381"/>
      <c r="J11" s="21"/>
      <c r="K11" s="21"/>
      <c r="M11" s="14" t="s">
        <v>69</v>
      </c>
      <c r="N11" s="6" t="s">
        <v>70</v>
      </c>
    </row>
    <row r="12" spans="2:14" ht="30.75" customHeight="1" x14ac:dyDescent="0.2">
      <c r="B12" s="20" t="s">
        <v>71</v>
      </c>
      <c r="C12" s="388" t="s">
        <v>65</v>
      </c>
      <c r="D12" s="388"/>
      <c r="E12" s="388"/>
      <c r="F12" s="388"/>
      <c r="G12" s="18" t="s">
        <v>72</v>
      </c>
      <c r="H12" s="748" t="s">
        <v>165</v>
      </c>
      <c r="I12" s="749"/>
      <c r="J12" s="22"/>
      <c r="K12" s="22"/>
      <c r="M12" s="23" t="s">
        <v>73</v>
      </c>
    </row>
    <row r="13" spans="2:14" ht="30.75" customHeight="1" x14ac:dyDescent="0.2">
      <c r="B13" s="20" t="s">
        <v>74</v>
      </c>
      <c r="C13" s="391" t="s">
        <v>45</v>
      </c>
      <c r="D13" s="391"/>
      <c r="E13" s="391"/>
      <c r="F13" s="391"/>
      <c r="G13" s="391"/>
      <c r="H13" s="391"/>
      <c r="I13" s="392"/>
      <c r="J13" s="24"/>
      <c r="K13" s="24"/>
      <c r="M13" s="23"/>
    </row>
    <row r="14" spans="2:14" ht="30.75" customHeight="1" x14ac:dyDescent="0.2">
      <c r="B14" s="20" t="s">
        <v>75</v>
      </c>
      <c r="C14" s="377" t="s">
        <v>153</v>
      </c>
      <c r="D14" s="378"/>
      <c r="E14" s="378"/>
      <c r="F14" s="378"/>
      <c r="G14" s="378"/>
      <c r="H14" s="378"/>
      <c r="I14" s="393"/>
      <c r="J14" s="19"/>
      <c r="K14" s="19"/>
      <c r="M14" s="23"/>
      <c r="N14" s="6" t="s">
        <v>76</v>
      </c>
    </row>
    <row r="15" spans="2:14" ht="30.75" customHeight="1" x14ac:dyDescent="0.2">
      <c r="B15" s="20" t="s">
        <v>77</v>
      </c>
      <c r="C15" s="383" t="s">
        <v>166</v>
      </c>
      <c r="D15" s="384"/>
      <c r="E15" s="384"/>
      <c r="F15" s="730"/>
      <c r="G15" s="18" t="s">
        <v>78</v>
      </c>
      <c r="H15" s="395" t="s">
        <v>91</v>
      </c>
      <c r="I15" s="396"/>
      <c r="J15" s="19"/>
      <c r="K15" s="19"/>
      <c r="M15" s="23" t="s">
        <v>80</v>
      </c>
      <c r="N15" s="6" t="s">
        <v>81</v>
      </c>
    </row>
    <row r="16" spans="2:14" ht="30.75" customHeight="1" x14ac:dyDescent="0.2">
      <c r="B16" s="20" t="s">
        <v>82</v>
      </c>
      <c r="C16" s="397" t="s">
        <v>215</v>
      </c>
      <c r="D16" s="398"/>
      <c r="E16" s="398"/>
      <c r="F16" s="398"/>
      <c r="G16" s="18" t="s">
        <v>83</v>
      </c>
      <c r="H16" s="395" t="s">
        <v>70</v>
      </c>
      <c r="I16" s="396"/>
      <c r="J16" s="19"/>
      <c r="K16" s="19"/>
      <c r="M16" s="23" t="s">
        <v>84</v>
      </c>
    </row>
    <row r="17" spans="2:14" ht="36" customHeight="1" x14ac:dyDescent="0.2">
      <c r="B17" s="20" t="s">
        <v>85</v>
      </c>
      <c r="C17" s="741" t="s">
        <v>167</v>
      </c>
      <c r="D17" s="742"/>
      <c r="E17" s="742"/>
      <c r="F17" s="742"/>
      <c r="G17" s="742"/>
      <c r="H17" s="742"/>
      <c r="I17" s="743"/>
      <c r="J17" s="24"/>
      <c r="K17" s="24"/>
      <c r="M17" s="23" t="s">
        <v>86</v>
      </c>
      <c r="N17" s="6" t="s">
        <v>39</v>
      </c>
    </row>
    <row r="18" spans="2:14" ht="30.75" customHeight="1" x14ac:dyDescent="0.2">
      <c r="B18" s="20" t="s">
        <v>87</v>
      </c>
      <c r="C18" s="383" t="s">
        <v>168</v>
      </c>
      <c r="D18" s="384"/>
      <c r="E18" s="384"/>
      <c r="F18" s="384"/>
      <c r="G18" s="384"/>
      <c r="H18" s="384"/>
      <c r="I18" s="385"/>
      <c r="J18" s="25"/>
      <c r="K18" s="25"/>
      <c r="M18" s="23" t="s">
        <v>88</v>
      </c>
      <c r="N18" s="6" t="s">
        <v>40</v>
      </c>
    </row>
    <row r="19" spans="2:14" ht="30.75" customHeight="1" x14ac:dyDescent="0.2">
      <c r="B19" s="20" t="s">
        <v>89</v>
      </c>
      <c r="C19" s="738" t="s">
        <v>200</v>
      </c>
      <c r="D19" s="739"/>
      <c r="E19" s="739"/>
      <c r="F19" s="739"/>
      <c r="G19" s="739"/>
      <c r="H19" s="739"/>
      <c r="I19" s="740"/>
      <c r="J19" s="26"/>
      <c r="K19" s="26"/>
      <c r="M19" s="23"/>
      <c r="N19" s="6" t="s">
        <v>41</v>
      </c>
    </row>
    <row r="20" spans="2:14" ht="30.75" customHeight="1" x14ac:dyDescent="0.2">
      <c r="B20" s="20" t="s">
        <v>90</v>
      </c>
      <c r="C20" s="744" t="s">
        <v>152</v>
      </c>
      <c r="D20" s="745"/>
      <c r="E20" s="745"/>
      <c r="F20" s="745"/>
      <c r="G20" s="745"/>
      <c r="H20" s="745"/>
      <c r="I20" s="746"/>
      <c r="J20" s="27"/>
      <c r="K20" s="27"/>
      <c r="M20" s="23" t="s">
        <v>91</v>
      </c>
      <c r="N20" s="6" t="s">
        <v>42</v>
      </c>
    </row>
    <row r="21" spans="2:14" ht="27.75" customHeight="1" x14ac:dyDescent="0.2">
      <c r="B21" s="402" t="s">
        <v>92</v>
      </c>
      <c r="C21" s="404" t="s">
        <v>93</v>
      </c>
      <c r="D21" s="404"/>
      <c r="E21" s="404"/>
      <c r="F21" s="405" t="s">
        <v>94</v>
      </c>
      <c r="G21" s="405"/>
      <c r="H21" s="405"/>
      <c r="I21" s="406"/>
      <c r="J21" s="28"/>
      <c r="K21" s="28"/>
      <c r="M21" s="23" t="s">
        <v>79</v>
      </c>
      <c r="N21" s="6" t="s">
        <v>43</v>
      </c>
    </row>
    <row r="22" spans="2:14" ht="27" customHeight="1" x14ac:dyDescent="0.2">
      <c r="B22" s="403"/>
      <c r="C22" s="738" t="s">
        <v>169</v>
      </c>
      <c r="D22" s="739"/>
      <c r="E22" s="747"/>
      <c r="F22" s="738" t="s">
        <v>171</v>
      </c>
      <c r="G22" s="739"/>
      <c r="H22" s="739"/>
      <c r="I22" s="740"/>
      <c r="J22" s="26"/>
      <c r="K22" s="26"/>
      <c r="M22" s="23" t="s">
        <v>95</v>
      </c>
      <c r="N22" s="6" t="s">
        <v>44</v>
      </c>
    </row>
    <row r="23" spans="2:14" ht="39.75" customHeight="1" x14ac:dyDescent="0.2">
      <c r="B23" s="20" t="s">
        <v>96</v>
      </c>
      <c r="C23" s="377" t="s">
        <v>152</v>
      </c>
      <c r="D23" s="378"/>
      <c r="E23" s="734"/>
      <c r="F23" s="377" t="s">
        <v>152</v>
      </c>
      <c r="G23" s="378"/>
      <c r="H23" s="378"/>
      <c r="I23" s="393"/>
      <c r="J23" s="19"/>
      <c r="K23" s="19"/>
      <c r="M23" s="23"/>
      <c r="N23" s="6" t="s">
        <v>45</v>
      </c>
    </row>
    <row r="24" spans="2:14" ht="44.25" customHeight="1" x14ac:dyDescent="0.2">
      <c r="B24" s="20" t="s">
        <v>97</v>
      </c>
      <c r="C24" s="735" t="s">
        <v>170</v>
      </c>
      <c r="D24" s="736"/>
      <c r="E24" s="737"/>
      <c r="F24" s="738" t="s">
        <v>172</v>
      </c>
      <c r="G24" s="739"/>
      <c r="H24" s="739"/>
      <c r="I24" s="740"/>
      <c r="J24" s="25"/>
      <c r="K24" s="25"/>
      <c r="M24" s="29"/>
      <c r="N24" s="6" t="s">
        <v>46</v>
      </c>
    </row>
    <row r="25" spans="2:14" ht="29.25" customHeight="1" x14ac:dyDescent="0.2">
      <c r="B25" s="20" t="s">
        <v>98</v>
      </c>
      <c r="C25" s="419" t="s">
        <v>215</v>
      </c>
      <c r="D25" s="420"/>
      <c r="E25" s="421"/>
      <c r="F25" s="18" t="s">
        <v>99</v>
      </c>
      <c r="G25" s="731">
        <v>74</v>
      </c>
      <c r="H25" s="732"/>
      <c r="I25" s="733"/>
      <c r="J25" s="30"/>
      <c r="K25" s="30"/>
      <c r="M25" s="29"/>
    </row>
    <row r="26" spans="2:14" ht="27" customHeight="1" x14ac:dyDescent="0.2">
      <c r="B26" s="20" t="s">
        <v>100</v>
      </c>
      <c r="C26" s="383" t="s">
        <v>216</v>
      </c>
      <c r="D26" s="384"/>
      <c r="E26" s="730"/>
      <c r="F26" s="18" t="s">
        <v>101</v>
      </c>
      <c r="G26" s="731">
        <v>0</v>
      </c>
      <c r="H26" s="732"/>
      <c r="I26" s="733"/>
      <c r="J26" s="31"/>
      <c r="K26" s="31"/>
      <c r="M26" s="29"/>
    </row>
    <row r="27" spans="2:14" ht="47.25" customHeight="1" x14ac:dyDescent="0.2">
      <c r="B27" s="97" t="s">
        <v>102</v>
      </c>
      <c r="C27" s="377" t="s">
        <v>86</v>
      </c>
      <c r="D27" s="378"/>
      <c r="E27" s="734"/>
      <c r="F27" s="32" t="s">
        <v>103</v>
      </c>
      <c r="G27" s="426" t="s">
        <v>182</v>
      </c>
      <c r="H27" s="427"/>
      <c r="I27" s="428"/>
      <c r="J27" s="28"/>
      <c r="K27" s="28"/>
      <c r="M27" s="29"/>
    </row>
    <row r="28" spans="2:14" ht="30" customHeight="1" x14ac:dyDescent="0.2">
      <c r="B28" s="432" t="s">
        <v>104</v>
      </c>
      <c r="C28" s="433"/>
      <c r="D28" s="433"/>
      <c r="E28" s="433"/>
      <c r="F28" s="433"/>
      <c r="G28" s="433"/>
      <c r="H28" s="433"/>
      <c r="I28" s="434"/>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437"/>
      <c r="D42" s="437"/>
      <c r="E42" s="437"/>
      <c r="F42" s="437"/>
      <c r="G42" s="437"/>
      <c r="H42" s="437"/>
      <c r="I42" s="438"/>
      <c r="J42" s="39"/>
      <c r="K42" s="39"/>
    </row>
    <row r="43" spans="2:11" ht="29.25" customHeight="1" x14ac:dyDescent="0.2">
      <c r="B43" s="432" t="s">
        <v>126</v>
      </c>
      <c r="C43" s="433"/>
      <c r="D43" s="433"/>
      <c r="E43" s="433"/>
      <c r="F43" s="433"/>
      <c r="G43" s="433"/>
      <c r="H43" s="433"/>
      <c r="I43" s="434"/>
      <c r="J43" s="58"/>
      <c r="K43" s="58"/>
    </row>
    <row r="44" spans="2:11" ht="32.25" customHeight="1" x14ac:dyDescent="0.2">
      <c r="B44" s="407"/>
      <c r="C44" s="408"/>
      <c r="D44" s="408"/>
      <c r="E44" s="408"/>
      <c r="F44" s="408"/>
      <c r="G44" s="408"/>
      <c r="H44" s="408"/>
      <c r="I44" s="409"/>
      <c r="J44" s="58"/>
      <c r="K44" s="58"/>
    </row>
    <row r="45" spans="2:11" ht="32.25" customHeight="1" x14ac:dyDescent="0.2">
      <c r="B45" s="410"/>
      <c r="C45" s="411"/>
      <c r="D45" s="411"/>
      <c r="E45" s="411"/>
      <c r="F45" s="411"/>
      <c r="G45" s="411"/>
      <c r="H45" s="411"/>
      <c r="I45" s="412"/>
      <c r="J45" s="39"/>
      <c r="K45" s="39"/>
    </row>
    <row r="46" spans="2:11" ht="32.25" customHeight="1" x14ac:dyDescent="0.2">
      <c r="B46" s="410"/>
      <c r="C46" s="411"/>
      <c r="D46" s="411"/>
      <c r="E46" s="411"/>
      <c r="F46" s="411"/>
      <c r="G46" s="411"/>
      <c r="H46" s="411"/>
      <c r="I46" s="412"/>
      <c r="J46" s="39"/>
      <c r="K46" s="39"/>
    </row>
    <row r="47" spans="2:11" ht="32.25" customHeight="1" x14ac:dyDescent="0.2">
      <c r="B47" s="410"/>
      <c r="C47" s="411"/>
      <c r="D47" s="411"/>
      <c r="E47" s="411"/>
      <c r="F47" s="411"/>
      <c r="G47" s="411"/>
      <c r="H47" s="411"/>
      <c r="I47" s="412"/>
      <c r="J47" s="39"/>
      <c r="K47" s="39"/>
    </row>
    <row r="48" spans="2:11" ht="32.25" customHeight="1" x14ac:dyDescent="0.2">
      <c r="B48" s="413"/>
      <c r="C48" s="414"/>
      <c r="D48" s="414"/>
      <c r="E48" s="414"/>
      <c r="F48" s="414"/>
      <c r="G48" s="414"/>
      <c r="H48" s="414"/>
      <c r="I48" s="415"/>
      <c r="J48" s="40"/>
      <c r="K48" s="40"/>
    </row>
    <row r="49" spans="2:11" ht="79.5" customHeight="1" x14ac:dyDescent="0.2">
      <c r="B49" s="20" t="s">
        <v>127</v>
      </c>
      <c r="C49" s="724"/>
      <c r="D49" s="725"/>
      <c r="E49" s="725"/>
      <c r="F49" s="725"/>
      <c r="G49" s="725"/>
      <c r="H49" s="725"/>
      <c r="I49" s="726"/>
      <c r="J49" s="41"/>
      <c r="K49" s="41"/>
    </row>
    <row r="50" spans="2:11" ht="26.25" customHeight="1" x14ac:dyDescent="0.2">
      <c r="B50" s="20" t="s">
        <v>128</v>
      </c>
      <c r="C50" s="727"/>
      <c r="D50" s="728"/>
      <c r="E50" s="728"/>
      <c r="F50" s="728"/>
      <c r="G50" s="728"/>
      <c r="H50" s="728"/>
      <c r="I50" s="729"/>
      <c r="J50" s="41"/>
      <c r="K50" s="41"/>
    </row>
    <row r="51" spans="2:11" ht="64.5" customHeight="1" x14ac:dyDescent="0.2">
      <c r="B51" s="127" t="s">
        <v>129</v>
      </c>
      <c r="C51" s="724"/>
      <c r="D51" s="725"/>
      <c r="E51" s="725"/>
      <c r="F51" s="725"/>
      <c r="G51" s="725"/>
      <c r="H51" s="725"/>
      <c r="I51" s="726"/>
      <c r="J51" s="41"/>
      <c r="K51" s="41"/>
    </row>
    <row r="52" spans="2:11" ht="29.25" customHeight="1" x14ac:dyDescent="0.2">
      <c r="B52" s="432" t="s">
        <v>130</v>
      </c>
      <c r="C52" s="433"/>
      <c r="D52" s="433"/>
      <c r="E52" s="433"/>
      <c r="F52" s="433"/>
      <c r="G52" s="433"/>
      <c r="H52" s="433"/>
      <c r="I52" s="434"/>
      <c r="J52" s="41"/>
      <c r="K52" s="41"/>
    </row>
    <row r="53" spans="2:11" ht="33" customHeight="1" x14ac:dyDescent="0.2">
      <c r="B53" s="442" t="s">
        <v>131</v>
      </c>
      <c r="C53" s="128" t="s">
        <v>132</v>
      </c>
      <c r="D53" s="443" t="s">
        <v>133</v>
      </c>
      <c r="E53" s="443"/>
      <c r="F53" s="443"/>
      <c r="G53" s="443" t="s">
        <v>134</v>
      </c>
      <c r="H53" s="443"/>
      <c r="I53" s="444"/>
      <c r="J53" s="42"/>
      <c r="K53" s="42"/>
    </row>
    <row r="54" spans="2:11" ht="31.5" customHeight="1" x14ac:dyDescent="0.2">
      <c r="B54" s="442"/>
      <c r="C54" s="107"/>
      <c r="D54" s="437"/>
      <c r="E54" s="437"/>
      <c r="F54" s="437"/>
      <c r="G54" s="445"/>
      <c r="H54" s="445"/>
      <c r="I54" s="446"/>
      <c r="J54" s="42"/>
      <c r="K54" s="42"/>
    </row>
    <row r="55" spans="2:11" ht="31.5" customHeight="1" x14ac:dyDescent="0.2">
      <c r="B55" s="127" t="s">
        <v>135</v>
      </c>
      <c r="C55" s="722" t="s">
        <v>173</v>
      </c>
      <c r="D55" s="723"/>
      <c r="E55" s="459" t="s">
        <v>136</v>
      </c>
      <c r="F55" s="459"/>
      <c r="G55" s="458" t="s">
        <v>158</v>
      </c>
      <c r="H55" s="458"/>
      <c r="I55" s="460"/>
      <c r="J55" s="44"/>
      <c r="K55" s="44"/>
    </row>
    <row r="56" spans="2:11" ht="31.5" customHeight="1" x14ac:dyDescent="0.2">
      <c r="B56" s="127" t="s">
        <v>137</v>
      </c>
      <c r="C56" s="437" t="str">
        <f>+'[3]HV 1'!C56:D56</f>
        <v>NICOLAS ADOLFO CORREAL HUERTAS</v>
      </c>
      <c r="D56" s="437"/>
      <c r="E56" s="461" t="s">
        <v>138</v>
      </c>
      <c r="F56" s="461"/>
      <c r="G56" s="458" t="str">
        <f>+'[9]HV 1'!G59:I59</f>
        <v>DIANA VIDAL</v>
      </c>
      <c r="H56" s="458"/>
      <c r="I56" s="460"/>
      <c r="J56" s="44"/>
      <c r="K56" s="44"/>
    </row>
    <row r="57" spans="2:11" ht="31.5" customHeight="1" x14ac:dyDescent="0.2">
      <c r="B57" s="127" t="s">
        <v>139</v>
      </c>
      <c r="C57" s="437"/>
      <c r="D57" s="437"/>
      <c r="E57" s="447" t="s">
        <v>140</v>
      </c>
      <c r="F57" s="448"/>
      <c r="G57" s="451"/>
      <c r="H57" s="452"/>
      <c r="I57" s="453"/>
      <c r="J57" s="45"/>
      <c r="K57" s="45"/>
    </row>
    <row r="58" spans="2:11" ht="31.5" customHeight="1" thickBot="1" x14ac:dyDescent="0.25">
      <c r="B58" s="78" t="s">
        <v>141</v>
      </c>
      <c r="C58" s="457"/>
      <c r="D58" s="457"/>
      <c r="E58" s="449"/>
      <c r="F58" s="450"/>
      <c r="G58" s="454"/>
      <c r="H58" s="455"/>
      <c r="I58" s="456"/>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A00-000000000000}">
      <formula1>$M$15:$M$18</formula1>
    </dataValidation>
    <dataValidation type="list" allowBlank="1" showInputMessage="1" showErrorMessage="1" sqref="C12:F12" xr:uid="{00000000-0002-0000-0A00-000001000000}">
      <formula1>$M$9:$M$12</formula1>
    </dataValidation>
    <dataValidation type="list" allowBlank="1" showInputMessage="1" showErrorMessage="1" sqref="K15" xr:uid="{00000000-0002-0000-0A00-000002000000}">
      <formula1>O20:O22</formula1>
    </dataValidation>
    <dataValidation type="list" allowBlank="1" showInputMessage="1" showErrorMessage="1" sqref="H15:J15" xr:uid="{00000000-0002-0000-0A00-000003000000}">
      <formula1>M20:M22</formula1>
    </dataValidation>
    <dataValidation type="list" allowBlank="1" showInputMessage="1" showErrorMessage="1" sqref="J13:K13" xr:uid="{00000000-0002-0000-0A00-000004000000}">
      <formula1>$M$24:$M$31</formula1>
    </dataValidation>
    <dataValidation type="list" allowBlank="1" showInputMessage="1" showErrorMessage="1" sqref="C13:I13" xr:uid="{00000000-0002-0000-0A00-000005000000}">
      <formula1>$N$17:$N$24</formula1>
    </dataValidation>
    <dataValidation type="list" allowBlank="1" showInputMessage="1" showErrorMessage="1" sqref="H16:I16" xr:uid="{00000000-0002-0000-0A00-000006000000}">
      <formula1>$N$8:$N$11</formula1>
    </dataValidation>
    <dataValidation type="list" allowBlank="1" showInputMessage="1" showErrorMessage="1" sqref="C10 I10" xr:uid="{00000000-0002-0000-0A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66"/>
      <c r="C1" s="469" t="s">
        <v>24</v>
      </c>
      <c r="D1" s="470"/>
      <c r="E1" s="470"/>
      <c r="F1" s="470"/>
      <c r="G1" s="470"/>
      <c r="H1" s="471"/>
      <c r="I1" s="472"/>
      <c r="J1" s="473"/>
    </row>
    <row r="2" spans="2:11" ht="18" customHeight="1" thickBot="1" x14ac:dyDescent="0.3">
      <c r="B2" s="467"/>
      <c r="C2" s="478" t="s">
        <v>25</v>
      </c>
      <c r="D2" s="479"/>
      <c r="E2" s="479"/>
      <c r="F2" s="479"/>
      <c r="G2" s="479"/>
      <c r="H2" s="480"/>
      <c r="I2" s="474"/>
      <c r="J2" s="475"/>
    </row>
    <row r="3" spans="2:11" ht="18" customHeight="1" thickBot="1" x14ac:dyDescent="0.3">
      <c r="B3" s="467"/>
      <c r="C3" s="478" t="s">
        <v>183</v>
      </c>
      <c r="D3" s="479"/>
      <c r="E3" s="479"/>
      <c r="F3" s="479"/>
      <c r="G3" s="479"/>
      <c r="H3" s="480"/>
      <c r="I3" s="474"/>
      <c r="J3" s="475"/>
    </row>
    <row r="4" spans="2:11" ht="18" customHeight="1" thickBot="1" x14ac:dyDescent="0.3">
      <c r="B4" s="468"/>
      <c r="C4" s="478" t="s">
        <v>143</v>
      </c>
      <c r="D4" s="479"/>
      <c r="E4" s="479"/>
      <c r="F4" s="480"/>
      <c r="G4" s="481" t="s">
        <v>190</v>
      </c>
      <c r="H4" s="482"/>
      <c r="I4" s="476"/>
      <c r="J4" s="477"/>
    </row>
    <row r="5" spans="2:11" ht="18" customHeight="1" thickBot="1" x14ac:dyDescent="0.3">
      <c r="B5" s="51"/>
      <c r="C5" s="52"/>
      <c r="D5" s="52"/>
      <c r="E5" s="52"/>
      <c r="F5" s="52"/>
      <c r="G5" s="52"/>
      <c r="H5" s="52"/>
      <c r="I5" s="52"/>
      <c r="J5" s="53"/>
    </row>
    <row r="6" spans="2:11" ht="51.75" customHeight="1" thickBot="1" x14ac:dyDescent="0.3">
      <c r="B6" s="1" t="s">
        <v>199</v>
      </c>
      <c r="C6" s="485" t="str">
        <f>+'[6]Sección 1. Metas - Magnitud'!C7</f>
        <v>1032 - Gestión y control de tránsito y transporte</v>
      </c>
      <c r="D6" s="486"/>
      <c r="E6" s="487"/>
      <c r="F6" s="54"/>
      <c r="G6" s="52"/>
      <c r="H6" s="52"/>
      <c r="I6" s="52"/>
      <c r="J6" s="53"/>
    </row>
    <row r="7" spans="2:11" ht="32.25" customHeight="1" thickBot="1" x14ac:dyDescent="0.3">
      <c r="B7" s="2" t="s">
        <v>0</v>
      </c>
      <c r="C7" s="485" t="str">
        <f>+'[6]Sección 1. Metas - Magnitud'!C8:F8</f>
        <v>Dirección de Control y Vigilancia</v>
      </c>
      <c r="D7" s="486"/>
      <c r="E7" s="487"/>
      <c r="F7" s="54"/>
      <c r="G7" s="52"/>
      <c r="H7" s="52"/>
      <c r="I7" s="52"/>
      <c r="J7" s="53"/>
    </row>
    <row r="8" spans="2:11" ht="32.25" customHeight="1" thickBot="1" x14ac:dyDescent="0.3">
      <c r="B8" s="2" t="s">
        <v>144</v>
      </c>
      <c r="C8" s="485" t="str">
        <f>+'[6]Sección 1. Metas - Magnitud'!C9:F9</f>
        <v>Subsecretaría de Servicios de la Movilidad</v>
      </c>
      <c r="D8" s="486"/>
      <c r="E8" s="487"/>
      <c r="F8" s="4"/>
      <c r="G8" s="52"/>
      <c r="H8" s="52"/>
      <c r="I8" s="52"/>
      <c r="J8" s="53"/>
    </row>
    <row r="9" spans="2:11" ht="33.75" customHeight="1" thickBot="1" x14ac:dyDescent="0.3">
      <c r="B9" s="2" t="s">
        <v>28</v>
      </c>
      <c r="C9" s="485" t="s">
        <v>184</v>
      </c>
      <c r="D9" s="486"/>
      <c r="E9" s="487"/>
      <c r="F9" s="54"/>
      <c r="G9" s="52"/>
      <c r="H9" s="52"/>
      <c r="I9" s="52"/>
      <c r="J9" s="53"/>
    </row>
    <row r="10" spans="2:11" ht="33.75" customHeight="1" thickBot="1" x14ac:dyDescent="0.3">
      <c r="B10" s="100" t="s">
        <v>197</v>
      </c>
      <c r="C10" s="485" t="str">
        <f>+'[9]HV 14'!F9</f>
        <v>14. Realizar 241 visitas administrativas y de seguimiento a empresas prestadoras del servicio público de transporte.</v>
      </c>
      <c r="D10" s="486"/>
      <c r="E10" s="487"/>
      <c r="F10" s="54"/>
      <c r="G10" s="52"/>
      <c r="H10" s="52"/>
      <c r="I10" s="52"/>
      <c r="J10" s="53"/>
    </row>
    <row r="11" spans="2:11" ht="34.5" customHeight="1" x14ac:dyDescent="0.25"/>
    <row r="12" spans="2:11" ht="21.75" customHeight="1" x14ac:dyDescent="0.25">
      <c r="B12" s="495" t="s">
        <v>218</v>
      </c>
      <c r="C12" s="496"/>
      <c r="D12" s="496"/>
      <c r="E12" s="496"/>
      <c r="F12" s="496"/>
      <c r="G12" s="496"/>
      <c r="H12" s="497"/>
      <c r="I12" s="756" t="s">
        <v>145</v>
      </c>
      <c r="J12" s="757"/>
      <c r="K12" s="757"/>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754"/>
    </row>
    <row r="16" spans="2:11" x14ac:dyDescent="0.25">
      <c r="B16" s="148"/>
      <c r="C16" s="149"/>
      <c r="D16" s="150"/>
      <c r="E16" s="151"/>
      <c r="F16" s="149"/>
      <c r="G16" s="150"/>
      <c r="H16" s="152"/>
      <c r="I16" s="153"/>
      <c r="J16" s="154"/>
      <c r="K16" s="755"/>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750" t="s">
        <v>17</v>
      </c>
      <c r="C19" s="751"/>
      <c r="D19" s="163">
        <f>SUM(D15:D16)</f>
        <v>0</v>
      </c>
      <c r="E19" s="752" t="s">
        <v>17</v>
      </c>
      <c r="F19" s="753"/>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63"/>
      <c r="C2" s="361" t="s">
        <v>24</v>
      </c>
      <c r="D2" s="361"/>
      <c r="E2" s="361"/>
      <c r="F2" s="361"/>
      <c r="G2" s="361"/>
      <c r="H2" s="361"/>
      <c r="I2" s="365"/>
      <c r="J2" s="13"/>
      <c r="K2" s="13"/>
      <c r="M2" s="14" t="s">
        <v>47</v>
      </c>
    </row>
    <row r="3" spans="2:14" ht="25.5" customHeight="1" x14ac:dyDescent="0.2">
      <c r="B3" s="364"/>
      <c r="C3" s="362" t="s">
        <v>25</v>
      </c>
      <c r="D3" s="362"/>
      <c r="E3" s="362"/>
      <c r="F3" s="362"/>
      <c r="G3" s="362"/>
      <c r="H3" s="362"/>
      <c r="I3" s="366"/>
      <c r="J3" s="13"/>
      <c r="K3" s="13"/>
      <c r="M3" s="14" t="s">
        <v>48</v>
      </c>
    </row>
    <row r="4" spans="2:14" ht="25.5" customHeight="1" x14ac:dyDescent="0.2">
      <c r="B4" s="364"/>
      <c r="C4" s="362" t="s">
        <v>49</v>
      </c>
      <c r="D4" s="362"/>
      <c r="E4" s="362"/>
      <c r="F4" s="362"/>
      <c r="G4" s="362"/>
      <c r="H4" s="362"/>
      <c r="I4" s="366"/>
      <c r="J4" s="13"/>
      <c r="K4" s="13"/>
      <c r="M4" s="14" t="s">
        <v>50</v>
      </c>
    </row>
    <row r="5" spans="2:14" ht="25.5" customHeight="1" x14ac:dyDescent="0.2">
      <c r="B5" s="364"/>
      <c r="C5" s="362" t="s">
        <v>51</v>
      </c>
      <c r="D5" s="362"/>
      <c r="E5" s="362"/>
      <c r="F5" s="362"/>
      <c r="G5" s="367" t="s">
        <v>52</v>
      </c>
      <c r="H5" s="367"/>
      <c r="I5" s="366"/>
      <c r="J5" s="13"/>
      <c r="K5" s="13"/>
      <c r="M5" s="14" t="s">
        <v>53</v>
      </c>
    </row>
    <row r="6" spans="2:14" ht="23.25" customHeight="1" x14ac:dyDescent="0.2">
      <c r="B6" s="368" t="s">
        <v>54</v>
      </c>
      <c r="C6" s="369"/>
      <c r="D6" s="369"/>
      <c r="E6" s="369"/>
      <c r="F6" s="369"/>
      <c r="G6" s="369"/>
      <c r="H6" s="369"/>
      <c r="I6" s="370"/>
      <c r="J6" s="15"/>
      <c r="K6" s="15"/>
    </row>
    <row r="7" spans="2:14" ht="24" customHeight="1" x14ac:dyDescent="0.2">
      <c r="B7" s="371" t="s">
        <v>55</v>
      </c>
      <c r="C7" s="372"/>
      <c r="D7" s="372"/>
      <c r="E7" s="372"/>
      <c r="F7" s="372"/>
      <c r="G7" s="372"/>
      <c r="H7" s="372"/>
      <c r="I7" s="373"/>
      <c r="J7" s="16"/>
      <c r="K7" s="16"/>
    </row>
    <row r="8" spans="2:14" ht="24" customHeight="1" x14ac:dyDescent="0.2">
      <c r="B8" s="374" t="s">
        <v>56</v>
      </c>
      <c r="C8" s="375"/>
      <c r="D8" s="375"/>
      <c r="E8" s="375"/>
      <c r="F8" s="375"/>
      <c r="G8" s="375"/>
      <c r="H8" s="375"/>
      <c r="I8" s="376"/>
      <c r="J8" s="58"/>
      <c r="K8" s="58"/>
      <c r="N8" s="6" t="s">
        <v>57</v>
      </c>
    </row>
    <row r="9" spans="2:14" ht="30.75" customHeight="1" x14ac:dyDescent="0.2">
      <c r="B9" s="113" t="s">
        <v>58</v>
      </c>
      <c r="C9" s="59">
        <v>231</v>
      </c>
      <c r="D9" s="382" t="s">
        <v>59</v>
      </c>
      <c r="E9" s="382"/>
      <c r="F9" s="383" t="s">
        <v>201</v>
      </c>
      <c r="G9" s="384"/>
      <c r="H9" s="384"/>
      <c r="I9" s="385"/>
      <c r="J9" s="17"/>
      <c r="K9" s="17"/>
      <c r="M9" s="14" t="s">
        <v>60</v>
      </c>
      <c r="N9" s="6" t="s">
        <v>61</v>
      </c>
    </row>
    <row r="10" spans="2:14" ht="30.75" customHeight="1" x14ac:dyDescent="0.2">
      <c r="B10" s="20" t="s">
        <v>62</v>
      </c>
      <c r="C10" s="60" t="s">
        <v>81</v>
      </c>
      <c r="D10" s="386" t="s">
        <v>63</v>
      </c>
      <c r="E10" s="387"/>
      <c r="F10" s="377" t="s">
        <v>155</v>
      </c>
      <c r="G10" s="378"/>
      <c r="H10" s="18" t="s">
        <v>64</v>
      </c>
      <c r="I10" s="115" t="s">
        <v>81</v>
      </c>
      <c r="J10" s="19"/>
      <c r="K10" s="19"/>
      <c r="M10" s="14" t="s">
        <v>65</v>
      </c>
      <c r="N10" s="6" t="s">
        <v>66</v>
      </c>
    </row>
    <row r="11" spans="2:14" ht="30.75" customHeight="1" x14ac:dyDescent="0.2">
      <c r="B11" s="20" t="s">
        <v>67</v>
      </c>
      <c r="C11" s="379" t="s">
        <v>156</v>
      </c>
      <c r="D11" s="379"/>
      <c r="E11" s="379"/>
      <c r="F11" s="379"/>
      <c r="G11" s="18" t="s">
        <v>68</v>
      </c>
      <c r="H11" s="380">
        <v>1032</v>
      </c>
      <c r="I11" s="381"/>
      <c r="J11" s="21"/>
      <c r="K11" s="21"/>
      <c r="M11" s="14" t="s">
        <v>69</v>
      </c>
      <c r="N11" s="6" t="s">
        <v>70</v>
      </c>
    </row>
    <row r="12" spans="2:14" ht="30.75" customHeight="1" x14ac:dyDescent="0.2">
      <c r="B12" s="20" t="s">
        <v>71</v>
      </c>
      <c r="C12" s="388" t="s">
        <v>65</v>
      </c>
      <c r="D12" s="388"/>
      <c r="E12" s="388"/>
      <c r="F12" s="388"/>
      <c r="G12" s="18" t="s">
        <v>72</v>
      </c>
      <c r="H12" s="389" t="s">
        <v>157</v>
      </c>
      <c r="I12" s="390"/>
      <c r="J12" s="22"/>
      <c r="K12" s="22"/>
      <c r="M12" s="23" t="s">
        <v>73</v>
      </c>
    </row>
    <row r="13" spans="2:14" ht="30.75" customHeight="1" x14ac:dyDescent="0.2">
      <c r="B13" s="20" t="s">
        <v>74</v>
      </c>
      <c r="C13" s="391" t="s">
        <v>45</v>
      </c>
      <c r="D13" s="391"/>
      <c r="E13" s="391"/>
      <c r="F13" s="391"/>
      <c r="G13" s="391"/>
      <c r="H13" s="391"/>
      <c r="I13" s="392"/>
      <c r="J13" s="24"/>
      <c r="K13" s="24"/>
      <c r="M13" s="23"/>
    </row>
    <row r="14" spans="2:14" ht="30.75" customHeight="1" x14ac:dyDescent="0.2">
      <c r="B14" s="20" t="s">
        <v>75</v>
      </c>
      <c r="C14" s="377" t="s">
        <v>202</v>
      </c>
      <c r="D14" s="378"/>
      <c r="E14" s="378"/>
      <c r="F14" s="378"/>
      <c r="G14" s="378"/>
      <c r="H14" s="378"/>
      <c r="I14" s="393"/>
      <c r="J14" s="19"/>
      <c r="K14" s="19"/>
      <c r="M14" s="23"/>
      <c r="N14" s="6" t="s">
        <v>76</v>
      </c>
    </row>
    <row r="15" spans="2:14" ht="30.75" customHeight="1" x14ac:dyDescent="0.2">
      <c r="B15" s="20" t="s">
        <v>77</v>
      </c>
      <c r="C15" s="394" t="s">
        <v>203</v>
      </c>
      <c r="D15" s="394"/>
      <c r="E15" s="394"/>
      <c r="F15" s="394"/>
      <c r="G15" s="18" t="s">
        <v>78</v>
      </c>
      <c r="H15" s="395" t="s">
        <v>91</v>
      </c>
      <c r="I15" s="396"/>
      <c r="J15" s="19"/>
      <c r="K15" s="19"/>
      <c r="M15" s="23" t="s">
        <v>80</v>
      </c>
      <c r="N15" s="6" t="s">
        <v>81</v>
      </c>
    </row>
    <row r="16" spans="2:14" ht="30.75" customHeight="1" x14ac:dyDescent="0.2">
      <c r="B16" s="20" t="s">
        <v>82</v>
      </c>
      <c r="C16" s="397" t="s">
        <v>215</v>
      </c>
      <c r="D16" s="398"/>
      <c r="E16" s="398"/>
      <c r="F16" s="398"/>
      <c r="G16" s="18" t="s">
        <v>83</v>
      </c>
      <c r="H16" s="395" t="s">
        <v>70</v>
      </c>
      <c r="I16" s="396"/>
      <c r="J16" s="19"/>
      <c r="K16" s="19"/>
      <c r="M16" s="23" t="s">
        <v>84</v>
      </c>
    </row>
    <row r="17" spans="2:14" ht="36" customHeight="1" x14ac:dyDescent="0.2">
      <c r="B17" s="20" t="s">
        <v>85</v>
      </c>
      <c r="C17" s="391" t="s">
        <v>204</v>
      </c>
      <c r="D17" s="391"/>
      <c r="E17" s="391"/>
      <c r="F17" s="391"/>
      <c r="G17" s="391"/>
      <c r="H17" s="391"/>
      <c r="I17" s="392"/>
      <c r="J17" s="24"/>
      <c r="K17" s="24"/>
      <c r="M17" s="23" t="s">
        <v>86</v>
      </c>
      <c r="N17" s="6" t="s">
        <v>39</v>
      </c>
    </row>
    <row r="18" spans="2:14" ht="30.75" customHeight="1" x14ac:dyDescent="0.2">
      <c r="B18" s="20" t="s">
        <v>87</v>
      </c>
      <c r="C18" s="394" t="s">
        <v>163</v>
      </c>
      <c r="D18" s="394"/>
      <c r="E18" s="394"/>
      <c r="F18" s="394"/>
      <c r="G18" s="394"/>
      <c r="H18" s="394"/>
      <c r="I18" s="399"/>
      <c r="J18" s="25"/>
      <c r="K18" s="25"/>
      <c r="M18" s="23" t="s">
        <v>88</v>
      </c>
      <c r="N18" s="6" t="s">
        <v>40</v>
      </c>
    </row>
    <row r="19" spans="2:14" ht="30.75" customHeight="1" x14ac:dyDescent="0.2">
      <c r="B19" s="20" t="s">
        <v>89</v>
      </c>
      <c r="C19" s="394" t="s">
        <v>159</v>
      </c>
      <c r="D19" s="394"/>
      <c r="E19" s="394"/>
      <c r="F19" s="394"/>
      <c r="G19" s="394"/>
      <c r="H19" s="394"/>
      <c r="I19" s="399"/>
      <c r="J19" s="26"/>
      <c r="K19" s="26"/>
      <c r="M19" s="23"/>
      <c r="N19" s="6" t="s">
        <v>41</v>
      </c>
    </row>
    <row r="20" spans="2:14" ht="30.75" customHeight="1" x14ac:dyDescent="0.2">
      <c r="B20" s="20" t="s">
        <v>90</v>
      </c>
      <c r="C20" s="400" t="s">
        <v>151</v>
      </c>
      <c r="D20" s="400"/>
      <c r="E20" s="400"/>
      <c r="F20" s="400"/>
      <c r="G20" s="400"/>
      <c r="H20" s="400"/>
      <c r="I20" s="401"/>
      <c r="J20" s="27"/>
      <c r="K20" s="27"/>
      <c r="M20" s="23" t="s">
        <v>91</v>
      </c>
      <c r="N20" s="6" t="s">
        <v>42</v>
      </c>
    </row>
    <row r="21" spans="2:14" ht="27.75" customHeight="1" x14ac:dyDescent="0.2">
      <c r="B21" s="402" t="s">
        <v>92</v>
      </c>
      <c r="C21" s="404" t="s">
        <v>93</v>
      </c>
      <c r="D21" s="404"/>
      <c r="E21" s="404"/>
      <c r="F21" s="405" t="s">
        <v>94</v>
      </c>
      <c r="G21" s="405"/>
      <c r="H21" s="405"/>
      <c r="I21" s="406"/>
      <c r="J21" s="28"/>
      <c r="K21" s="28"/>
      <c r="M21" s="23" t="s">
        <v>79</v>
      </c>
      <c r="N21" s="6" t="s">
        <v>43</v>
      </c>
    </row>
    <row r="22" spans="2:14" ht="27" customHeight="1" x14ac:dyDescent="0.2">
      <c r="B22" s="403"/>
      <c r="C22" s="394" t="s">
        <v>160</v>
      </c>
      <c r="D22" s="394"/>
      <c r="E22" s="394"/>
      <c r="F22" s="394" t="s">
        <v>161</v>
      </c>
      <c r="G22" s="394"/>
      <c r="H22" s="394"/>
      <c r="I22" s="399"/>
      <c r="J22" s="26"/>
      <c r="K22" s="26"/>
      <c r="M22" s="23" t="s">
        <v>95</v>
      </c>
      <c r="N22" s="6" t="s">
        <v>44</v>
      </c>
    </row>
    <row r="23" spans="2:14" ht="39.75" customHeight="1" x14ac:dyDescent="0.2">
      <c r="B23" s="20" t="s">
        <v>96</v>
      </c>
      <c r="C23" s="395" t="s">
        <v>151</v>
      </c>
      <c r="D23" s="395"/>
      <c r="E23" s="395"/>
      <c r="F23" s="395" t="s">
        <v>151</v>
      </c>
      <c r="G23" s="395"/>
      <c r="H23" s="395"/>
      <c r="I23" s="396"/>
      <c r="J23" s="19"/>
      <c r="K23" s="19"/>
      <c r="M23" s="23"/>
      <c r="N23" s="6" t="s">
        <v>45</v>
      </c>
    </row>
    <row r="24" spans="2:14" ht="44.25" customHeight="1" x14ac:dyDescent="0.2">
      <c r="B24" s="20" t="s">
        <v>97</v>
      </c>
      <c r="C24" s="416" t="s">
        <v>205</v>
      </c>
      <c r="D24" s="417"/>
      <c r="E24" s="418"/>
      <c r="F24" s="383" t="s">
        <v>206</v>
      </c>
      <c r="G24" s="384"/>
      <c r="H24" s="384"/>
      <c r="I24" s="385"/>
      <c r="J24" s="25"/>
      <c r="K24" s="25"/>
      <c r="M24" s="29"/>
      <c r="N24" s="6" t="s">
        <v>46</v>
      </c>
    </row>
    <row r="25" spans="2:14" ht="29.25" customHeight="1" x14ac:dyDescent="0.2">
      <c r="B25" s="20" t="s">
        <v>98</v>
      </c>
      <c r="C25" s="419" t="s">
        <v>215</v>
      </c>
      <c r="D25" s="420"/>
      <c r="E25" s="421"/>
      <c r="F25" s="18" t="s">
        <v>99</v>
      </c>
      <c r="G25" s="422">
        <v>0.3</v>
      </c>
      <c r="H25" s="423"/>
      <c r="I25" s="424"/>
      <c r="J25" s="30"/>
      <c r="K25" s="30"/>
      <c r="M25" s="29"/>
    </row>
    <row r="26" spans="2:14" ht="27" customHeight="1" x14ac:dyDescent="0.2">
      <c r="B26" s="20" t="s">
        <v>100</v>
      </c>
      <c r="C26" s="383" t="s">
        <v>216</v>
      </c>
      <c r="D26" s="384"/>
      <c r="E26" s="425"/>
      <c r="F26" s="18" t="s">
        <v>101</v>
      </c>
      <c r="G26" s="426">
        <v>0.3</v>
      </c>
      <c r="H26" s="427"/>
      <c r="I26" s="428"/>
      <c r="J26" s="31"/>
      <c r="K26" s="31"/>
      <c r="M26" s="29"/>
    </row>
    <row r="27" spans="2:14" ht="47.25" customHeight="1" x14ac:dyDescent="0.2">
      <c r="B27" s="112" t="s">
        <v>102</v>
      </c>
      <c r="C27" s="429" t="s">
        <v>86</v>
      </c>
      <c r="D27" s="430"/>
      <c r="E27" s="431"/>
      <c r="F27" s="32" t="s">
        <v>103</v>
      </c>
      <c r="G27" s="426" t="s">
        <v>182</v>
      </c>
      <c r="H27" s="427"/>
      <c r="I27" s="428"/>
      <c r="J27" s="28"/>
      <c r="K27" s="28"/>
      <c r="M27" s="29"/>
    </row>
    <row r="28" spans="2:14" ht="30" customHeight="1" x14ac:dyDescent="0.2">
      <c r="B28" s="432" t="s">
        <v>104</v>
      </c>
      <c r="C28" s="433"/>
      <c r="D28" s="433"/>
      <c r="E28" s="433"/>
      <c r="F28" s="433"/>
      <c r="G28" s="433"/>
      <c r="H28" s="433"/>
      <c r="I28" s="434"/>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435" t="s">
        <v>224</v>
      </c>
      <c r="D42" s="435"/>
      <c r="E42" s="435"/>
      <c r="F42" s="435"/>
      <c r="G42" s="435"/>
      <c r="H42" s="435"/>
      <c r="I42" s="436"/>
      <c r="J42" s="39"/>
      <c r="K42" s="39"/>
    </row>
    <row r="43" spans="2:11" ht="29.25" customHeight="1" x14ac:dyDescent="0.2">
      <c r="B43" s="432" t="s">
        <v>126</v>
      </c>
      <c r="C43" s="433"/>
      <c r="D43" s="433"/>
      <c r="E43" s="433"/>
      <c r="F43" s="433"/>
      <c r="G43" s="433"/>
      <c r="H43" s="433"/>
      <c r="I43" s="434"/>
      <c r="J43" s="58"/>
      <c r="K43" s="58"/>
    </row>
    <row r="44" spans="2:11" ht="32.25" customHeight="1" x14ac:dyDescent="0.2">
      <c r="B44" s="407"/>
      <c r="C44" s="408"/>
      <c r="D44" s="408"/>
      <c r="E44" s="408"/>
      <c r="F44" s="408"/>
      <c r="G44" s="408"/>
      <c r="H44" s="408"/>
      <c r="I44" s="409"/>
      <c r="J44" s="58"/>
      <c r="K44" s="58"/>
    </row>
    <row r="45" spans="2:11" ht="32.25" customHeight="1" x14ac:dyDescent="0.2">
      <c r="B45" s="410"/>
      <c r="C45" s="411"/>
      <c r="D45" s="411"/>
      <c r="E45" s="411"/>
      <c r="F45" s="411"/>
      <c r="G45" s="411"/>
      <c r="H45" s="411"/>
      <c r="I45" s="412"/>
      <c r="J45" s="39"/>
      <c r="K45" s="39"/>
    </row>
    <row r="46" spans="2:11" ht="32.25" customHeight="1" x14ac:dyDescent="0.2">
      <c r="B46" s="410"/>
      <c r="C46" s="411"/>
      <c r="D46" s="411"/>
      <c r="E46" s="411"/>
      <c r="F46" s="411"/>
      <c r="G46" s="411"/>
      <c r="H46" s="411"/>
      <c r="I46" s="412"/>
      <c r="J46" s="39"/>
      <c r="K46" s="39"/>
    </row>
    <row r="47" spans="2:11" ht="32.25" customHeight="1" x14ac:dyDescent="0.2">
      <c r="B47" s="410"/>
      <c r="C47" s="411"/>
      <c r="D47" s="411"/>
      <c r="E47" s="411"/>
      <c r="F47" s="411"/>
      <c r="G47" s="411"/>
      <c r="H47" s="411"/>
      <c r="I47" s="412"/>
      <c r="J47" s="39"/>
      <c r="K47" s="39"/>
    </row>
    <row r="48" spans="2:11" ht="32.25" customHeight="1" x14ac:dyDescent="0.2">
      <c r="B48" s="413"/>
      <c r="C48" s="414"/>
      <c r="D48" s="414"/>
      <c r="E48" s="414"/>
      <c r="F48" s="414"/>
      <c r="G48" s="414"/>
      <c r="H48" s="414"/>
      <c r="I48" s="415"/>
      <c r="J48" s="40"/>
      <c r="K48" s="40"/>
    </row>
    <row r="49" spans="2:11" ht="83.25" customHeight="1" x14ac:dyDescent="0.2">
      <c r="B49" s="20" t="s">
        <v>127</v>
      </c>
      <c r="C49" s="435" t="s">
        <v>224</v>
      </c>
      <c r="D49" s="435"/>
      <c r="E49" s="435"/>
      <c r="F49" s="435"/>
      <c r="G49" s="435"/>
      <c r="H49" s="435"/>
      <c r="I49" s="436"/>
      <c r="J49" s="41"/>
      <c r="K49" s="41"/>
    </row>
    <row r="50" spans="2:11" ht="34.5" customHeight="1" x14ac:dyDescent="0.2">
      <c r="B50" s="20" t="s">
        <v>128</v>
      </c>
      <c r="C50" s="437" t="s">
        <v>182</v>
      </c>
      <c r="D50" s="437"/>
      <c r="E50" s="437"/>
      <c r="F50" s="437"/>
      <c r="G50" s="437"/>
      <c r="H50" s="437"/>
      <c r="I50" s="438"/>
      <c r="J50" s="41"/>
      <c r="K50" s="41"/>
    </row>
    <row r="51" spans="2:11" ht="34.5" customHeight="1" x14ac:dyDescent="0.2">
      <c r="B51" s="114" t="s">
        <v>129</v>
      </c>
      <c r="C51" s="439" t="s">
        <v>225</v>
      </c>
      <c r="D51" s="440"/>
      <c r="E51" s="440"/>
      <c r="F51" s="440"/>
      <c r="G51" s="440"/>
      <c r="H51" s="440"/>
      <c r="I51" s="441"/>
      <c r="J51" s="41"/>
      <c r="K51" s="41"/>
    </row>
    <row r="52" spans="2:11" ht="29.25" customHeight="1" x14ac:dyDescent="0.2">
      <c r="B52" s="432" t="s">
        <v>130</v>
      </c>
      <c r="C52" s="433"/>
      <c r="D52" s="433"/>
      <c r="E52" s="433"/>
      <c r="F52" s="433"/>
      <c r="G52" s="433"/>
      <c r="H52" s="433"/>
      <c r="I52" s="434"/>
      <c r="J52" s="41"/>
      <c r="K52" s="41"/>
    </row>
    <row r="53" spans="2:11" ht="33" customHeight="1" x14ac:dyDescent="0.2">
      <c r="B53" s="442" t="s">
        <v>131</v>
      </c>
      <c r="C53" s="111" t="s">
        <v>132</v>
      </c>
      <c r="D53" s="443" t="s">
        <v>133</v>
      </c>
      <c r="E53" s="443"/>
      <c r="F53" s="443"/>
      <c r="G53" s="443" t="s">
        <v>134</v>
      </c>
      <c r="H53" s="443"/>
      <c r="I53" s="444"/>
      <c r="J53" s="42"/>
      <c r="K53" s="42"/>
    </row>
    <row r="54" spans="2:11" ht="31.5" customHeight="1" x14ac:dyDescent="0.2">
      <c r="B54" s="442"/>
      <c r="C54" s="43"/>
      <c r="D54" s="437"/>
      <c r="E54" s="437"/>
      <c r="F54" s="437"/>
      <c r="G54" s="445"/>
      <c r="H54" s="445"/>
      <c r="I54" s="446"/>
      <c r="J54" s="42"/>
      <c r="K54" s="42"/>
    </row>
    <row r="55" spans="2:11" ht="31.5" customHeight="1" x14ac:dyDescent="0.2">
      <c r="B55" s="114" t="s">
        <v>135</v>
      </c>
      <c r="C55" s="458" t="s">
        <v>164</v>
      </c>
      <c r="D55" s="458"/>
      <c r="E55" s="459" t="s">
        <v>136</v>
      </c>
      <c r="F55" s="459"/>
      <c r="G55" s="458" t="s">
        <v>186</v>
      </c>
      <c r="H55" s="458"/>
      <c r="I55" s="460"/>
      <c r="J55" s="44"/>
      <c r="K55" s="44"/>
    </row>
    <row r="56" spans="2:11" ht="31.5" customHeight="1" x14ac:dyDescent="0.2">
      <c r="B56" s="114" t="s">
        <v>137</v>
      </c>
      <c r="C56" s="437" t="str">
        <f>+'[3]HV 1'!C56:D56</f>
        <v>NICOLAS ADOLFO CORREAL HUERTAS</v>
      </c>
      <c r="D56" s="437"/>
      <c r="E56" s="461" t="s">
        <v>138</v>
      </c>
      <c r="F56" s="461"/>
      <c r="G56" s="458" t="str">
        <f>+'[4]HV 1'!G56:I56</f>
        <v>DIANA VIDAL</v>
      </c>
      <c r="H56" s="458"/>
      <c r="I56" s="460"/>
      <c r="J56" s="44"/>
      <c r="K56" s="44"/>
    </row>
    <row r="57" spans="2:11" ht="31.5" customHeight="1" x14ac:dyDescent="0.2">
      <c r="B57" s="114" t="s">
        <v>139</v>
      </c>
      <c r="C57" s="437"/>
      <c r="D57" s="437"/>
      <c r="E57" s="447" t="s">
        <v>140</v>
      </c>
      <c r="F57" s="448"/>
      <c r="G57" s="451"/>
      <c r="H57" s="452"/>
      <c r="I57" s="453"/>
      <c r="J57" s="45"/>
      <c r="K57" s="45"/>
    </row>
    <row r="58" spans="2:11" ht="31.5" customHeight="1" thickBot="1" x14ac:dyDescent="0.25">
      <c r="B58" s="78" t="s">
        <v>141</v>
      </c>
      <c r="C58" s="457"/>
      <c r="D58" s="457"/>
      <c r="E58" s="449"/>
      <c r="F58" s="450"/>
      <c r="G58" s="454"/>
      <c r="H58" s="455"/>
      <c r="I58" s="456"/>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5"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66"/>
      <c r="C1" s="469" t="s">
        <v>24</v>
      </c>
      <c r="D1" s="470"/>
      <c r="E1" s="470"/>
      <c r="F1" s="470"/>
      <c r="G1" s="470"/>
      <c r="H1" s="471"/>
      <c r="I1" s="472"/>
      <c r="J1" s="473"/>
    </row>
    <row r="2" spans="2:13" ht="18" customHeight="1" thickBot="1" x14ac:dyDescent="0.3">
      <c r="B2" s="467"/>
      <c r="C2" s="478" t="s">
        <v>25</v>
      </c>
      <c r="D2" s="479"/>
      <c r="E2" s="479"/>
      <c r="F2" s="479"/>
      <c r="G2" s="479"/>
      <c r="H2" s="480"/>
      <c r="I2" s="474"/>
      <c r="J2" s="475"/>
    </row>
    <row r="3" spans="2:13" ht="18" customHeight="1" thickBot="1" x14ac:dyDescent="0.3">
      <c r="B3" s="467"/>
      <c r="C3" s="478" t="s">
        <v>142</v>
      </c>
      <c r="D3" s="479"/>
      <c r="E3" s="479"/>
      <c r="F3" s="479"/>
      <c r="G3" s="479"/>
      <c r="H3" s="480"/>
      <c r="I3" s="474"/>
      <c r="J3" s="475"/>
    </row>
    <row r="4" spans="2:13" ht="18" customHeight="1" thickBot="1" x14ac:dyDescent="0.3">
      <c r="B4" s="468"/>
      <c r="C4" s="478" t="s">
        <v>143</v>
      </c>
      <c r="D4" s="479"/>
      <c r="E4" s="479"/>
      <c r="F4" s="480"/>
      <c r="G4" s="481" t="s">
        <v>190</v>
      </c>
      <c r="H4" s="482"/>
      <c r="I4" s="476"/>
      <c r="J4" s="477"/>
    </row>
    <row r="5" spans="2:13" ht="18" customHeight="1" thickBot="1" x14ac:dyDescent="0.3">
      <c r="B5" s="51"/>
      <c r="C5" s="52"/>
      <c r="D5" s="52"/>
      <c r="E5" s="52"/>
      <c r="F5" s="52"/>
      <c r="G5" s="52"/>
      <c r="H5" s="52"/>
      <c r="I5" s="52"/>
      <c r="J5" s="53"/>
    </row>
    <row r="6" spans="2:13" ht="51.75" customHeight="1" thickBot="1" x14ac:dyDescent="0.3">
      <c r="B6" s="1" t="s">
        <v>185</v>
      </c>
      <c r="C6" s="485" t="str">
        <f>+'[6]Sección 1. Metas - Magnitud'!C7</f>
        <v>1032 - Gestión y control de tránsito y transporte</v>
      </c>
      <c r="D6" s="486"/>
      <c r="E6" s="487"/>
      <c r="F6" s="54"/>
      <c r="G6" s="52"/>
      <c r="H6" s="52"/>
      <c r="I6" s="52"/>
      <c r="J6" s="53"/>
    </row>
    <row r="7" spans="2:13" ht="32.25" customHeight="1" thickBot="1" x14ac:dyDescent="0.3">
      <c r="B7" s="2" t="s">
        <v>0</v>
      </c>
      <c r="C7" s="485" t="str">
        <f>+'[6]Sección 1. Metas - Magnitud'!C8:F8</f>
        <v>Dirección de Control y Vigilancia</v>
      </c>
      <c r="D7" s="486"/>
      <c r="E7" s="487"/>
      <c r="F7" s="54"/>
      <c r="G7" s="52"/>
      <c r="H7" s="52"/>
      <c r="I7" s="52"/>
      <c r="J7" s="53"/>
    </row>
    <row r="8" spans="2:13" ht="32.25" customHeight="1" thickBot="1" x14ac:dyDescent="0.3">
      <c r="B8" s="2" t="s">
        <v>144</v>
      </c>
      <c r="C8" s="485" t="str">
        <f>+'[6]Sección 1. Metas - Magnitud'!C9:F9</f>
        <v>Subsecretaría de Servicios de la Movilidad</v>
      </c>
      <c r="D8" s="486"/>
      <c r="E8" s="487"/>
      <c r="F8" s="4"/>
      <c r="G8" s="52"/>
      <c r="H8" s="52"/>
      <c r="I8" s="52"/>
      <c r="J8" s="53"/>
    </row>
    <row r="9" spans="2:13" ht="33.75" customHeight="1" thickBot="1" x14ac:dyDescent="0.3">
      <c r="B9" s="2" t="s">
        <v>28</v>
      </c>
      <c r="C9" s="485" t="s">
        <v>184</v>
      </c>
      <c r="D9" s="486"/>
      <c r="E9" s="487"/>
      <c r="F9" s="54"/>
      <c r="G9" s="52"/>
      <c r="H9" s="52"/>
      <c r="I9" s="52"/>
      <c r="J9" s="53"/>
    </row>
    <row r="10" spans="2:13" ht="32.25" customHeight="1" thickBot="1" x14ac:dyDescent="0.3">
      <c r="B10" s="2" t="s">
        <v>197</v>
      </c>
      <c r="C10" s="485" t="s">
        <v>202</v>
      </c>
      <c r="D10" s="486"/>
      <c r="E10" s="487"/>
    </row>
    <row r="12" spans="2:13" x14ac:dyDescent="0.25">
      <c r="B12" s="495" t="s">
        <v>217</v>
      </c>
      <c r="C12" s="496"/>
      <c r="D12" s="496"/>
      <c r="E12" s="496"/>
      <c r="F12" s="496"/>
      <c r="G12" s="496"/>
      <c r="H12" s="497"/>
      <c r="I12" s="489" t="s">
        <v>145</v>
      </c>
      <c r="J12" s="490"/>
      <c r="K12" s="490"/>
    </row>
    <row r="13" spans="2:13" s="56" customFormat="1" ht="30" customHeight="1" x14ac:dyDescent="0.25">
      <c r="B13" s="483" t="s">
        <v>146</v>
      </c>
      <c r="C13" s="483" t="s">
        <v>147</v>
      </c>
      <c r="D13" s="483" t="s">
        <v>196</v>
      </c>
      <c r="E13" s="483" t="s">
        <v>148</v>
      </c>
      <c r="F13" s="483" t="s">
        <v>149</v>
      </c>
      <c r="G13" s="483" t="s">
        <v>191</v>
      </c>
      <c r="H13" s="483" t="s">
        <v>192</v>
      </c>
      <c r="I13" s="491" t="s">
        <v>193</v>
      </c>
      <c r="J13" s="493" t="s">
        <v>194</v>
      </c>
      <c r="K13" s="488" t="s">
        <v>195</v>
      </c>
    </row>
    <row r="14" spans="2:13" s="56" customFormat="1" x14ac:dyDescent="0.25">
      <c r="B14" s="484"/>
      <c r="C14" s="484"/>
      <c r="D14" s="484"/>
      <c r="E14" s="484"/>
      <c r="F14" s="484"/>
      <c r="G14" s="484"/>
      <c r="H14" s="484"/>
      <c r="I14" s="492"/>
      <c r="J14" s="494"/>
      <c r="K14" s="488"/>
    </row>
    <row r="15" spans="2:13" s="56" customFormat="1" ht="120" x14ac:dyDescent="0.25">
      <c r="B15" s="96">
        <v>1</v>
      </c>
      <c r="C15" s="140" t="s">
        <v>229</v>
      </c>
      <c r="D15" s="95">
        <v>0.19</v>
      </c>
      <c r="E15" s="91"/>
      <c r="F15" s="93" t="s">
        <v>230</v>
      </c>
      <c r="G15" s="169">
        <v>0.19</v>
      </c>
      <c r="H15" s="106">
        <v>43160</v>
      </c>
      <c r="I15" s="104">
        <v>0.19</v>
      </c>
      <c r="J15" s="110">
        <v>43132</v>
      </c>
      <c r="K15" s="101"/>
      <c r="M15" s="108"/>
    </row>
    <row r="16" spans="2:13" ht="75" x14ac:dyDescent="0.25">
      <c r="B16" s="139">
        <v>2</v>
      </c>
      <c r="C16" s="102" t="s">
        <v>231</v>
      </c>
      <c r="D16" s="95">
        <v>0.02</v>
      </c>
      <c r="E16" s="91"/>
      <c r="F16" s="93" t="s">
        <v>232</v>
      </c>
      <c r="G16" s="169">
        <v>0.02</v>
      </c>
      <c r="H16" s="106">
        <v>43344</v>
      </c>
      <c r="I16" s="104"/>
      <c r="J16" s="110"/>
      <c r="K16" s="101"/>
      <c r="M16" s="109"/>
    </row>
    <row r="17" spans="2:11" ht="90" x14ac:dyDescent="0.25">
      <c r="B17" s="168">
        <v>3</v>
      </c>
      <c r="C17" s="75" t="s">
        <v>226</v>
      </c>
      <c r="D17" s="95">
        <v>0.04</v>
      </c>
      <c r="E17" s="91"/>
      <c r="F17" s="93" t="s">
        <v>233</v>
      </c>
      <c r="G17" s="169">
        <v>0.04</v>
      </c>
      <c r="H17" s="106">
        <v>43435</v>
      </c>
      <c r="I17" s="104"/>
      <c r="J17" s="110"/>
      <c r="K17" s="101"/>
    </row>
    <row r="18" spans="2:11" x14ac:dyDescent="0.25">
      <c r="B18" s="462" t="s">
        <v>17</v>
      </c>
      <c r="C18" s="463"/>
      <c r="D18" s="57">
        <f>SUM(D15:D17)</f>
        <v>0.25</v>
      </c>
      <c r="E18" s="464" t="s">
        <v>17</v>
      </c>
      <c r="F18" s="465"/>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1EE94-3FC3-469A-836C-E51296E28CDC}">
  <sheetPr>
    <tabColor rgb="FF92D050"/>
  </sheetPr>
  <dimension ref="A1:X60"/>
  <sheetViews>
    <sheetView tabSelected="1" topLeftCell="A4" zoomScale="85" zoomScaleNormal="85" zoomScalePageLayoutView="85" workbookViewId="0">
      <selection activeCell="F6" sqref="F6:I6"/>
    </sheetView>
  </sheetViews>
  <sheetFormatPr baseColWidth="10" defaultColWidth="10.85546875" defaultRowHeight="12.75" x14ac:dyDescent="0.2"/>
  <cols>
    <col min="1" max="1" width="1" style="173" customWidth="1"/>
    <col min="2" max="2" width="25.42578125" style="210" customWidth="1"/>
    <col min="3" max="3" width="14.5703125" style="173" customWidth="1"/>
    <col min="4" max="4" width="15.7109375" style="173" customWidth="1"/>
    <col min="5" max="5" width="23.42578125" style="173" customWidth="1"/>
    <col min="6" max="6" width="20.85546875" style="173" customWidth="1"/>
    <col min="7" max="7" width="19.85546875" style="210" customWidth="1"/>
    <col min="8" max="8" width="19.85546875" style="173" customWidth="1"/>
    <col min="9" max="9" width="16.28515625" style="173" customWidth="1"/>
    <col min="10" max="11" width="22.42578125" style="173" customWidth="1"/>
    <col min="12" max="24" width="10.85546875" style="171"/>
    <col min="25" max="16384" width="10.85546875" style="173"/>
  </cols>
  <sheetData>
    <row r="1" spans="1:15" ht="37.5" customHeight="1" x14ac:dyDescent="0.2">
      <c r="A1" s="284"/>
      <c r="B1" s="498"/>
      <c r="C1" s="501" t="s">
        <v>25</v>
      </c>
      <c r="D1" s="501"/>
      <c r="E1" s="501"/>
      <c r="F1" s="501"/>
      <c r="G1" s="501"/>
      <c r="H1" s="501"/>
      <c r="I1" s="502"/>
      <c r="J1" s="170"/>
      <c r="K1" s="170"/>
      <c r="L1" s="215"/>
      <c r="M1" s="216" t="s">
        <v>47</v>
      </c>
      <c r="N1" s="215"/>
      <c r="O1" s="215"/>
    </row>
    <row r="2" spans="1:15" ht="37.5" customHeight="1" x14ac:dyDescent="0.2">
      <c r="A2" s="285"/>
      <c r="B2" s="499"/>
      <c r="C2" s="505" t="s">
        <v>239</v>
      </c>
      <c r="D2" s="505"/>
      <c r="E2" s="505"/>
      <c r="F2" s="505"/>
      <c r="G2" s="505"/>
      <c r="H2" s="505"/>
      <c r="I2" s="503"/>
      <c r="J2" s="170"/>
      <c r="K2" s="170"/>
      <c r="L2" s="215"/>
      <c r="M2" s="216" t="s">
        <v>48</v>
      </c>
      <c r="N2" s="215"/>
      <c r="O2" s="215"/>
    </row>
    <row r="3" spans="1:15" ht="37.5" customHeight="1" thickBot="1" x14ac:dyDescent="0.25">
      <c r="A3" s="285"/>
      <c r="B3" s="500"/>
      <c r="C3" s="506" t="s">
        <v>240</v>
      </c>
      <c r="D3" s="506"/>
      <c r="E3" s="506"/>
      <c r="F3" s="506" t="s">
        <v>241</v>
      </c>
      <c r="G3" s="506"/>
      <c r="H3" s="506"/>
      <c r="I3" s="504"/>
      <c r="J3" s="170"/>
      <c r="K3" s="170"/>
      <c r="L3" s="215"/>
      <c r="M3" s="216" t="s">
        <v>50</v>
      </c>
      <c r="N3" s="215"/>
      <c r="O3" s="215"/>
    </row>
    <row r="4" spans="1:15" ht="23.25" customHeight="1" x14ac:dyDescent="0.2">
      <c r="A4" s="285"/>
      <c r="B4" s="507"/>
      <c r="C4" s="508"/>
      <c r="D4" s="508"/>
      <c r="E4" s="508"/>
      <c r="F4" s="508"/>
      <c r="G4" s="508"/>
      <c r="H4" s="508"/>
      <c r="I4" s="509"/>
      <c r="J4" s="174"/>
      <c r="K4" s="174"/>
      <c r="L4" s="215"/>
      <c r="M4" s="215"/>
      <c r="N4" s="215"/>
      <c r="O4" s="215"/>
    </row>
    <row r="5" spans="1:15" ht="24" customHeight="1" x14ac:dyDescent="0.2">
      <c r="A5" s="285"/>
      <c r="B5" s="510" t="s">
        <v>234</v>
      </c>
      <c r="C5" s="511"/>
      <c r="D5" s="511"/>
      <c r="E5" s="511"/>
      <c r="F5" s="511"/>
      <c r="G5" s="511"/>
      <c r="H5" s="511"/>
      <c r="I5" s="512"/>
      <c r="J5" s="175"/>
      <c r="K5" s="175"/>
      <c r="L5" s="215"/>
      <c r="M5" s="215"/>
      <c r="N5" s="215" t="s">
        <v>57</v>
      </c>
      <c r="O5" s="215"/>
    </row>
    <row r="6" spans="1:15" ht="30.75" customHeight="1" x14ac:dyDescent="0.2">
      <c r="A6" s="285"/>
      <c r="B6" s="226" t="s">
        <v>242</v>
      </c>
      <c r="C6" s="224">
        <v>1</v>
      </c>
      <c r="D6" s="513" t="s">
        <v>243</v>
      </c>
      <c r="E6" s="513"/>
      <c r="F6" s="514" t="str">
        <f>'[7]Proyecto 7550'!$N$9</f>
        <v>Realizar diagnóstico e implementación de cargas laborales del Instituto Distrital de Protección y Bienestar Animal</v>
      </c>
      <c r="G6" s="514"/>
      <c r="H6" s="514"/>
      <c r="I6" s="515"/>
      <c r="J6" s="177"/>
      <c r="K6" s="177"/>
      <c r="L6" s="215"/>
      <c r="M6" s="216" t="s">
        <v>60</v>
      </c>
      <c r="N6" s="215" t="s">
        <v>61</v>
      </c>
      <c r="O6" s="215"/>
    </row>
    <row r="7" spans="1:15" ht="30.75" customHeight="1" x14ac:dyDescent="0.2">
      <c r="A7" s="285"/>
      <c r="B7" s="226" t="s">
        <v>244</v>
      </c>
      <c r="C7" s="224" t="s">
        <v>81</v>
      </c>
      <c r="D7" s="513" t="s">
        <v>245</v>
      </c>
      <c r="E7" s="513"/>
      <c r="F7" s="516" t="s">
        <v>332</v>
      </c>
      <c r="G7" s="516"/>
      <c r="H7" s="286" t="s">
        <v>246</v>
      </c>
      <c r="I7" s="225" t="s">
        <v>81</v>
      </c>
      <c r="J7" s="179"/>
      <c r="K7" s="179"/>
      <c r="L7" s="215"/>
      <c r="M7" s="216" t="s">
        <v>65</v>
      </c>
      <c r="N7" s="215" t="s">
        <v>66</v>
      </c>
      <c r="O7" s="215"/>
    </row>
    <row r="8" spans="1:15" ht="30.75" customHeight="1" x14ac:dyDescent="0.2">
      <c r="A8" s="285"/>
      <c r="B8" s="226" t="s">
        <v>247</v>
      </c>
      <c r="C8" s="514" t="s">
        <v>289</v>
      </c>
      <c r="D8" s="514"/>
      <c r="E8" s="514"/>
      <c r="F8" s="514"/>
      <c r="G8" s="223" t="s">
        <v>248</v>
      </c>
      <c r="H8" s="519">
        <v>7550</v>
      </c>
      <c r="I8" s="520"/>
      <c r="J8" s="180"/>
      <c r="K8" s="180"/>
      <c r="L8" s="215"/>
      <c r="M8" s="216" t="s">
        <v>69</v>
      </c>
      <c r="N8" s="215" t="s">
        <v>70</v>
      </c>
      <c r="O8" s="215"/>
    </row>
    <row r="9" spans="1:15" ht="30.75" customHeight="1" x14ac:dyDescent="0.2">
      <c r="A9" s="285"/>
      <c r="B9" s="226" t="s">
        <v>48</v>
      </c>
      <c r="C9" s="521" t="s">
        <v>60</v>
      </c>
      <c r="D9" s="521"/>
      <c r="E9" s="521"/>
      <c r="F9" s="521"/>
      <c r="G9" s="223" t="s">
        <v>249</v>
      </c>
      <c r="H9" s="522" t="s">
        <v>290</v>
      </c>
      <c r="I9" s="523"/>
      <c r="J9" s="181"/>
      <c r="K9" s="181"/>
      <c r="L9" s="215"/>
      <c r="M9" s="217" t="s">
        <v>73</v>
      </c>
      <c r="N9" s="215"/>
      <c r="O9" s="215"/>
    </row>
    <row r="10" spans="1:15" ht="39" customHeight="1" x14ac:dyDescent="0.2">
      <c r="A10" s="285"/>
      <c r="B10" s="226" t="s">
        <v>250</v>
      </c>
      <c r="C10" s="514" t="s">
        <v>375</v>
      </c>
      <c r="D10" s="514"/>
      <c r="E10" s="514"/>
      <c r="F10" s="514"/>
      <c r="G10" s="514"/>
      <c r="H10" s="514"/>
      <c r="I10" s="515"/>
      <c r="J10" s="183"/>
      <c r="K10" s="183"/>
      <c r="L10" s="215"/>
      <c r="M10" s="217"/>
      <c r="N10" s="215"/>
      <c r="O10" s="215"/>
    </row>
    <row r="11" spans="1:15" ht="30.75" customHeight="1" x14ac:dyDescent="0.2">
      <c r="A11" s="285"/>
      <c r="B11" s="226" t="s">
        <v>251</v>
      </c>
      <c r="C11" s="524" t="s">
        <v>291</v>
      </c>
      <c r="D11" s="524"/>
      <c r="E11" s="524"/>
      <c r="F11" s="524"/>
      <c r="G11" s="524"/>
      <c r="H11" s="524"/>
      <c r="I11" s="525"/>
      <c r="J11" s="179"/>
      <c r="K11" s="179"/>
      <c r="L11" s="215"/>
      <c r="M11" s="217"/>
      <c r="N11" s="215" t="s">
        <v>76</v>
      </c>
      <c r="O11" s="215"/>
    </row>
    <row r="12" spans="1:15" ht="30.75" customHeight="1" x14ac:dyDescent="0.2">
      <c r="A12" s="285"/>
      <c r="B12" s="226" t="s">
        <v>254</v>
      </c>
      <c r="C12" s="517" t="s">
        <v>319</v>
      </c>
      <c r="D12" s="517"/>
      <c r="E12" s="517"/>
      <c r="F12" s="517"/>
      <c r="G12" s="223" t="s">
        <v>252</v>
      </c>
      <c r="H12" s="526" t="s">
        <v>91</v>
      </c>
      <c r="I12" s="527"/>
      <c r="J12" s="179"/>
      <c r="K12" s="179"/>
      <c r="L12" s="215"/>
      <c r="M12" s="217" t="s">
        <v>80</v>
      </c>
      <c r="N12" s="215" t="s">
        <v>81</v>
      </c>
      <c r="O12" s="215"/>
    </row>
    <row r="13" spans="1:15" ht="30.75" customHeight="1" x14ac:dyDescent="0.2">
      <c r="A13" s="285"/>
      <c r="B13" s="226" t="s">
        <v>255</v>
      </c>
      <c r="C13" s="528" t="s">
        <v>349</v>
      </c>
      <c r="D13" s="528"/>
      <c r="E13" s="528"/>
      <c r="F13" s="528"/>
      <c r="G13" s="223" t="s">
        <v>253</v>
      </c>
      <c r="H13" s="526" t="s">
        <v>70</v>
      </c>
      <c r="I13" s="527"/>
      <c r="J13" s="179"/>
      <c r="K13" s="179"/>
      <c r="L13" s="215"/>
      <c r="M13" s="217" t="s">
        <v>84</v>
      </c>
      <c r="N13" s="215"/>
      <c r="O13" s="215"/>
    </row>
    <row r="14" spans="1:15" ht="64.5" customHeight="1" x14ac:dyDescent="0.2">
      <c r="A14" s="285"/>
      <c r="B14" s="226" t="s">
        <v>256</v>
      </c>
      <c r="C14" s="517" t="s">
        <v>320</v>
      </c>
      <c r="D14" s="517"/>
      <c r="E14" s="517"/>
      <c r="F14" s="517"/>
      <c r="G14" s="517"/>
      <c r="H14" s="517"/>
      <c r="I14" s="518"/>
      <c r="J14" s="183"/>
      <c r="K14" s="183"/>
      <c r="L14" s="215"/>
      <c r="M14" s="217" t="s">
        <v>86</v>
      </c>
      <c r="N14" s="215"/>
      <c r="O14" s="215"/>
    </row>
    <row r="15" spans="1:15" ht="30.75" customHeight="1" x14ac:dyDescent="0.2">
      <c r="A15" s="285"/>
      <c r="B15" s="226" t="s">
        <v>257</v>
      </c>
      <c r="C15" s="517" t="s">
        <v>315</v>
      </c>
      <c r="D15" s="517"/>
      <c r="E15" s="517"/>
      <c r="F15" s="517"/>
      <c r="G15" s="517"/>
      <c r="H15" s="517"/>
      <c r="I15" s="518"/>
      <c r="J15" s="184"/>
      <c r="K15" s="184"/>
      <c r="L15" s="215"/>
      <c r="M15" s="217" t="s">
        <v>88</v>
      </c>
      <c r="N15" s="215"/>
      <c r="O15" s="215"/>
    </row>
    <row r="16" spans="1:15" ht="20.25" customHeight="1" x14ac:dyDescent="0.2">
      <c r="A16" s="285"/>
      <c r="B16" s="226" t="s">
        <v>258</v>
      </c>
      <c r="C16" s="517" t="s">
        <v>321</v>
      </c>
      <c r="D16" s="517"/>
      <c r="E16" s="517"/>
      <c r="F16" s="517"/>
      <c r="G16" s="517"/>
      <c r="H16" s="517"/>
      <c r="I16" s="518"/>
      <c r="J16" s="185"/>
      <c r="K16" s="185"/>
      <c r="L16" s="215"/>
      <c r="M16" s="217"/>
      <c r="N16" s="215"/>
      <c r="O16" s="215"/>
    </row>
    <row r="17" spans="1:15" ht="30.75" customHeight="1" x14ac:dyDescent="0.2">
      <c r="A17" s="285"/>
      <c r="B17" s="226" t="s">
        <v>259</v>
      </c>
      <c r="C17" s="516" t="s">
        <v>314</v>
      </c>
      <c r="D17" s="535"/>
      <c r="E17" s="535"/>
      <c r="F17" s="535"/>
      <c r="G17" s="535"/>
      <c r="H17" s="535"/>
      <c r="I17" s="536"/>
      <c r="J17" s="186"/>
      <c r="K17" s="186"/>
      <c r="L17" s="215"/>
      <c r="M17" s="217" t="s">
        <v>91</v>
      </c>
      <c r="N17" s="215"/>
      <c r="O17" s="215"/>
    </row>
    <row r="18" spans="1:15" ht="18" customHeight="1" x14ac:dyDescent="0.2">
      <c r="A18" s="285"/>
      <c r="B18" s="537" t="s">
        <v>265</v>
      </c>
      <c r="C18" s="538" t="s">
        <v>237</v>
      </c>
      <c r="D18" s="538"/>
      <c r="E18" s="538"/>
      <c r="F18" s="539" t="s">
        <v>238</v>
      </c>
      <c r="G18" s="539"/>
      <c r="H18" s="539"/>
      <c r="I18" s="540"/>
      <c r="J18" s="187"/>
      <c r="K18" s="187"/>
      <c r="L18" s="215"/>
      <c r="M18" s="217" t="s">
        <v>79</v>
      </c>
      <c r="N18" s="215"/>
      <c r="O18" s="215"/>
    </row>
    <row r="19" spans="1:15" ht="39.75" customHeight="1" x14ac:dyDescent="0.2">
      <c r="A19" s="285"/>
      <c r="B19" s="537"/>
      <c r="C19" s="514" t="s">
        <v>322</v>
      </c>
      <c r="D19" s="514"/>
      <c r="E19" s="514"/>
      <c r="F19" s="514" t="s">
        <v>323</v>
      </c>
      <c r="G19" s="514"/>
      <c r="H19" s="514"/>
      <c r="I19" s="515"/>
      <c r="J19" s="185"/>
      <c r="K19" s="185"/>
      <c r="L19" s="215"/>
      <c r="M19" s="217" t="s">
        <v>95</v>
      </c>
      <c r="N19" s="215"/>
      <c r="O19" s="215"/>
    </row>
    <row r="20" spans="1:15" ht="39.75" customHeight="1" x14ac:dyDescent="0.2">
      <c r="A20" s="285"/>
      <c r="B20" s="226" t="s">
        <v>266</v>
      </c>
      <c r="C20" s="541" t="s">
        <v>314</v>
      </c>
      <c r="D20" s="542"/>
      <c r="E20" s="543"/>
      <c r="F20" s="544" t="s">
        <v>314</v>
      </c>
      <c r="G20" s="544"/>
      <c r="H20" s="544"/>
      <c r="I20" s="545"/>
      <c r="J20" s="179"/>
      <c r="K20" s="179"/>
      <c r="L20" s="215"/>
      <c r="M20" s="217"/>
      <c r="N20" s="215"/>
      <c r="O20" s="215"/>
    </row>
    <row r="21" spans="1:15" ht="106.15" customHeight="1" x14ac:dyDescent="0.2">
      <c r="A21" s="285"/>
      <c r="B21" s="226" t="s">
        <v>267</v>
      </c>
      <c r="C21" s="546" t="s">
        <v>324</v>
      </c>
      <c r="D21" s="547"/>
      <c r="E21" s="548"/>
      <c r="F21" s="549" t="s">
        <v>325</v>
      </c>
      <c r="G21" s="550"/>
      <c r="H21" s="550"/>
      <c r="I21" s="551"/>
      <c r="J21" s="184"/>
      <c r="K21" s="184"/>
      <c r="L21" s="215"/>
      <c r="M21" s="217"/>
      <c r="N21" s="215"/>
      <c r="O21" s="215"/>
    </row>
    <row r="22" spans="1:15" ht="23.25" customHeight="1" x14ac:dyDescent="0.2">
      <c r="A22" s="285"/>
      <c r="B22" s="226" t="s">
        <v>268</v>
      </c>
      <c r="C22" s="529">
        <v>44197</v>
      </c>
      <c r="D22" s="552"/>
      <c r="E22" s="553"/>
      <c r="F22" s="178" t="s">
        <v>271</v>
      </c>
      <c r="G22" s="287">
        <v>0.1</v>
      </c>
      <c r="H22" s="178" t="s">
        <v>275</v>
      </c>
      <c r="I22" s="288">
        <v>0.1</v>
      </c>
      <c r="J22" s="189"/>
      <c r="K22" s="189"/>
      <c r="L22" s="215"/>
      <c r="M22" s="217"/>
      <c r="N22" s="215"/>
      <c r="O22" s="215"/>
    </row>
    <row r="23" spans="1:15" ht="27" customHeight="1" x14ac:dyDescent="0.2">
      <c r="A23" s="285"/>
      <c r="B23" s="226" t="s">
        <v>269</v>
      </c>
      <c r="C23" s="529">
        <v>44561</v>
      </c>
      <c r="D23" s="530"/>
      <c r="E23" s="531"/>
      <c r="F23" s="178" t="s">
        <v>272</v>
      </c>
      <c r="G23" s="532">
        <v>0.4</v>
      </c>
      <c r="H23" s="533"/>
      <c r="I23" s="534"/>
      <c r="J23" s="190"/>
      <c r="K23" s="190"/>
      <c r="L23" s="215"/>
      <c r="M23" s="217"/>
      <c r="N23" s="215"/>
      <c r="O23" s="215"/>
    </row>
    <row r="24" spans="1:15" ht="30.75" customHeight="1" x14ac:dyDescent="0.2">
      <c r="A24" s="285"/>
      <c r="B24" s="233" t="s">
        <v>270</v>
      </c>
      <c r="C24" s="554" t="s">
        <v>326</v>
      </c>
      <c r="D24" s="555"/>
      <c r="E24" s="556"/>
      <c r="F24" s="229" t="s">
        <v>274</v>
      </c>
      <c r="G24" s="557" t="s">
        <v>223</v>
      </c>
      <c r="H24" s="530"/>
      <c r="I24" s="558"/>
      <c r="J24" s="187"/>
      <c r="K24" s="187"/>
      <c r="M24" s="188"/>
    </row>
    <row r="25" spans="1:15" ht="22.5" customHeight="1" x14ac:dyDescent="0.2">
      <c r="A25" s="285"/>
      <c r="B25" s="510" t="s">
        <v>235</v>
      </c>
      <c r="C25" s="511"/>
      <c r="D25" s="511"/>
      <c r="E25" s="511"/>
      <c r="F25" s="511"/>
      <c r="G25" s="511"/>
      <c r="H25" s="511"/>
      <c r="I25" s="512"/>
      <c r="J25" s="175"/>
      <c r="K25" s="175"/>
      <c r="M25" s="188"/>
    </row>
    <row r="26" spans="1:15" ht="43.5" customHeight="1" x14ac:dyDescent="0.2">
      <c r="A26" s="285"/>
      <c r="B26" s="191" t="s">
        <v>105</v>
      </c>
      <c r="C26" s="223" t="s">
        <v>261</v>
      </c>
      <c r="D26" s="223" t="s">
        <v>260</v>
      </c>
      <c r="E26" s="192" t="s">
        <v>264</v>
      </c>
      <c r="F26" s="223" t="s">
        <v>263</v>
      </c>
      <c r="G26" s="223" t="s">
        <v>262</v>
      </c>
      <c r="H26" s="192" t="s">
        <v>276</v>
      </c>
      <c r="I26" s="193" t="s">
        <v>273</v>
      </c>
      <c r="J26" s="185"/>
      <c r="K26" s="185"/>
      <c r="M26" s="188"/>
    </row>
    <row r="27" spans="1:15" ht="15.6" customHeight="1" x14ac:dyDescent="0.2">
      <c r="A27" s="285"/>
      <c r="B27" s="191" t="s">
        <v>329</v>
      </c>
      <c r="C27" s="218">
        <f>0.125*$G$23</f>
        <v>0.05</v>
      </c>
      <c r="D27" s="219">
        <v>0.05</v>
      </c>
      <c r="E27" s="265">
        <f>IF(OR(C27=0,C27=""),0,D27/C27)</f>
        <v>1</v>
      </c>
      <c r="F27" s="574">
        <f>SUM(C27:C38)</f>
        <v>0.40000000000000008</v>
      </c>
      <c r="G27" s="574">
        <f>SUM(D27:D38)</f>
        <v>0.1</v>
      </c>
      <c r="H27" s="266">
        <f>+(D27*100%)/$G$23</f>
        <v>0.125</v>
      </c>
      <c r="I27" s="571">
        <f>G27+I22</f>
        <v>0.2</v>
      </c>
      <c r="J27" s="185"/>
      <c r="K27" s="185"/>
      <c r="M27" s="188"/>
    </row>
    <row r="28" spans="1:15" ht="15.6" customHeight="1" x14ac:dyDescent="0.2">
      <c r="A28" s="285"/>
      <c r="B28" s="191" t="s">
        <v>114</v>
      </c>
      <c r="C28" s="218">
        <f>0.3075*$G$23</f>
        <v>0.123</v>
      </c>
      <c r="D28" s="218">
        <f>0.125*G23</f>
        <v>0.05</v>
      </c>
      <c r="E28" s="265">
        <f t="shared" ref="E28:E38" si="0">IF(OR(C28=0,C28=""),0,D28/C28)</f>
        <v>0.40650406504065045</v>
      </c>
      <c r="F28" s="575"/>
      <c r="G28" s="575"/>
      <c r="H28" s="266">
        <f>+IF(D28="","",((D28*100%)/$G$23)+H27)</f>
        <v>0.25</v>
      </c>
      <c r="I28" s="572"/>
      <c r="J28" s="185"/>
      <c r="K28" s="185"/>
      <c r="M28" s="188"/>
    </row>
    <row r="29" spans="1:15" ht="15.6" customHeight="1" x14ac:dyDescent="0.2">
      <c r="A29" s="285"/>
      <c r="B29" s="191" t="s">
        <v>115</v>
      </c>
      <c r="C29" s="218">
        <f>0.185*$G$23</f>
        <v>7.3999999999999996E-2</v>
      </c>
      <c r="D29" s="218"/>
      <c r="E29" s="265">
        <f t="shared" si="0"/>
        <v>0</v>
      </c>
      <c r="F29" s="575"/>
      <c r="G29" s="575"/>
      <c r="H29" s="266" t="str">
        <f t="shared" ref="H29:H38" si="1">+IF(D29="","",((D29*100%)/$G$23)+H28)</f>
        <v/>
      </c>
      <c r="I29" s="572"/>
      <c r="J29" s="185"/>
      <c r="K29" s="185"/>
      <c r="M29" s="188"/>
    </row>
    <row r="30" spans="1:15" ht="15.6" customHeight="1" x14ac:dyDescent="0.2">
      <c r="A30" s="285"/>
      <c r="B30" s="191" t="s">
        <v>116</v>
      </c>
      <c r="C30" s="218">
        <f>0.1325*$G$23</f>
        <v>5.3000000000000005E-2</v>
      </c>
      <c r="D30" s="218"/>
      <c r="E30" s="265">
        <f t="shared" si="0"/>
        <v>0</v>
      </c>
      <c r="F30" s="575"/>
      <c r="G30" s="575"/>
      <c r="H30" s="266" t="str">
        <f t="shared" si="1"/>
        <v/>
      </c>
      <c r="I30" s="572"/>
      <c r="J30" s="185"/>
      <c r="K30" s="185"/>
      <c r="M30" s="188"/>
    </row>
    <row r="31" spans="1:15" ht="15.6" customHeight="1" x14ac:dyDescent="0.2">
      <c r="A31" s="285"/>
      <c r="B31" s="191" t="s">
        <v>117</v>
      </c>
      <c r="C31" s="218">
        <f t="shared" ref="C31:C38" si="2">0.03125*$G$23</f>
        <v>1.2500000000000001E-2</v>
      </c>
      <c r="D31" s="218"/>
      <c r="E31" s="265">
        <f t="shared" si="0"/>
        <v>0</v>
      </c>
      <c r="F31" s="575"/>
      <c r="G31" s="575"/>
      <c r="H31" s="266" t="str">
        <f t="shared" si="1"/>
        <v/>
      </c>
      <c r="I31" s="572"/>
      <c r="J31" s="185"/>
      <c r="K31" s="185"/>
      <c r="M31" s="188"/>
    </row>
    <row r="32" spans="1:15" ht="15.6" customHeight="1" x14ac:dyDescent="0.2">
      <c r="A32" s="285"/>
      <c r="B32" s="191" t="s">
        <v>118</v>
      </c>
      <c r="C32" s="218">
        <f t="shared" si="2"/>
        <v>1.2500000000000001E-2</v>
      </c>
      <c r="D32" s="218"/>
      <c r="E32" s="265">
        <f t="shared" si="0"/>
        <v>0</v>
      </c>
      <c r="F32" s="575"/>
      <c r="G32" s="575"/>
      <c r="H32" s="266" t="str">
        <f t="shared" si="1"/>
        <v/>
      </c>
      <c r="I32" s="572"/>
      <c r="J32" s="185"/>
      <c r="K32" s="185"/>
      <c r="M32" s="188"/>
    </row>
    <row r="33" spans="1:11" ht="19.5" customHeight="1" x14ac:dyDescent="0.2">
      <c r="A33" s="285"/>
      <c r="B33" s="191" t="s">
        <v>119</v>
      </c>
      <c r="C33" s="218">
        <f t="shared" si="2"/>
        <v>1.2500000000000001E-2</v>
      </c>
      <c r="D33" s="218"/>
      <c r="E33" s="265">
        <f t="shared" si="0"/>
        <v>0</v>
      </c>
      <c r="F33" s="575"/>
      <c r="G33" s="575"/>
      <c r="H33" s="266" t="str">
        <f t="shared" si="1"/>
        <v/>
      </c>
      <c r="I33" s="572"/>
      <c r="J33" s="196"/>
      <c r="K33" s="196"/>
    </row>
    <row r="34" spans="1:11" ht="19.5" customHeight="1" x14ac:dyDescent="0.2">
      <c r="A34" s="285"/>
      <c r="B34" s="191" t="s">
        <v>120</v>
      </c>
      <c r="C34" s="218">
        <f t="shared" si="2"/>
        <v>1.2500000000000001E-2</v>
      </c>
      <c r="D34" s="218"/>
      <c r="E34" s="265">
        <f t="shared" si="0"/>
        <v>0</v>
      </c>
      <c r="F34" s="575"/>
      <c r="G34" s="575"/>
      <c r="H34" s="266" t="str">
        <f t="shared" si="1"/>
        <v/>
      </c>
      <c r="I34" s="572"/>
      <c r="J34" s="196"/>
      <c r="K34" s="196"/>
    </row>
    <row r="35" spans="1:11" ht="19.5" customHeight="1" x14ac:dyDescent="0.2">
      <c r="A35" s="285"/>
      <c r="B35" s="191" t="s">
        <v>121</v>
      </c>
      <c r="C35" s="218">
        <f t="shared" si="2"/>
        <v>1.2500000000000001E-2</v>
      </c>
      <c r="D35" s="218"/>
      <c r="E35" s="265">
        <f t="shared" si="0"/>
        <v>0</v>
      </c>
      <c r="F35" s="575"/>
      <c r="G35" s="575"/>
      <c r="H35" s="266" t="str">
        <f t="shared" si="1"/>
        <v/>
      </c>
      <c r="I35" s="572"/>
      <c r="J35" s="196"/>
      <c r="K35" s="196"/>
    </row>
    <row r="36" spans="1:11" ht="19.5" customHeight="1" x14ac:dyDescent="0.2">
      <c r="A36" s="285"/>
      <c r="B36" s="191" t="s">
        <v>122</v>
      </c>
      <c r="C36" s="218">
        <f t="shared" si="2"/>
        <v>1.2500000000000001E-2</v>
      </c>
      <c r="D36" s="218"/>
      <c r="E36" s="265">
        <f t="shared" si="0"/>
        <v>0</v>
      </c>
      <c r="F36" s="575"/>
      <c r="G36" s="575"/>
      <c r="H36" s="266" t="str">
        <f t="shared" si="1"/>
        <v/>
      </c>
      <c r="I36" s="572"/>
      <c r="J36" s="196"/>
      <c r="K36" s="196"/>
    </row>
    <row r="37" spans="1:11" ht="19.5" customHeight="1" x14ac:dyDescent="0.2">
      <c r="A37" s="285"/>
      <c r="B37" s="191" t="s">
        <v>123</v>
      </c>
      <c r="C37" s="218">
        <f t="shared" si="2"/>
        <v>1.2500000000000001E-2</v>
      </c>
      <c r="D37" s="218"/>
      <c r="E37" s="265">
        <f t="shared" si="0"/>
        <v>0</v>
      </c>
      <c r="F37" s="575"/>
      <c r="G37" s="575"/>
      <c r="H37" s="266" t="str">
        <f t="shared" si="1"/>
        <v/>
      </c>
      <c r="I37" s="572"/>
      <c r="J37" s="196"/>
      <c r="K37" s="196"/>
    </row>
    <row r="38" spans="1:11" ht="19.5" customHeight="1" x14ac:dyDescent="0.2">
      <c r="A38" s="285"/>
      <c r="B38" s="191" t="s">
        <v>124</v>
      </c>
      <c r="C38" s="218">
        <f t="shared" si="2"/>
        <v>1.2500000000000001E-2</v>
      </c>
      <c r="D38" s="218"/>
      <c r="E38" s="265">
        <f t="shared" si="0"/>
        <v>0</v>
      </c>
      <c r="F38" s="576"/>
      <c r="G38" s="576"/>
      <c r="H38" s="266" t="str">
        <f t="shared" si="1"/>
        <v/>
      </c>
      <c r="I38" s="573"/>
      <c r="J38" s="196"/>
      <c r="K38" s="196"/>
    </row>
    <row r="39" spans="1:11" ht="52.5" customHeight="1" x14ac:dyDescent="0.2">
      <c r="A39" s="285"/>
      <c r="B39" s="231" t="s">
        <v>277</v>
      </c>
      <c r="C39" s="559"/>
      <c r="D39" s="560"/>
      <c r="E39" s="560"/>
      <c r="F39" s="560"/>
      <c r="G39" s="560"/>
      <c r="H39" s="560"/>
      <c r="I39" s="561"/>
      <c r="J39" s="198"/>
      <c r="K39" s="198"/>
    </row>
    <row r="40" spans="1:11" ht="34.5" customHeight="1" x14ac:dyDescent="0.2">
      <c r="A40" s="285"/>
      <c r="B40" s="562"/>
      <c r="C40" s="563"/>
      <c r="D40" s="563"/>
      <c r="E40" s="563"/>
      <c r="F40" s="563"/>
      <c r="G40" s="563"/>
      <c r="H40" s="563"/>
      <c r="I40" s="564"/>
      <c r="J40" s="175"/>
      <c r="K40" s="175"/>
    </row>
    <row r="41" spans="1:11" ht="34.5" customHeight="1" x14ac:dyDescent="0.2">
      <c r="A41" s="285"/>
      <c r="B41" s="565"/>
      <c r="C41" s="566"/>
      <c r="D41" s="566"/>
      <c r="E41" s="566"/>
      <c r="F41" s="566"/>
      <c r="G41" s="566"/>
      <c r="H41" s="566"/>
      <c r="I41" s="567"/>
      <c r="J41" s="198"/>
      <c r="K41" s="198"/>
    </row>
    <row r="42" spans="1:11" ht="34.5" customHeight="1" x14ac:dyDescent="0.2">
      <c r="A42" s="285"/>
      <c r="B42" s="565"/>
      <c r="C42" s="566"/>
      <c r="D42" s="566"/>
      <c r="E42" s="566"/>
      <c r="F42" s="566"/>
      <c r="G42" s="566"/>
      <c r="H42" s="566"/>
      <c r="I42" s="567"/>
      <c r="J42" s="198"/>
      <c r="K42" s="198"/>
    </row>
    <row r="43" spans="1:11" ht="34.5" customHeight="1" x14ac:dyDescent="0.2">
      <c r="A43" s="285"/>
      <c r="B43" s="565"/>
      <c r="C43" s="566"/>
      <c r="D43" s="566"/>
      <c r="E43" s="566"/>
      <c r="F43" s="566"/>
      <c r="G43" s="566"/>
      <c r="H43" s="566"/>
      <c r="I43" s="567"/>
      <c r="J43" s="198"/>
      <c r="K43" s="198"/>
    </row>
    <row r="44" spans="1:11" ht="34.5" customHeight="1" x14ac:dyDescent="0.2">
      <c r="A44" s="285"/>
      <c r="B44" s="568"/>
      <c r="C44" s="569"/>
      <c r="D44" s="569"/>
      <c r="E44" s="569"/>
      <c r="F44" s="569"/>
      <c r="G44" s="569"/>
      <c r="H44" s="569"/>
      <c r="I44" s="570"/>
      <c r="J44" s="174"/>
      <c r="K44" s="174"/>
    </row>
    <row r="45" spans="1:11" ht="127.15" customHeight="1" x14ac:dyDescent="0.2">
      <c r="A45" s="285"/>
      <c r="B45" s="226" t="s">
        <v>278</v>
      </c>
      <c r="C45" s="585" t="s">
        <v>381</v>
      </c>
      <c r="D45" s="586"/>
      <c r="E45" s="586"/>
      <c r="F45" s="586"/>
      <c r="G45" s="586"/>
      <c r="H45" s="586"/>
      <c r="I45" s="587"/>
      <c r="J45" s="199"/>
      <c r="K45" s="199"/>
    </row>
    <row r="46" spans="1:11" ht="64.900000000000006" customHeight="1" x14ac:dyDescent="0.2">
      <c r="A46" s="285"/>
      <c r="B46" s="226" t="s">
        <v>279</v>
      </c>
      <c r="C46" s="585" t="s">
        <v>382</v>
      </c>
      <c r="D46" s="586"/>
      <c r="E46" s="586"/>
      <c r="F46" s="586"/>
      <c r="G46" s="586"/>
      <c r="H46" s="586"/>
      <c r="I46" s="587"/>
      <c r="J46" s="199"/>
      <c r="K46" s="199"/>
    </row>
    <row r="47" spans="1:11" ht="66" customHeight="1" x14ac:dyDescent="0.2">
      <c r="A47" s="285"/>
      <c r="B47" s="232" t="s">
        <v>280</v>
      </c>
      <c r="C47" s="588" t="s">
        <v>335</v>
      </c>
      <c r="D47" s="589"/>
      <c r="E47" s="589"/>
      <c r="F47" s="589"/>
      <c r="G47" s="589"/>
      <c r="H47" s="589"/>
      <c r="I47" s="590"/>
      <c r="J47" s="199"/>
      <c r="K47" s="199"/>
    </row>
    <row r="48" spans="1:11" ht="22.5" customHeight="1" x14ac:dyDescent="0.2">
      <c r="A48" s="285"/>
      <c r="B48" s="510" t="s">
        <v>236</v>
      </c>
      <c r="C48" s="511"/>
      <c r="D48" s="511"/>
      <c r="E48" s="511"/>
      <c r="F48" s="511"/>
      <c r="G48" s="511"/>
      <c r="H48" s="511"/>
      <c r="I48" s="512"/>
      <c r="J48" s="199"/>
      <c r="K48" s="199"/>
    </row>
    <row r="49" spans="1:11" ht="22.5" customHeight="1" x14ac:dyDescent="0.2">
      <c r="A49" s="285"/>
      <c r="B49" s="581" t="s">
        <v>281</v>
      </c>
      <c r="C49" s="220" t="s">
        <v>282</v>
      </c>
      <c r="D49" s="583" t="s">
        <v>283</v>
      </c>
      <c r="E49" s="583"/>
      <c r="F49" s="583"/>
      <c r="G49" s="583" t="s">
        <v>284</v>
      </c>
      <c r="H49" s="583"/>
      <c r="I49" s="584"/>
      <c r="J49" s="200"/>
      <c r="K49" s="200"/>
    </row>
    <row r="50" spans="1:11" ht="30.75" customHeight="1" x14ac:dyDescent="0.2">
      <c r="A50" s="285"/>
      <c r="B50" s="582"/>
      <c r="C50" s="289"/>
      <c r="D50" s="577"/>
      <c r="E50" s="577"/>
      <c r="F50" s="577"/>
      <c r="G50" s="577"/>
      <c r="H50" s="577"/>
      <c r="I50" s="578"/>
      <c r="J50" s="200"/>
      <c r="K50" s="200"/>
    </row>
    <row r="51" spans="1:11" ht="32.25" customHeight="1" x14ac:dyDescent="0.2">
      <c r="A51" s="285"/>
      <c r="B51" s="235" t="s">
        <v>285</v>
      </c>
      <c r="C51" s="577" t="s">
        <v>336</v>
      </c>
      <c r="D51" s="577"/>
      <c r="E51" s="577"/>
      <c r="F51" s="577"/>
      <c r="G51" s="577"/>
      <c r="H51" s="577"/>
      <c r="I51" s="578"/>
      <c r="J51" s="202"/>
      <c r="K51" s="202"/>
    </row>
    <row r="52" spans="1:11" ht="28.5" customHeight="1" x14ac:dyDescent="0.2">
      <c r="A52" s="285"/>
      <c r="B52" s="236" t="s">
        <v>286</v>
      </c>
      <c r="C52" s="577" t="s">
        <v>336</v>
      </c>
      <c r="D52" s="577"/>
      <c r="E52" s="577"/>
      <c r="F52" s="577"/>
      <c r="G52" s="577"/>
      <c r="H52" s="577"/>
      <c r="I52" s="578"/>
      <c r="J52" s="202"/>
      <c r="K52" s="202"/>
    </row>
    <row r="53" spans="1:11" ht="30" customHeight="1" x14ac:dyDescent="0.2">
      <c r="A53" s="285"/>
      <c r="B53" s="232" t="s">
        <v>287</v>
      </c>
      <c r="C53" s="577" t="s">
        <v>330</v>
      </c>
      <c r="D53" s="577"/>
      <c r="E53" s="577"/>
      <c r="F53" s="577"/>
      <c r="G53" s="577"/>
      <c r="H53" s="577"/>
      <c r="I53" s="578"/>
      <c r="J53" s="203"/>
      <c r="K53" s="203"/>
    </row>
    <row r="54" spans="1:11" ht="31.5" customHeight="1" thickBot="1" x14ac:dyDescent="0.25">
      <c r="A54" s="290"/>
      <c r="B54" s="213" t="s">
        <v>288</v>
      </c>
      <c r="C54" s="579" t="s">
        <v>331</v>
      </c>
      <c r="D54" s="579"/>
      <c r="E54" s="579"/>
      <c r="F54" s="579"/>
      <c r="G54" s="579"/>
      <c r="H54" s="579"/>
      <c r="I54" s="580"/>
      <c r="J54" s="204"/>
      <c r="K54" s="204"/>
    </row>
    <row r="55" spans="1:11" x14ac:dyDescent="0.2">
      <c r="B55" s="205"/>
      <c r="C55" s="206"/>
      <c r="D55" s="206"/>
      <c r="E55" s="207"/>
      <c r="F55" s="207"/>
      <c r="G55" s="214"/>
      <c r="H55" s="209"/>
      <c r="I55" s="206"/>
      <c r="J55" s="204"/>
      <c r="K55" s="204"/>
    </row>
    <row r="56" spans="1:11" x14ac:dyDescent="0.2">
      <c r="B56" s="205"/>
      <c r="C56" s="206"/>
      <c r="D56" s="206"/>
      <c r="E56" s="207"/>
      <c r="F56" s="207"/>
      <c r="G56" s="214"/>
      <c r="H56" s="209"/>
      <c r="I56" s="206"/>
      <c r="J56" s="204"/>
      <c r="K56" s="204"/>
    </row>
    <row r="57" spans="1:11" x14ac:dyDescent="0.2">
      <c r="B57" s="205"/>
      <c r="C57" s="206"/>
      <c r="D57" s="206"/>
      <c r="E57" s="207"/>
      <c r="F57" s="207"/>
      <c r="G57" s="214"/>
      <c r="H57" s="209"/>
      <c r="I57" s="206"/>
      <c r="J57" s="204"/>
      <c r="K57" s="204"/>
    </row>
    <row r="58" spans="1:11" x14ac:dyDescent="0.2">
      <c r="B58" s="205"/>
      <c r="C58" s="206"/>
      <c r="D58" s="206"/>
      <c r="E58" s="207"/>
      <c r="F58" s="207"/>
      <c r="G58" s="214"/>
      <c r="H58" s="209"/>
      <c r="I58" s="206"/>
      <c r="J58" s="204"/>
      <c r="K58" s="204"/>
    </row>
    <row r="59" spans="1:11" x14ac:dyDescent="0.2">
      <c r="B59" s="205"/>
      <c r="C59" s="206"/>
      <c r="D59" s="206"/>
      <c r="E59" s="207"/>
      <c r="F59" s="207"/>
      <c r="G59" s="214"/>
      <c r="H59" s="209"/>
      <c r="I59" s="206"/>
      <c r="J59" s="204"/>
      <c r="K59" s="204"/>
    </row>
    <row r="60" spans="1:11" ht="25.5" customHeight="1" x14ac:dyDescent="0.2">
      <c r="B60" s="205"/>
      <c r="C60" s="206"/>
      <c r="D60" s="206"/>
      <c r="E60" s="207"/>
      <c r="F60" s="207"/>
      <c r="G60" s="214"/>
      <c r="H60" s="209"/>
      <c r="I60" s="206"/>
      <c r="J60" s="204"/>
      <c r="K60" s="204"/>
    </row>
  </sheetData>
  <sheetProtection algorithmName="SHA-512" hashValue="SsMhyUXheTen0i35wsNZIqb6Xe9b23XLL8PcByxPhglJ6PHbAGGM5ncRA1M0Tkg41lwf2cBfXF486ATTmTHJtw==" saltValue="gyXUE/Bsi1+8RV1/9SELbA==" spinCount="100000" sheet="1" objects="1" scenarios="1"/>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ED8530C7-01D7-464F-9F5F-ACF2F40B37DC}">
      <formula1>$N$11:$N$12</formula1>
    </dataValidation>
    <dataValidation type="list" allowBlank="1" showInputMessage="1" showErrorMessage="1" sqref="H13:I13" xr:uid="{50695522-8E85-49C3-8E03-D606C7C139B1}">
      <formula1>$N$5:$N$8</formula1>
    </dataValidation>
    <dataValidation type="list" allowBlank="1" showInputMessage="1" showErrorMessage="1" sqref="C9:F9" xr:uid="{D1ACDEEC-D7E0-42AF-A5C4-D291CD695E5E}">
      <formula1>$M$6:$M$9</formula1>
    </dataValidation>
    <dataValidation type="list" allowBlank="1" showInputMessage="1" showErrorMessage="1" sqref="C24:E24" xr:uid="{3EF54F9E-1F27-40DC-97F3-1A0F1107DD87}">
      <formula1>$M$12:$M$15</formula1>
    </dataValidation>
    <dataValidation type="list" allowBlank="1" showInputMessage="1" showErrorMessage="1" sqref="H12:I12" xr:uid="{FA3C4315-9976-4FD7-B40F-49C5AA608042}">
      <formula1>M17:M19</formula1>
    </dataValidation>
    <dataValidation type="list" showDropDown="1" showInputMessage="1" showErrorMessage="1" sqref="K12" xr:uid="{26352333-EB16-4AD4-8569-CCD9AD12F570}">
      <formula1>O17:O19</formula1>
    </dataValidation>
    <dataValidation type="list" allowBlank="1" showInputMessage="1" showErrorMessage="1" sqref="J10:K10" xr:uid="{2DBE7C77-D2DA-49D3-AD54-CE7DF4DC9397}">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57A21-5AD9-444C-A61C-D5796615C41B}">
  <sheetPr>
    <tabColor rgb="FF92D050"/>
  </sheetPr>
  <dimension ref="B1:X60"/>
  <sheetViews>
    <sheetView topLeftCell="C23" zoomScale="85" zoomScaleNormal="85" zoomScalePageLayoutView="85" workbookViewId="0">
      <selection activeCell="F6" sqref="F6:I6"/>
    </sheetView>
  </sheetViews>
  <sheetFormatPr baseColWidth="10" defaultColWidth="10.85546875" defaultRowHeight="12.75" x14ac:dyDescent="0.2"/>
  <cols>
    <col min="1" max="1" width="1" style="173" customWidth="1"/>
    <col min="2" max="2" width="25.42578125" style="210" customWidth="1"/>
    <col min="3" max="5" width="25.7109375" style="173" customWidth="1"/>
    <col min="6" max="6" width="25" style="173" customWidth="1"/>
    <col min="7" max="7" width="22" style="210" customWidth="1"/>
    <col min="8" max="8" width="20.42578125" style="173" customWidth="1"/>
    <col min="9" max="9" width="25.28515625" style="173" customWidth="1"/>
    <col min="10" max="11" width="22.42578125" style="173" customWidth="1"/>
    <col min="12" max="24" width="10.85546875" style="171"/>
    <col min="25" max="16384" width="10.85546875" style="173"/>
  </cols>
  <sheetData>
    <row r="1" spans="2:14" ht="37.5" customHeight="1" x14ac:dyDescent="0.2">
      <c r="B1" s="498"/>
      <c r="C1" s="591" t="s">
        <v>25</v>
      </c>
      <c r="D1" s="591"/>
      <c r="E1" s="591"/>
      <c r="F1" s="591"/>
      <c r="G1" s="591"/>
      <c r="H1" s="591"/>
      <c r="I1" s="502"/>
      <c r="J1" s="170"/>
      <c r="K1" s="170"/>
      <c r="M1" s="172" t="s">
        <v>47</v>
      </c>
    </row>
    <row r="2" spans="2:14" ht="37.5" customHeight="1" x14ac:dyDescent="0.2">
      <c r="B2" s="499"/>
      <c r="C2" s="505" t="s">
        <v>239</v>
      </c>
      <c r="D2" s="505"/>
      <c r="E2" s="505"/>
      <c r="F2" s="505"/>
      <c r="G2" s="505"/>
      <c r="H2" s="505"/>
      <c r="I2" s="503"/>
      <c r="J2" s="170"/>
      <c r="K2" s="170"/>
      <c r="M2" s="172" t="s">
        <v>48</v>
      </c>
    </row>
    <row r="3" spans="2:14" ht="37.5" customHeight="1" thickBot="1" x14ac:dyDescent="0.25">
      <c r="B3" s="500"/>
      <c r="C3" s="506" t="s">
        <v>240</v>
      </c>
      <c r="D3" s="506"/>
      <c r="E3" s="506"/>
      <c r="F3" s="506" t="s">
        <v>241</v>
      </c>
      <c r="G3" s="506"/>
      <c r="H3" s="506"/>
      <c r="I3" s="504"/>
      <c r="J3" s="170"/>
      <c r="K3" s="170"/>
      <c r="M3" s="172" t="s">
        <v>50</v>
      </c>
    </row>
    <row r="4" spans="2:14" ht="23.25" customHeight="1" x14ac:dyDescent="0.2">
      <c r="B4" s="507"/>
      <c r="C4" s="508"/>
      <c r="D4" s="508"/>
      <c r="E4" s="508"/>
      <c r="F4" s="508"/>
      <c r="G4" s="508"/>
      <c r="H4" s="508"/>
      <c r="I4" s="509"/>
      <c r="J4" s="174"/>
      <c r="K4" s="174"/>
    </row>
    <row r="5" spans="2:14" ht="24" customHeight="1" x14ac:dyDescent="0.2">
      <c r="B5" s="510" t="s">
        <v>234</v>
      </c>
      <c r="C5" s="511"/>
      <c r="D5" s="511"/>
      <c r="E5" s="511"/>
      <c r="F5" s="511"/>
      <c r="G5" s="511"/>
      <c r="H5" s="511"/>
      <c r="I5" s="512"/>
      <c r="J5" s="175"/>
      <c r="K5" s="175"/>
      <c r="N5" s="176" t="s">
        <v>57</v>
      </c>
    </row>
    <row r="6" spans="2:14" ht="30.75" customHeight="1" x14ac:dyDescent="0.2">
      <c r="B6" s="226" t="s">
        <v>242</v>
      </c>
      <c r="C6" s="224">
        <v>2</v>
      </c>
      <c r="D6" s="513" t="s">
        <v>243</v>
      </c>
      <c r="E6" s="513"/>
      <c r="F6" s="514" t="str">
        <f>'[7]Proyecto 7550'!$N$13</f>
        <v>Fortalecer los canales de comunicación</v>
      </c>
      <c r="G6" s="514"/>
      <c r="H6" s="514"/>
      <c r="I6" s="515"/>
      <c r="J6" s="177"/>
      <c r="K6" s="177"/>
      <c r="M6" s="172" t="s">
        <v>60</v>
      </c>
      <c r="N6" s="176" t="s">
        <v>61</v>
      </c>
    </row>
    <row r="7" spans="2:14" ht="30.75" customHeight="1" x14ac:dyDescent="0.2">
      <c r="B7" s="226" t="s">
        <v>244</v>
      </c>
      <c r="C7" s="224" t="s">
        <v>81</v>
      </c>
      <c r="D7" s="513" t="s">
        <v>245</v>
      </c>
      <c r="E7" s="513"/>
      <c r="F7" s="516" t="s">
        <v>292</v>
      </c>
      <c r="G7" s="516"/>
      <c r="H7" s="178" t="s">
        <v>246</v>
      </c>
      <c r="I7" s="225" t="s">
        <v>81</v>
      </c>
      <c r="J7" s="179"/>
      <c r="K7" s="179"/>
      <c r="M7" s="172" t="s">
        <v>65</v>
      </c>
      <c r="N7" s="176" t="s">
        <v>66</v>
      </c>
    </row>
    <row r="8" spans="2:14" ht="30.75" customHeight="1" x14ac:dyDescent="0.2">
      <c r="B8" s="226" t="s">
        <v>247</v>
      </c>
      <c r="C8" s="514" t="s">
        <v>289</v>
      </c>
      <c r="D8" s="514"/>
      <c r="E8" s="514"/>
      <c r="F8" s="514"/>
      <c r="G8" s="178" t="s">
        <v>248</v>
      </c>
      <c r="H8" s="519">
        <v>7550</v>
      </c>
      <c r="I8" s="520"/>
      <c r="J8" s="180"/>
      <c r="K8" s="180"/>
      <c r="M8" s="172" t="s">
        <v>69</v>
      </c>
      <c r="N8" s="176" t="s">
        <v>70</v>
      </c>
    </row>
    <row r="9" spans="2:14" ht="30.75" customHeight="1" x14ac:dyDescent="0.2">
      <c r="B9" s="226" t="s">
        <v>48</v>
      </c>
      <c r="C9" s="521" t="s">
        <v>60</v>
      </c>
      <c r="D9" s="521"/>
      <c r="E9" s="521"/>
      <c r="F9" s="521"/>
      <c r="G9" s="178" t="s">
        <v>249</v>
      </c>
      <c r="H9" s="522" t="s">
        <v>290</v>
      </c>
      <c r="I9" s="523"/>
      <c r="J9" s="181"/>
      <c r="K9" s="181"/>
      <c r="M9" s="182" t="s">
        <v>73</v>
      </c>
    </row>
    <row r="10" spans="2:14" ht="98.25" customHeight="1" x14ac:dyDescent="0.2">
      <c r="B10" s="226" t="s">
        <v>250</v>
      </c>
      <c r="C10" s="514" t="s">
        <v>380</v>
      </c>
      <c r="D10" s="514"/>
      <c r="E10" s="514"/>
      <c r="F10" s="514"/>
      <c r="G10" s="514"/>
      <c r="H10" s="514"/>
      <c r="I10" s="515"/>
      <c r="J10" s="183"/>
      <c r="K10" s="183"/>
      <c r="M10" s="182"/>
    </row>
    <row r="11" spans="2:14" ht="30.75" customHeight="1" x14ac:dyDescent="0.2">
      <c r="B11" s="226" t="s">
        <v>251</v>
      </c>
      <c r="C11" s="524" t="s">
        <v>291</v>
      </c>
      <c r="D11" s="524"/>
      <c r="E11" s="524"/>
      <c r="F11" s="524"/>
      <c r="G11" s="524"/>
      <c r="H11" s="524"/>
      <c r="I11" s="525"/>
      <c r="J11" s="179"/>
      <c r="K11" s="179"/>
      <c r="M11" s="182"/>
      <c r="N11" s="176" t="s">
        <v>76</v>
      </c>
    </row>
    <row r="12" spans="2:14" ht="30.75" customHeight="1" x14ac:dyDescent="0.2">
      <c r="B12" s="226" t="s">
        <v>254</v>
      </c>
      <c r="C12" s="517" t="s">
        <v>305</v>
      </c>
      <c r="D12" s="517"/>
      <c r="E12" s="517"/>
      <c r="F12" s="517"/>
      <c r="G12" s="178" t="s">
        <v>252</v>
      </c>
      <c r="H12" s="526" t="s">
        <v>91</v>
      </c>
      <c r="I12" s="527"/>
      <c r="J12" s="179"/>
      <c r="K12" s="179"/>
      <c r="M12" s="182" t="s">
        <v>80</v>
      </c>
      <c r="N12" s="176" t="s">
        <v>81</v>
      </c>
    </row>
    <row r="13" spans="2:14" ht="30.75" customHeight="1" x14ac:dyDescent="0.2">
      <c r="B13" s="226" t="s">
        <v>255</v>
      </c>
      <c r="C13" s="528" t="s">
        <v>349</v>
      </c>
      <c r="D13" s="528"/>
      <c r="E13" s="528"/>
      <c r="F13" s="528"/>
      <c r="G13" s="223" t="s">
        <v>253</v>
      </c>
      <c r="H13" s="526" t="s">
        <v>61</v>
      </c>
      <c r="I13" s="527"/>
      <c r="J13" s="179"/>
      <c r="K13" s="179"/>
      <c r="M13" s="182" t="s">
        <v>84</v>
      </c>
    </row>
    <row r="14" spans="2:14" ht="64.5" customHeight="1" x14ac:dyDescent="0.2">
      <c r="B14" s="226" t="s">
        <v>256</v>
      </c>
      <c r="C14" s="517" t="s">
        <v>341</v>
      </c>
      <c r="D14" s="517"/>
      <c r="E14" s="517"/>
      <c r="F14" s="517"/>
      <c r="G14" s="517"/>
      <c r="H14" s="517"/>
      <c r="I14" s="518"/>
      <c r="J14" s="183"/>
      <c r="K14" s="183"/>
      <c r="M14" s="182" t="s">
        <v>86</v>
      </c>
      <c r="N14" s="176"/>
    </row>
    <row r="15" spans="2:14" ht="30.75" customHeight="1" x14ac:dyDescent="0.2">
      <c r="B15" s="226" t="s">
        <v>257</v>
      </c>
      <c r="C15" s="517" t="s">
        <v>293</v>
      </c>
      <c r="D15" s="517"/>
      <c r="E15" s="517"/>
      <c r="F15" s="517"/>
      <c r="G15" s="517"/>
      <c r="H15" s="517"/>
      <c r="I15" s="518"/>
      <c r="J15" s="184"/>
      <c r="K15" s="184"/>
      <c r="M15" s="182" t="s">
        <v>88</v>
      </c>
      <c r="N15" s="176"/>
    </row>
    <row r="16" spans="2:14" ht="35.450000000000003" customHeight="1" x14ac:dyDescent="0.2">
      <c r="B16" s="226" t="s">
        <v>258</v>
      </c>
      <c r="C16" s="524" t="s">
        <v>342</v>
      </c>
      <c r="D16" s="524"/>
      <c r="E16" s="524"/>
      <c r="F16" s="524"/>
      <c r="G16" s="524"/>
      <c r="H16" s="524"/>
      <c r="I16" s="525"/>
      <c r="J16" s="185"/>
      <c r="K16" s="185"/>
      <c r="M16" s="182"/>
      <c r="N16" s="176"/>
    </row>
    <row r="17" spans="2:14" ht="30.75" customHeight="1" x14ac:dyDescent="0.2">
      <c r="B17" s="226" t="s">
        <v>259</v>
      </c>
      <c r="C17" s="516" t="s">
        <v>152</v>
      </c>
      <c r="D17" s="535"/>
      <c r="E17" s="535"/>
      <c r="F17" s="535"/>
      <c r="G17" s="535"/>
      <c r="H17" s="535"/>
      <c r="I17" s="536"/>
      <c r="J17" s="186"/>
      <c r="K17" s="186"/>
      <c r="M17" s="182" t="s">
        <v>91</v>
      </c>
      <c r="N17" s="176"/>
    </row>
    <row r="18" spans="2:14" ht="18" customHeight="1" x14ac:dyDescent="0.2">
      <c r="B18" s="537" t="s">
        <v>265</v>
      </c>
      <c r="C18" s="538" t="s">
        <v>237</v>
      </c>
      <c r="D18" s="538"/>
      <c r="E18" s="538"/>
      <c r="F18" s="539" t="s">
        <v>238</v>
      </c>
      <c r="G18" s="539"/>
      <c r="H18" s="539"/>
      <c r="I18" s="540"/>
      <c r="J18" s="187"/>
      <c r="K18" s="187"/>
      <c r="M18" s="182" t="s">
        <v>79</v>
      </c>
      <c r="N18" s="176"/>
    </row>
    <row r="19" spans="2:14" ht="39.75" customHeight="1" x14ac:dyDescent="0.2">
      <c r="B19" s="537"/>
      <c r="C19" s="514" t="s">
        <v>303</v>
      </c>
      <c r="D19" s="514"/>
      <c r="E19" s="514"/>
      <c r="F19" s="514" t="s">
        <v>304</v>
      </c>
      <c r="G19" s="514"/>
      <c r="H19" s="514"/>
      <c r="I19" s="515"/>
      <c r="J19" s="185"/>
      <c r="K19" s="185"/>
      <c r="M19" s="182" t="s">
        <v>95</v>
      </c>
      <c r="N19" s="176"/>
    </row>
    <row r="20" spans="2:14" ht="39.75" customHeight="1" x14ac:dyDescent="0.2">
      <c r="B20" s="226" t="s">
        <v>266</v>
      </c>
      <c r="C20" s="541" t="s">
        <v>152</v>
      </c>
      <c r="D20" s="542"/>
      <c r="E20" s="543"/>
      <c r="F20" s="544" t="s">
        <v>152</v>
      </c>
      <c r="G20" s="544"/>
      <c r="H20" s="544"/>
      <c r="I20" s="545"/>
      <c r="J20" s="179"/>
      <c r="K20" s="179"/>
      <c r="M20" s="182"/>
      <c r="N20" s="176"/>
    </row>
    <row r="21" spans="2:14" ht="86.45" customHeight="1" x14ac:dyDescent="0.2">
      <c r="B21" s="226" t="s">
        <v>267</v>
      </c>
      <c r="C21" s="598" t="s">
        <v>306</v>
      </c>
      <c r="D21" s="599"/>
      <c r="E21" s="600"/>
      <c r="F21" s="601" t="s">
        <v>307</v>
      </c>
      <c r="G21" s="593"/>
      <c r="H21" s="593"/>
      <c r="I21" s="602"/>
      <c r="J21" s="184"/>
      <c r="K21" s="184"/>
      <c r="M21" s="188"/>
      <c r="N21" s="176"/>
    </row>
    <row r="22" spans="2:14" ht="23.25" customHeight="1" x14ac:dyDescent="0.2">
      <c r="B22" s="226" t="s">
        <v>268</v>
      </c>
      <c r="C22" s="592">
        <v>44197</v>
      </c>
      <c r="D22" s="603"/>
      <c r="E22" s="604"/>
      <c r="F22" s="178" t="s">
        <v>271</v>
      </c>
      <c r="G22" s="267">
        <v>8.5000000000000006E-2</v>
      </c>
      <c r="H22" s="178" t="s">
        <v>275</v>
      </c>
      <c r="I22" s="268">
        <v>8.5000000000000006E-2</v>
      </c>
      <c r="J22" s="189"/>
      <c r="K22" s="189"/>
      <c r="M22" s="188"/>
    </row>
    <row r="23" spans="2:14" ht="27" customHeight="1" x14ac:dyDescent="0.2">
      <c r="B23" s="226" t="s">
        <v>269</v>
      </c>
      <c r="C23" s="592">
        <v>44561</v>
      </c>
      <c r="D23" s="593"/>
      <c r="E23" s="594"/>
      <c r="F23" s="178" t="s">
        <v>272</v>
      </c>
      <c r="G23" s="595">
        <v>0.3</v>
      </c>
      <c r="H23" s="596"/>
      <c r="I23" s="597"/>
      <c r="J23" s="190"/>
      <c r="K23" s="190"/>
      <c r="M23" s="188"/>
    </row>
    <row r="24" spans="2:14" ht="30.75" customHeight="1" x14ac:dyDescent="0.2">
      <c r="B24" s="233" t="s">
        <v>270</v>
      </c>
      <c r="C24" s="605" t="s">
        <v>326</v>
      </c>
      <c r="D24" s="606"/>
      <c r="E24" s="607"/>
      <c r="F24" s="229" t="s">
        <v>274</v>
      </c>
      <c r="G24" s="557" t="s">
        <v>223</v>
      </c>
      <c r="H24" s="530"/>
      <c r="I24" s="558"/>
      <c r="J24" s="187"/>
      <c r="K24" s="187"/>
      <c r="M24" s="188"/>
    </row>
    <row r="25" spans="2:14" ht="22.5" customHeight="1" x14ac:dyDescent="0.2">
      <c r="B25" s="510" t="s">
        <v>235</v>
      </c>
      <c r="C25" s="511"/>
      <c r="D25" s="511"/>
      <c r="E25" s="511"/>
      <c r="F25" s="511"/>
      <c r="G25" s="511"/>
      <c r="H25" s="511"/>
      <c r="I25" s="512"/>
      <c r="J25" s="175"/>
      <c r="K25" s="175"/>
      <c r="M25" s="188"/>
    </row>
    <row r="26" spans="2:14" ht="43.5" customHeight="1" x14ac:dyDescent="0.2">
      <c r="B26" s="191" t="s">
        <v>105</v>
      </c>
      <c r="C26" s="223" t="s">
        <v>261</v>
      </c>
      <c r="D26" s="223" t="s">
        <v>260</v>
      </c>
      <c r="E26" s="192" t="s">
        <v>264</v>
      </c>
      <c r="F26" s="223" t="s">
        <v>263</v>
      </c>
      <c r="G26" s="223" t="s">
        <v>262</v>
      </c>
      <c r="H26" s="192" t="s">
        <v>276</v>
      </c>
      <c r="I26" s="193" t="s">
        <v>273</v>
      </c>
      <c r="J26" s="185"/>
      <c r="K26" s="185"/>
      <c r="M26" s="188"/>
    </row>
    <row r="27" spans="2:14" ht="15.6" customHeight="1" x14ac:dyDescent="0.2">
      <c r="B27" s="191" t="s">
        <v>329</v>
      </c>
      <c r="C27" s="280">
        <f>0.083333*$G$23</f>
        <v>2.4999900000000002E-2</v>
      </c>
      <c r="D27" s="280">
        <v>2.4999900000000002E-2</v>
      </c>
      <c r="E27" s="265">
        <f>IF(OR(C27=0,C27=""),0,D27/C27)</f>
        <v>1</v>
      </c>
      <c r="F27" s="574">
        <f>SUM(C27:C38)</f>
        <v>0.29999880000000001</v>
      </c>
      <c r="G27" s="574">
        <f>SUM(D27:D38)</f>
        <v>4.9999800000000004E-2</v>
      </c>
      <c r="H27" s="266">
        <f>+(D27*100%)/$G$23</f>
        <v>8.3333000000000004E-2</v>
      </c>
      <c r="I27" s="571">
        <f>G27+I22</f>
        <v>0.1349998</v>
      </c>
      <c r="J27" s="185"/>
      <c r="K27" s="185"/>
      <c r="M27" s="188"/>
    </row>
    <row r="28" spans="2:14" ht="15.6" customHeight="1" x14ac:dyDescent="0.2">
      <c r="B28" s="191" t="s">
        <v>114</v>
      </c>
      <c r="C28" s="280">
        <f t="shared" ref="C28:D38" si="0">0.083333*$G$23</f>
        <v>2.4999900000000002E-2</v>
      </c>
      <c r="D28" s="280">
        <f t="shared" si="0"/>
        <v>2.4999900000000002E-2</v>
      </c>
      <c r="E28" s="265">
        <f t="shared" ref="E28:E38" si="1">IF(OR(C28=0,C28=""),0,D28/C28)</f>
        <v>1</v>
      </c>
      <c r="F28" s="575"/>
      <c r="G28" s="575"/>
      <c r="H28" s="266">
        <f>+IF(D28="","",((D28*100%)/$G$23)+H27)</f>
        <v>0.16666600000000001</v>
      </c>
      <c r="I28" s="572"/>
      <c r="J28" s="185"/>
      <c r="K28" s="185"/>
      <c r="M28" s="188"/>
    </row>
    <row r="29" spans="2:14" ht="15.6" customHeight="1" x14ac:dyDescent="0.2">
      <c r="B29" s="191" t="s">
        <v>115</v>
      </c>
      <c r="C29" s="280">
        <f t="shared" si="0"/>
        <v>2.4999900000000002E-2</v>
      </c>
      <c r="D29" s="281"/>
      <c r="E29" s="265">
        <f t="shared" si="1"/>
        <v>0</v>
      </c>
      <c r="F29" s="575"/>
      <c r="G29" s="575"/>
      <c r="H29" s="266" t="str">
        <f t="shared" ref="H29:H38" si="2">+IF(D29="","",((D29*100%)/$G$23)+H28)</f>
        <v/>
      </c>
      <c r="I29" s="572"/>
      <c r="J29" s="185"/>
      <c r="K29" s="185"/>
      <c r="M29" s="188"/>
    </row>
    <row r="30" spans="2:14" ht="15.6" customHeight="1" x14ac:dyDescent="0.2">
      <c r="B30" s="191" t="s">
        <v>116</v>
      </c>
      <c r="C30" s="280">
        <f t="shared" si="0"/>
        <v>2.4999900000000002E-2</v>
      </c>
      <c r="D30" s="281"/>
      <c r="E30" s="265">
        <f t="shared" si="1"/>
        <v>0</v>
      </c>
      <c r="F30" s="575"/>
      <c r="G30" s="575"/>
      <c r="H30" s="266" t="str">
        <f t="shared" si="2"/>
        <v/>
      </c>
      <c r="I30" s="572"/>
      <c r="J30" s="185"/>
      <c r="K30" s="185"/>
      <c r="M30" s="188"/>
    </row>
    <row r="31" spans="2:14" ht="15.6" customHeight="1" x14ac:dyDescent="0.2">
      <c r="B31" s="191" t="s">
        <v>117</v>
      </c>
      <c r="C31" s="280">
        <f t="shared" si="0"/>
        <v>2.4999900000000002E-2</v>
      </c>
      <c r="D31" s="281"/>
      <c r="E31" s="265">
        <f t="shared" si="1"/>
        <v>0</v>
      </c>
      <c r="F31" s="575"/>
      <c r="G31" s="575"/>
      <c r="H31" s="266" t="str">
        <f t="shared" si="2"/>
        <v/>
      </c>
      <c r="I31" s="572"/>
      <c r="J31" s="185"/>
      <c r="K31" s="185"/>
      <c r="M31" s="188"/>
    </row>
    <row r="32" spans="2:14" ht="15.6" customHeight="1" x14ac:dyDescent="0.2">
      <c r="B32" s="191" t="s">
        <v>118</v>
      </c>
      <c r="C32" s="280">
        <f t="shared" si="0"/>
        <v>2.4999900000000002E-2</v>
      </c>
      <c r="D32" s="281"/>
      <c r="E32" s="265">
        <f t="shared" si="1"/>
        <v>0</v>
      </c>
      <c r="F32" s="575"/>
      <c r="G32" s="575"/>
      <c r="H32" s="266" t="str">
        <f t="shared" si="2"/>
        <v/>
      </c>
      <c r="I32" s="572"/>
      <c r="J32" s="185"/>
      <c r="K32" s="185"/>
      <c r="M32" s="188"/>
    </row>
    <row r="33" spans="2:11" ht="19.5" customHeight="1" x14ac:dyDescent="0.2">
      <c r="B33" s="191" t="s">
        <v>119</v>
      </c>
      <c r="C33" s="280">
        <f t="shared" si="0"/>
        <v>2.4999900000000002E-2</v>
      </c>
      <c r="D33" s="281"/>
      <c r="E33" s="265">
        <f t="shared" si="1"/>
        <v>0</v>
      </c>
      <c r="F33" s="575"/>
      <c r="G33" s="575"/>
      <c r="H33" s="266" t="str">
        <f t="shared" si="2"/>
        <v/>
      </c>
      <c r="I33" s="572"/>
      <c r="J33" s="196"/>
      <c r="K33" s="196"/>
    </row>
    <row r="34" spans="2:11" ht="19.5" customHeight="1" x14ac:dyDescent="0.2">
      <c r="B34" s="191" t="s">
        <v>120</v>
      </c>
      <c r="C34" s="280">
        <f t="shared" si="0"/>
        <v>2.4999900000000002E-2</v>
      </c>
      <c r="D34" s="282"/>
      <c r="E34" s="265">
        <f t="shared" si="1"/>
        <v>0</v>
      </c>
      <c r="F34" s="575"/>
      <c r="G34" s="575"/>
      <c r="H34" s="266" t="str">
        <f t="shared" si="2"/>
        <v/>
      </c>
      <c r="I34" s="572"/>
      <c r="J34" s="196"/>
      <c r="K34" s="196"/>
    </row>
    <row r="35" spans="2:11" ht="19.5" customHeight="1" x14ac:dyDescent="0.2">
      <c r="B35" s="191" t="s">
        <v>121</v>
      </c>
      <c r="C35" s="280">
        <f t="shared" si="0"/>
        <v>2.4999900000000002E-2</v>
      </c>
      <c r="D35" s="283"/>
      <c r="E35" s="265">
        <f t="shared" si="1"/>
        <v>0</v>
      </c>
      <c r="F35" s="575"/>
      <c r="G35" s="575"/>
      <c r="H35" s="266" t="str">
        <f t="shared" si="2"/>
        <v/>
      </c>
      <c r="I35" s="572"/>
      <c r="J35" s="196"/>
      <c r="K35" s="196"/>
    </row>
    <row r="36" spans="2:11" ht="19.5" customHeight="1" x14ac:dyDescent="0.2">
      <c r="B36" s="191" t="s">
        <v>122</v>
      </c>
      <c r="C36" s="280">
        <f t="shared" si="0"/>
        <v>2.4999900000000002E-2</v>
      </c>
      <c r="D36" s="283"/>
      <c r="E36" s="265">
        <f t="shared" si="1"/>
        <v>0</v>
      </c>
      <c r="F36" s="575"/>
      <c r="G36" s="575"/>
      <c r="H36" s="266" t="str">
        <f t="shared" si="2"/>
        <v/>
      </c>
      <c r="I36" s="572"/>
      <c r="J36" s="196"/>
      <c r="K36" s="196"/>
    </row>
    <row r="37" spans="2:11" ht="19.5" customHeight="1" x14ac:dyDescent="0.2">
      <c r="B37" s="191" t="s">
        <v>123</v>
      </c>
      <c r="C37" s="280">
        <f t="shared" si="0"/>
        <v>2.4999900000000002E-2</v>
      </c>
      <c r="D37" s="282"/>
      <c r="E37" s="265">
        <f t="shared" si="1"/>
        <v>0</v>
      </c>
      <c r="F37" s="575"/>
      <c r="G37" s="575"/>
      <c r="H37" s="266" t="str">
        <f t="shared" si="2"/>
        <v/>
      </c>
      <c r="I37" s="572"/>
      <c r="J37" s="196"/>
      <c r="K37" s="196"/>
    </row>
    <row r="38" spans="2:11" ht="19.5" customHeight="1" x14ac:dyDescent="0.2">
      <c r="B38" s="191" t="s">
        <v>124</v>
      </c>
      <c r="C38" s="280">
        <f t="shared" si="0"/>
        <v>2.4999900000000002E-2</v>
      </c>
      <c r="D38" s="282"/>
      <c r="E38" s="265">
        <f t="shared" si="1"/>
        <v>0</v>
      </c>
      <c r="F38" s="576"/>
      <c r="G38" s="576"/>
      <c r="H38" s="266" t="str">
        <f t="shared" si="2"/>
        <v/>
      </c>
      <c r="I38" s="573"/>
      <c r="J38" s="196"/>
      <c r="K38" s="196"/>
    </row>
    <row r="39" spans="2:11" ht="52.5" customHeight="1" x14ac:dyDescent="0.2">
      <c r="B39" s="231" t="s">
        <v>277</v>
      </c>
      <c r="C39" s="559"/>
      <c r="D39" s="560"/>
      <c r="E39" s="560"/>
      <c r="F39" s="560"/>
      <c r="G39" s="560"/>
      <c r="H39" s="560"/>
      <c r="I39" s="561"/>
      <c r="J39" s="198"/>
      <c r="K39" s="198"/>
    </row>
    <row r="40" spans="2:11" ht="34.5" customHeight="1" x14ac:dyDescent="0.2">
      <c r="B40" s="562"/>
      <c r="C40" s="563"/>
      <c r="D40" s="563"/>
      <c r="E40" s="563"/>
      <c r="F40" s="563"/>
      <c r="G40" s="563"/>
      <c r="H40" s="563"/>
      <c r="I40" s="564"/>
      <c r="J40" s="175"/>
      <c r="K40" s="175"/>
    </row>
    <row r="41" spans="2:11" ht="34.5" customHeight="1" x14ac:dyDescent="0.2">
      <c r="B41" s="565"/>
      <c r="C41" s="566"/>
      <c r="D41" s="566"/>
      <c r="E41" s="566"/>
      <c r="F41" s="566"/>
      <c r="G41" s="566"/>
      <c r="H41" s="566"/>
      <c r="I41" s="567"/>
      <c r="J41" s="198"/>
      <c r="K41" s="198"/>
    </row>
    <row r="42" spans="2:11" ht="34.5" customHeight="1" x14ac:dyDescent="0.2">
      <c r="B42" s="565"/>
      <c r="C42" s="566"/>
      <c r="D42" s="566"/>
      <c r="E42" s="566"/>
      <c r="F42" s="566"/>
      <c r="G42" s="566"/>
      <c r="H42" s="566"/>
      <c r="I42" s="567"/>
      <c r="J42" s="198"/>
      <c r="K42" s="198"/>
    </row>
    <row r="43" spans="2:11" ht="34.5" customHeight="1" x14ac:dyDescent="0.2">
      <c r="B43" s="565"/>
      <c r="C43" s="566"/>
      <c r="D43" s="566"/>
      <c r="E43" s="566"/>
      <c r="F43" s="566"/>
      <c r="G43" s="566"/>
      <c r="H43" s="566"/>
      <c r="I43" s="567"/>
      <c r="J43" s="198"/>
      <c r="K43" s="198"/>
    </row>
    <row r="44" spans="2:11" ht="34.5" customHeight="1" x14ac:dyDescent="0.2">
      <c r="B44" s="568"/>
      <c r="C44" s="569"/>
      <c r="D44" s="569"/>
      <c r="E44" s="569"/>
      <c r="F44" s="569"/>
      <c r="G44" s="569"/>
      <c r="H44" s="569"/>
      <c r="I44" s="570"/>
      <c r="J44" s="174"/>
      <c r="K44" s="174"/>
    </row>
    <row r="45" spans="2:11" ht="232.9" customHeight="1" x14ac:dyDescent="0.2">
      <c r="B45" s="226" t="s">
        <v>278</v>
      </c>
      <c r="C45" s="585" t="s">
        <v>383</v>
      </c>
      <c r="D45" s="586"/>
      <c r="E45" s="586"/>
      <c r="F45" s="586"/>
      <c r="G45" s="586"/>
      <c r="H45" s="586"/>
      <c r="I45" s="587"/>
      <c r="J45" s="199"/>
      <c r="K45" s="199"/>
    </row>
    <row r="46" spans="2:11" ht="64.900000000000006" customHeight="1" x14ac:dyDescent="0.2">
      <c r="B46" s="226" t="s">
        <v>279</v>
      </c>
      <c r="C46" s="585" t="s">
        <v>223</v>
      </c>
      <c r="D46" s="586"/>
      <c r="E46" s="586"/>
      <c r="F46" s="586"/>
      <c r="G46" s="586"/>
      <c r="H46" s="586"/>
      <c r="I46" s="587"/>
      <c r="J46" s="199"/>
      <c r="K46" s="199"/>
    </row>
    <row r="47" spans="2:11" ht="109.15" customHeight="1" x14ac:dyDescent="0.2">
      <c r="B47" s="232" t="s">
        <v>280</v>
      </c>
      <c r="C47" s="588" t="s">
        <v>338</v>
      </c>
      <c r="D47" s="589"/>
      <c r="E47" s="589"/>
      <c r="F47" s="589"/>
      <c r="G47" s="589"/>
      <c r="H47" s="589"/>
      <c r="I47" s="590"/>
      <c r="J47" s="199"/>
      <c r="K47" s="199"/>
    </row>
    <row r="48" spans="2:11" ht="22.5" customHeight="1" x14ac:dyDescent="0.2">
      <c r="B48" s="510" t="s">
        <v>236</v>
      </c>
      <c r="C48" s="511"/>
      <c r="D48" s="511"/>
      <c r="E48" s="511"/>
      <c r="F48" s="511"/>
      <c r="G48" s="511"/>
      <c r="H48" s="511"/>
      <c r="I48" s="512"/>
      <c r="J48" s="199"/>
      <c r="K48" s="199"/>
    </row>
    <row r="49" spans="2:11" ht="22.5" customHeight="1" x14ac:dyDescent="0.2">
      <c r="B49" s="581" t="s">
        <v>281</v>
      </c>
      <c r="C49" s="220" t="s">
        <v>282</v>
      </c>
      <c r="D49" s="583" t="s">
        <v>283</v>
      </c>
      <c r="E49" s="583"/>
      <c r="F49" s="583"/>
      <c r="G49" s="583" t="s">
        <v>284</v>
      </c>
      <c r="H49" s="583"/>
      <c r="I49" s="584"/>
      <c r="J49" s="200"/>
      <c r="K49" s="200"/>
    </row>
    <row r="50" spans="2:11" ht="30.75" customHeight="1" x14ac:dyDescent="0.2">
      <c r="B50" s="582"/>
      <c r="C50" s="234"/>
      <c r="D50" s="608"/>
      <c r="E50" s="608"/>
      <c r="F50" s="608"/>
      <c r="G50" s="608"/>
      <c r="H50" s="608"/>
      <c r="I50" s="609"/>
      <c r="J50" s="200"/>
      <c r="K50" s="200"/>
    </row>
    <row r="51" spans="2:11" ht="32.25" customHeight="1" x14ac:dyDescent="0.2">
      <c r="B51" s="235" t="s">
        <v>285</v>
      </c>
      <c r="C51" s="608" t="s">
        <v>339</v>
      </c>
      <c r="D51" s="608"/>
      <c r="E51" s="608"/>
      <c r="F51" s="608"/>
      <c r="G51" s="608"/>
      <c r="H51" s="608"/>
      <c r="I51" s="609"/>
      <c r="J51" s="202"/>
      <c r="K51" s="202"/>
    </row>
    <row r="52" spans="2:11" ht="28.5" customHeight="1" x14ac:dyDescent="0.2">
      <c r="B52" s="236" t="s">
        <v>286</v>
      </c>
      <c r="C52" s="608" t="s">
        <v>340</v>
      </c>
      <c r="D52" s="608"/>
      <c r="E52" s="608"/>
      <c r="F52" s="608"/>
      <c r="G52" s="608"/>
      <c r="H52" s="608"/>
      <c r="I52" s="609"/>
      <c r="J52" s="202"/>
      <c r="K52" s="202"/>
    </row>
    <row r="53" spans="2:11" ht="30" customHeight="1" x14ac:dyDescent="0.2">
      <c r="B53" s="232" t="s">
        <v>287</v>
      </c>
      <c r="C53" s="608" t="s">
        <v>330</v>
      </c>
      <c r="D53" s="608"/>
      <c r="E53" s="608"/>
      <c r="F53" s="608"/>
      <c r="G53" s="608"/>
      <c r="H53" s="608"/>
      <c r="I53" s="609"/>
      <c r="J53" s="203"/>
      <c r="K53" s="203"/>
    </row>
    <row r="54" spans="2:11" ht="31.5" customHeight="1" thickBot="1" x14ac:dyDescent="0.25">
      <c r="B54" s="213" t="s">
        <v>288</v>
      </c>
      <c r="C54" s="610" t="s">
        <v>331</v>
      </c>
      <c r="D54" s="611"/>
      <c r="E54" s="611"/>
      <c r="F54" s="611"/>
      <c r="G54" s="611"/>
      <c r="H54" s="611"/>
      <c r="I54" s="612"/>
      <c r="J54" s="204"/>
      <c r="K54" s="204"/>
    </row>
    <row r="55" spans="2:11" x14ac:dyDescent="0.2">
      <c r="B55" s="205"/>
      <c r="C55" s="206"/>
      <c r="D55" s="206"/>
      <c r="E55" s="207"/>
      <c r="F55" s="207"/>
      <c r="G55" s="214"/>
      <c r="H55" s="209"/>
      <c r="I55" s="206"/>
      <c r="J55" s="204"/>
      <c r="K55" s="204"/>
    </row>
    <row r="56" spans="2:11" x14ac:dyDescent="0.2">
      <c r="B56" s="205"/>
      <c r="C56" s="206"/>
      <c r="D56" s="206"/>
      <c r="E56" s="207"/>
      <c r="F56" s="207"/>
      <c r="G56" s="214"/>
      <c r="H56" s="209"/>
      <c r="I56" s="206"/>
      <c r="J56" s="204"/>
      <c r="K56" s="204"/>
    </row>
    <row r="57" spans="2:11" x14ac:dyDescent="0.2">
      <c r="B57" s="205"/>
      <c r="C57" s="206"/>
      <c r="D57" s="206"/>
      <c r="E57" s="207"/>
      <c r="F57" s="207"/>
      <c r="G57" s="214"/>
      <c r="H57" s="209"/>
      <c r="I57" s="206"/>
      <c r="J57" s="204"/>
      <c r="K57" s="204"/>
    </row>
    <row r="58" spans="2:11" x14ac:dyDescent="0.2">
      <c r="B58" s="205"/>
      <c r="C58" s="206"/>
      <c r="D58" s="206"/>
      <c r="E58" s="207"/>
      <c r="F58" s="207"/>
      <c r="G58" s="214"/>
      <c r="H58" s="209"/>
      <c r="I58" s="206"/>
      <c r="J58" s="204"/>
      <c r="K58" s="204"/>
    </row>
    <row r="59" spans="2:11" x14ac:dyDescent="0.2">
      <c r="B59" s="205"/>
      <c r="C59" s="206"/>
      <c r="D59" s="206"/>
      <c r="E59" s="207"/>
      <c r="F59" s="207"/>
      <c r="G59" s="214"/>
      <c r="H59" s="209"/>
      <c r="I59" s="206"/>
      <c r="J59" s="204"/>
      <c r="K59" s="204"/>
    </row>
    <row r="60" spans="2:11" ht="25.5" customHeight="1" x14ac:dyDescent="0.2">
      <c r="B60" s="205"/>
      <c r="C60" s="206"/>
      <c r="D60" s="206"/>
      <c r="E60" s="207"/>
      <c r="F60" s="207"/>
      <c r="G60" s="214"/>
      <c r="H60" s="209"/>
      <c r="I60" s="206"/>
      <c r="J60" s="204"/>
      <c r="K60" s="204"/>
    </row>
  </sheetData>
  <sheetProtection algorithmName="SHA-512" hashValue="c/dcCTLdj/l37q7t9au6gDtL75RiTSTY4YrpqPiKSTTKmkrVoHjAizf18hqZDY4bDwN3kclWCLDkGneYvaGizw==" saltValue="AZGTC1qI+Bm32csb0dIX0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D3ABEFBA-A58C-4C54-B08B-2C2325D508D0}">
      <formula1>$M$21:$M$26</formula1>
    </dataValidation>
    <dataValidation type="list" showDropDown="1" showInputMessage="1" showErrorMessage="1" sqref="K12" xr:uid="{127E099F-A528-42E4-85A1-FC0C8012E7C6}">
      <formula1>O17:O19</formula1>
    </dataValidation>
    <dataValidation type="list" allowBlank="1" showInputMessage="1" showErrorMessage="1" sqref="H12:I12" xr:uid="{A41474BE-849F-4639-88E1-5104E7DC9D2E}">
      <formula1>M17:M19</formula1>
    </dataValidation>
    <dataValidation type="list" allowBlank="1" showInputMessage="1" showErrorMessage="1" sqref="C24:E24" xr:uid="{5CD9A0B5-0F25-4414-BC78-4BCF836E8893}">
      <formula1>$M$12:$M$15</formula1>
    </dataValidation>
    <dataValidation type="list" allowBlank="1" showInputMessage="1" showErrorMessage="1" sqref="C9:F9" xr:uid="{6D57A956-0902-4477-9A77-2AE244DAE902}">
      <formula1>$M$6:$M$9</formula1>
    </dataValidation>
    <dataValidation type="list" allowBlank="1" showInputMessage="1" showErrorMessage="1" sqref="H13:I13" xr:uid="{6C3B547F-D682-4EF8-B720-05D70192EF43}">
      <formula1>$N$5:$N$8</formula1>
    </dataValidation>
    <dataValidation type="list" allowBlank="1" showInputMessage="1" showErrorMessage="1" sqref="C7 I7" xr:uid="{76AC1F24-5BF1-4EEA-8F60-8675482116C1}">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9F4BF-8813-4720-AF97-E34578D7474A}">
  <sheetPr>
    <tabColor rgb="FF92D050"/>
  </sheetPr>
  <dimension ref="B1:X60"/>
  <sheetViews>
    <sheetView topLeftCell="A27" zoomScale="85" zoomScaleNormal="85" workbookViewId="0">
      <selection activeCell="H28" sqref="H28"/>
    </sheetView>
  </sheetViews>
  <sheetFormatPr baseColWidth="10" defaultColWidth="11.42578125" defaultRowHeight="12.75" x14ac:dyDescent="0.2"/>
  <cols>
    <col min="1" max="1" width="1" style="173" customWidth="1"/>
    <col min="2" max="2" width="25.42578125" style="210" customWidth="1"/>
    <col min="3" max="3" width="14.5703125" style="173" customWidth="1"/>
    <col min="4" max="4" width="20.140625" style="173" customWidth="1"/>
    <col min="5" max="5" width="16.42578125" style="173" customWidth="1"/>
    <col min="6" max="6" width="25" style="173" customWidth="1"/>
    <col min="7" max="7" width="22" style="211" customWidth="1"/>
    <col min="8" max="8" width="20.5703125" style="173" customWidth="1"/>
    <col min="9" max="11" width="22.42578125" style="173" customWidth="1"/>
    <col min="12" max="24" width="11.42578125" style="171"/>
    <col min="25" max="16384" width="11.42578125" style="173"/>
  </cols>
  <sheetData>
    <row r="1" spans="2:14" ht="37.5" customHeight="1" x14ac:dyDescent="0.2">
      <c r="B1" s="498"/>
      <c r="C1" s="501" t="s">
        <v>25</v>
      </c>
      <c r="D1" s="501"/>
      <c r="E1" s="501"/>
      <c r="F1" s="501"/>
      <c r="G1" s="501"/>
      <c r="H1" s="501"/>
      <c r="I1" s="502"/>
      <c r="J1" s="170"/>
      <c r="K1" s="170"/>
      <c r="M1" s="172" t="s">
        <v>47</v>
      </c>
    </row>
    <row r="2" spans="2:14" ht="37.5" customHeight="1" x14ac:dyDescent="0.2">
      <c r="B2" s="499"/>
      <c r="C2" s="613" t="s">
        <v>239</v>
      </c>
      <c r="D2" s="613"/>
      <c r="E2" s="613"/>
      <c r="F2" s="613"/>
      <c r="G2" s="613"/>
      <c r="H2" s="613"/>
      <c r="I2" s="503"/>
      <c r="J2" s="170"/>
      <c r="K2" s="170"/>
      <c r="M2" s="172" t="s">
        <v>48</v>
      </c>
    </row>
    <row r="3" spans="2:14" ht="37.5" customHeight="1" x14ac:dyDescent="0.2">
      <c r="B3" s="499"/>
      <c r="C3" s="613" t="s">
        <v>240</v>
      </c>
      <c r="D3" s="613"/>
      <c r="E3" s="613"/>
      <c r="F3" s="613" t="s">
        <v>241</v>
      </c>
      <c r="G3" s="613"/>
      <c r="H3" s="613"/>
      <c r="I3" s="503"/>
      <c r="J3" s="170"/>
      <c r="K3" s="170"/>
      <c r="M3" s="172" t="s">
        <v>50</v>
      </c>
    </row>
    <row r="4" spans="2:14" ht="23.25" customHeight="1" x14ac:dyDescent="0.2">
      <c r="B4" s="614"/>
      <c r="C4" s="615"/>
      <c r="D4" s="615"/>
      <c r="E4" s="615"/>
      <c r="F4" s="615"/>
      <c r="G4" s="615"/>
      <c r="H4" s="615"/>
      <c r="I4" s="616"/>
      <c r="J4" s="174"/>
      <c r="K4" s="174"/>
    </row>
    <row r="5" spans="2:14" ht="24" customHeight="1" x14ac:dyDescent="0.2">
      <c r="B5" s="510" t="s">
        <v>234</v>
      </c>
      <c r="C5" s="511"/>
      <c r="D5" s="511"/>
      <c r="E5" s="511"/>
      <c r="F5" s="511"/>
      <c r="G5" s="511"/>
      <c r="H5" s="511"/>
      <c r="I5" s="512"/>
      <c r="J5" s="175"/>
      <c r="K5" s="175"/>
      <c r="N5" s="176" t="s">
        <v>57</v>
      </c>
    </row>
    <row r="6" spans="2:14" ht="30.75" customHeight="1" x14ac:dyDescent="0.2">
      <c r="B6" s="226" t="s">
        <v>242</v>
      </c>
      <c r="C6" s="221">
        <v>3</v>
      </c>
      <c r="D6" s="513" t="s">
        <v>243</v>
      </c>
      <c r="E6" s="513"/>
      <c r="F6" s="514" t="s">
        <v>350</v>
      </c>
      <c r="G6" s="514"/>
      <c r="H6" s="514"/>
      <c r="I6" s="515"/>
      <c r="J6" s="177"/>
      <c r="K6" s="177"/>
      <c r="M6" s="172" t="s">
        <v>60</v>
      </c>
      <c r="N6" s="176" t="s">
        <v>61</v>
      </c>
    </row>
    <row r="7" spans="2:14" ht="30.75" customHeight="1" x14ac:dyDescent="0.2">
      <c r="B7" s="226" t="s">
        <v>244</v>
      </c>
      <c r="C7" s="221" t="s">
        <v>81</v>
      </c>
      <c r="D7" s="513" t="s">
        <v>245</v>
      </c>
      <c r="E7" s="513"/>
      <c r="F7" s="514" t="s">
        <v>351</v>
      </c>
      <c r="G7" s="514"/>
      <c r="H7" s="178" t="s">
        <v>246</v>
      </c>
      <c r="I7" s="222" t="s">
        <v>81</v>
      </c>
      <c r="J7" s="179"/>
      <c r="K7" s="179"/>
      <c r="M7" s="172" t="s">
        <v>65</v>
      </c>
      <c r="N7" s="176" t="s">
        <v>66</v>
      </c>
    </row>
    <row r="8" spans="2:14" ht="30.75" customHeight="1" x14ac:dyDescent="0.2">
      <c r="B8" s="226" t="s">
        <v>247</v>
      </c>
      <c r="C8" s="514" t="s">
        <v>289</v>
      </c>
      <c r="D8" s="514"/>
      <c r="E8" s="514"/>
      <c r="F8" s="514"/>
      <c r="G8" s="178" t="s">
        <v>248</v>
      </c>
      <c r="H8" s="519">
        <v>7550</v>
      </c>
      <c r="I8" s="520"/>
      <c r="J8" s="180"/>
      <c r="K8" s="180"/>
      <c r="M8" s="172" t="s">
        <v>69</v>
      </c>
      <c r="N8" s="176" t="s">
        <v>70</v>
      </c>
    </row>
    <row r="9" spans="2:14" ht="30.75" customHeight="1" x14ac:dyDescent="0.2">
      <c r="B9" s="226" t="s">
        <v>48</v>
      </c>
      <c r="C9" s="617" t="s">
        <v>69</v>
      </c>
      <c r="D9" s="617"/>
      <c r="E9" s="617"/>
      <c r="F9" s="617"/>
      <c r="G9" s="178" t="s">
        <v>249</v>
      </c>
      <c r="H9" s="522" t="s">
        <v>352</v>
      </c>
      <c r="I9" s="523"/>
      <c r="J9" s="181"/>
      <c r="K9" s="181"/>
      <c r="M9" s="182" t="s">
        <v>73</v>
      </c>
    </row>
    <row r="10" spans="2:14" ht="60.75" customHeight="1" x14ac:dyDescent="0.2">
      <c r="B10" s="226" t="s">
        <v>250</v>
      </c>
      <c r="C10" s="514" t="s">
        <v>379</v>
      </c>
      <c r="D10" s="514"/>
      <c r="E10" s="514"/>
      <c r="F10" s="514"/>
      <c r="G10" s="514"/>
      <c r="H10" s="514"/>
      <c r="I10" s="515"/>
      <c r="J10" s="183"/>
      <c r="K10" s="183"/>
      <c r="M10" s="182"/>
    </row>
    <row r="11" spans="2:14" ht="30.75" customHeight="1" x14ac:dyDescent="0.2">
      <c r="B11" s="226" t="s">
        <v>251</v>
      </c>
      <c r="C11" s="514" t="s">
        <v>291</v>
      </c>
      <c r="D11" s="514"/>
      <c r="E11" s="514"/>
      <c r="F11" s="514"/>
      <c r="G11" s="514"/>
      <c r="H11" s="514"/>
      <c r="I11" s="515"/>
      <c r="J11" s="179"/>
      <c r="K11" s="179"/>
      <c r="M11" s="182"/>
      <c r="N11" s="176" t="s">
        <v>76</v>
      </c>
    </row>
    <row r="12" spans="2:14" ht="30.75" customHeight="1" x14ac:dyDescent="0.2">
      <c r="B12" s="226" t="s">
        <v>254</v>
      </c>
      <c r="C12" s="517" t="s">
        <v>353</v>
      </c>
      <c r="D12" s="517"/>
      <c r="E12" s="517"/>
      <c r="F12" s="517"/>
      <c r="G12" s="178" t="s">
        <v>252</v>
      </c>
      <c r="H12" s="517" t="s">
        <v>91</v>
      </c>
      <c r="I12" s="518"/>
      <c r="J12" s="179"/>
      <c r="K12" s="179"/>
      <c r="M12" s="182" t="s">
        <v>80</v>
      </c>
      <c r="N12" s="176" t="s">
        <v>81</v>
      </c>
    </row>
    <row r="13" spans="2:14" ht="30.75" customHeight="1" x14ac:dyDescent="0.2">
      <c r="B13" s="226" t="s">
        <v>255</v>
      </c>
      <c r="C13" s="618" t="s">
        <v>354</v>
      </c>
      <c r="D13" s="618"/>
      <c r="E13" s="618"/>
      <c r="F13" s="618"/>
      <c r="G13" s="178" t="s">
        <v>253</v>
      </c>
      <c r="H13" s="514" t="s">
        <v>70</v>
      </c>
      <c r="I13" s="515"/>
      <c r="J13" s="179"/>
      <c r="K13" s="179"/>
      <c r="M13" s="182" t="s">
        <v>84</v>
      </c>
    </row>
    <row r="14" spans="2:14" ht="64.5" customHeight="1" x14ac:dyDescent="0.2">
      <c r="B14" s="226" t="s">
        <v>256</v>
      </c>
      <c r="C14" s="619" t="s">
        <v>355</v>
      </c>
      <c r="D14" s="619"/>
      <c r="E14" s="619"/>
      <c r="F14" s="619"/>
      <c r="G14" s="619"/>
      <c r="H14" s="619"/>
      <c r="I14" s="620"/>
      <c r="J14" s="183"/>
      <c r="K14" s="183"/>
      <c r="M14" s="182" t="s">
        <v>86</v>
      </c>
      <c r="N14" s="176"/>
    </row>
    <row r="15" spans="2:14" ht="30.75" customHeight="1" x14ac:dyDescent="0.2">
      <c r="B15" s="226" t="s">
        <v>257</v>
      </c>
      <c r="C15" s="517" t="s">
        <v>356</v>
      </c>
      <c r="D15" s="517"/>
      <c r="E15" s="517"/>
      <c r="F15" s="517"/>
      <c r="G15" s="517"/>
      <c r="H15" s="517"/>
      <c r="I15" s="518"/>
      <c r="J15" s="184"/>
      <c r="K15" s="184"/>
      <c r="M15" s="182" t="s">
        <v>88</v>
      </c>
      <c r="N15" s="176"/>
    </row>
    <row r="16" spans="2:14" ht="20.25" customHeight="1" x14ac:dyDescent="0.2">
      <c r="B16" s="226" t="s">
        <v>258</v>
      </c>
      <c r="C16" s="514" t="s">
        <v>357</v>
      </c>
      <c r="D16" s="514"/>
      <c r="E16" s="514"/>
      <c r="F16" s="514"/>
      <c r="G16" s="514"/>
      <c r="H16" s="514"/>
      <c r="I16" s="515"/>
      <c r="J16" s="185"/>
      <c r="K16" s="185"/>
      <c r="M16" s="182"/>
      <c r="N16" s="176"/>
    </row>
    <row r="17" spans="2:14" ht="30.75" customHeight="1" x14ac:dyDescent="0.2">
      <c r="B17" s="226" t="s">
        <v>259</v>
      </c>
      <c r="C17" s="514" t="s">
        <v>152</v>
      </c>
      <c r="D17" s="626"/>
      <c r="E17" s="626"/>
      <c r="F17" s="626"/>
      <c r="G17" s="626"/>
      <c r="H17" s="626"/>
      <c r="I17" s="627"/>
      <c r="J17" s="186"/>
      <c r="K17" s="186"/>
      <c r="M17" s="182" t="s">
        <v>91</v>
      </c>
      <c r="N17" s="176"/>
    </row>
    <row r="18" spans="2:14" ht="18" customHeight="1" x14ac:dyDescent="0.2">
      <c r="B18" s="537" t="s">
        <v>265</v>
      </c>
      <c r="C18" s="538" t="s">
        <v>237</v>
      </c>
      <c r="D18" s="538"/>
      <c r="E18" s="538"/>
      <c r="F18" s="539" t="s">
        <v>238</v>
      </c>
      <c r="G18" s="539"/>
      <c r="H18" s="539"/>
      <c r="I18" s="540"/>
      <c r="J18" s="187"/>
      <c r="K18" s="187"/>
      <c r="M18" s="182" t="s">
        <v>79</v>
      </c>
      <c r="N18" s="176"/>
    </row>
    <row r="19" spans="2:14" ht="39.75" customHeight="1" x14ac:dyDescent="0.2">
      <c r="B19" s="537"/>
      <c r="C19" s="514" t="s">
        <v>358</v>
      </c>
      <c r="D19" s="514"/>
      <c r="E19" s="514"/>
      <c r="F19" s="514" t="s">
        <v>359</v>
      </c>
      <c r="G19" s="514"/>
      <c r="H19" s="514"/>
      <c r="I19" s="515"/>
      <c r="J19" s="185"/>
      <c r="K19" s="185"/>
      <c r="M19" s="182" t="s">
        <v>95</v>
      </c>
      <c r="N19" s="176"/>
    </row>
    <row r="20" spans="2:14" ht="39.75" customHeight="1" x14ac:dyDescent="0.2">
      <c r="B20" s="226" t="s">
        <v>266</v>
      </c>
      <c r="C20" s="549" t="s">
        <v>152</v>
      </c>
      <c r="D20" s="550"/>
      <c r="E20" s="622"/>
      <c r="F20" s="517" t="s">
        <v>152</v>
      </c>
      <c r="G20" s="517"/>
      <c r="H20" s="517"/>
      <c r="I20" s="518"/>
      <c r="J20" s="179"/>
      <c r="K20" s="179"/>
      <c r="M20" s="182"/>
      <c r="N20" s="176"/>
    </row>
    <row r="21" spans="2:14" ht="42" customHeight="1" x14ac:dyDescent="0.2">
      <c r="B21" s="226" t="s">
        <v>267</v>
      </c>
      <c r="C21" s="546" t="s">
        <v>360</v>
      </c>
      <c r="D21" s="547"/>
      <c r="E21" s="548"/>
      <c r="F21" s="549" t="s">
        <v>361</v>
      </c>
      <c r="G21" s="550"/>
      <c r="H21" s="550"/>
      <c r="I21" s="551"/>
      <c r="J21" s="184"/>
      <c r="K21" s="184"/>
      <c r="M21" s="188"/>
      <c r="N21" s="176"/>
    </row>
    <row r="22" spans="2:14" ht="23.25" customHeight="1" x14ac:dyDescent="0.2">
      <c r="B22" s="226" t="s">
        <v>268</v>
      </c>
      <c r="C22" s="621">
        <v>44197</v>
      </c>
      <c r="D22" s="628"/>
      <c r="E22" s="629"/>
      <c r="F22" s="178" t="s">
        <v>271</v>
      </c>
      <c r="G22" s="277">
        <v>0.1</v>
      </c>
      <c r="H22" s="178" t="s">
        <v>275</v>
      </c>
      <c r="I22" s="278">
        <v>0.1</v>
      </c>
      <c r="J22" s="189"/>
      <c r="K22" s="189"/>
      <c r="M22" s="188"/>
    </row>
    <row r="23" spans="2:14" ht="27" customHeight="1" x14ac:dyDescent="0.2">
      <c r="B23" s="226" t="s">
        <v>269</v>
      </c>
      <c r="C23" s="621">
        <v>44561</v>
      </c>
      <c r="D23" s="550"/>
      <c r="E23" s="622"/>
      <c r="F23" s="178" t="s">
        <v>272</v>
      </c>
      <c r="G23" s="623">
        <v>0.4</v>
      </c>
      <c r="H23" s="624"/>
      <c r="I23" s="625"/>
      <c r="J23" s="190"/>
      <c r="K23" s="190"/>
      <c r="M23" s="188"/>
    </row>
    <row r="24" spans="2:14" ht="30.75" customHeight="1" x14ac:dyDescent="0.2">
      <c r="B24" s="233" t="s">
        <v>270</v>
      </c>
      <c r="C24" s="630" t="s">
        <v>88</v>
      </c>
      <c r="D24" s="631"/>
      <c r="E24" s="632"/>
      <c r="F24" s="229" t="s">
        <v>274</v>
      </c>
      <c r="G24" s="549"/>
      <c r="H24" s="550"/>
      <c r="I24" s="551"/>
      <c r="J24" s="187"/>
      <c r="K24" s="187"/>
      <c r="M24" s="188"/>
    </row>
    <row r="25" spans="2:14" ht="22.5" customHeight="1" x14ac:dyDescent="0.2">
      <c r="B25" s="633" t="s">
        <v>235</v>
      </c>
      <c r="C25" s="634"/>
      <c r="D25" s="634"/>
      <c r="E25" s="634"/>
      <c r="F25" s="634"/>
      <c r="G25" s="634"/>
      <c r="H25" s="634"/>
      <c r="I25" s="635"/>
      <c r="J25" s="175"/>
      <c r="K25" s="175"/>
      <c r="M25" s="188"/>
    </row>
    <row r="26" spans="2:14" ht="43.5" customHeight="1" x14ac:dyDescent="0.2">
      <c r="B26" s="191" t="s">
        <v>105</v>
      </c>
      <c r="C26" s="223" t="s">
        <v>261</v>
      </c>
      <c r="D26" s="223" t="s">
        <v>260</v>
      </c>
      <c r="E26" s="192" t="s">
        <v>264</v>
      </c>
      <c r="F26" s="223" t="s">
        <v>263</v>
      </c>
      <c r="G26" s="223" t="s">
        <v>262</v>
      </c>
      <c r="H26" s="192" t="s">
        <v>362</v>
      </c>
      <c r="I26" s="193" t="s">
        <v>273</v>
      </c>
      <c r="J26" s="185"/>
      <c r="K26" s="185"/>
      <c r="M26" s="188"/>
    </row>
    <row r="27" spans="2:14" ht="19.5" customHeight="1" x14ac:dyDescent="0.2">
      <c r="B27" s="194" t="s">
        <v>113</v>
      </c>
      <c r="C27" s="195">
        <f>6.9%*G23</f>
        <v>2.7600000000000003E-2</v>
      </c>
      <c r="D27" s="279">
        <v>2.7600000000000003E-2</v>
      </c>
      <c r="E27" s="265">
        <f>IF(OR(C27=0,C27=""),0,D27/C27)</f>
        <v>1</v>
      </c>
      <c r="F27" s="574">
        <f>SUM(C27:C38)</f>
        <v>0.40000000000000008</v>
      </c>
      <c r="G27" s="574">
        <f>SUM(D27:D38)</f>
        <v>4.4800000000000006E-2</v>
      </c>
      <c r="H27" s="266">
        <f>+(D27*100%)/$G$23</f>
        <v>6.9000000000000006E-2</v>
      </c>
      <c r="I27" s="571">
        <f>G27+I22</f>
        <v>0.14480000000000001</v>
      </c>
      <c r="J27" s="196"/>
      <c r="K27" s="196"/>
      <c r="M27" s="188"/>
    </row>
    <row r="28" spans="2:14" ht="19.5" customHeight="1" x14ac:dyDescent="0.2">
      <c r="B28" s="194" t="s">
        <v>114</v>
      </c>
      <c r="C28" s="195">
        <f>4.3%*G23</f>
        <v>1.72E-2</v>
      </c>
      <c r="D28" s="279">
        <v>1.72E-2</v>
      </c>
      <c r="E28" s="265">
        <f t="shared" ref="E28:E38" si="0">IF(OR(C28=0,C28=""),0,D28/C28)</f>
        <v>1</v>
      </c>
      <c r="F28" s="575"/>
      <c r="G28" s="575"/>
      <c r="H28" s="266">
        <f>+IF(D28="","",((D28*100%)/$G$23)+H27)</f>
        <v>0.112</v>
      </c>
      <c r="I28" s="572"/>
      <c r="J28" s="196"/>
      <c r="K28" s="196"/>
      <c r="M28" s="188"/>
    </row>
    <row r="29" spans="2:14" ht="19.5" customHeight="1" x14ac:dyDescent="0.2">
      <c r="B29" s="194" t="s">
        <v>115</v>
      </c>
      <c r="C29" s="197">
        <f>4.6%*G23</f>
        <v>1.84E-2</v>
      </c>
      <c r="D29" s="279"/>
      <c r="E29" s="265">
        <f t="shared" si="0"/>
        <v>0</v>
      </c>
      <c r="F29" s="575"/>
      <c r="G29" s="575"/>
      <c r="H29" s="266" t="str">
        <f t="shared" ref="H29:H38" si="1">+IF(D29="","",((D29*100%)/$G$23)+H28)</f>
        <v/>
      </c>
      <c r="I29" s="572"/>
      <c r="J29" s="196"/>
      <c r="K29" s="196"/>
      <c r="M29" s="188"/>
    </row>
    <row r="30" spans="2:14" ht="19.5" customHeight="1" x14ac:dyDescent="0.2">
      <c r="B30" s="194" t="s">
        <v>116</v>
      </c>
      <c r="C30" s="197">
        <f>7.6%*G23</f>
        <v>3.04E-2</v>
      </c>
      <c r="D30" s="279"/>
      <c r="E30" s="265">
        <f t="shared" si="0"/>
        <v>0</v>
      </c>
      <c r="F30" s="575"/>
      <c r="G30" s="575"/>
      <c r="H30" s="266" t="str">
        <f t="shared" si="1"/>
        <v/>
      </c>
      <c r="I30" s="572"/>
      <c r="J30" s="196"/>
      <c r="K30" s="196"/>
    </row>
    <row r="31" spans="2:14" ht="19.5" customHeight="1" x14ac:dyDescent="0.2">
      <c r="B31" s="194" t="s">
        <v>117</v>
      </c>
      <c r="C31" s="197">
        <f>4.3%*G23</f>
        <v>1.72E-2</v>
      </c>
      <c r="D31" s="279"/>
      <c r="E31" s="265">
        <f t="shared" si="0"/>
        <v>0</v>
      </c>
      <c r="F31" s="575"/>
      <c r="G31" s="575"/>
      <c r="H31" s="266" t="str">
        <f t="shared" si="1"/>
        <v/>
      </c>
      <c r="I31" s="572"/>
      <c r="J31" s="196"/>
      <c r="K31" s="196"/>
    </row>
    <row r="32" spans="2:14" ht="19.5" customHeight="1" x14ac:dyDescent="0.2">
      <c r="B32" s="194" t="s">
        <v>118</v>
      </c>
      <c r="C32" s="197">
        <f>4.6%*G23</f>
        <v>1.84E-2</v>
      </c>
      <c r="D32" s="279"/>
      <c r="E32" s="265">
        <f t="shared" si="0"/>
        <v>0</v>
      </c>
      <c r="F32" s="575"/>
      <c r="G32" s="575"/>
      <c r="H32" s="266" t="str">
        <f t="shared" si="1"/>
        <v/>
      </c>
      <c r="I32" s="572"/>
      <c r="J32" s="196"/>
      <c r="K32" s="196"/>
    </row>
    <row r="33" spans="2:11" ht="19.5" customHeight="1" x14ac:dyDescent="0.2">
      <c r="B33" s="194" t="s">
        <v>119</v>
      </c>
      <c r="C33" s="197">
        <f>7.6%*G23</f>
        <v>3.04E-2</v>
      </c>
      <c r="D33" s="279"/>
      <c r="E33" s="265">
        <f t="shared" si="0"/>
        <v>0</v>
      </c>
      <c r="F33" s="575"/>
      <c r="G33" s="575"/>
      <c r="H33" s="266" t="str">
        <f t="shared" si="1"/>
        <v/>
      </c>
      <c r="I33" s="572"/>
      <c r="J33" s="196"/>
      <c r="K33" s="196"/>
    </row>
    <row r="34" spans="2:11" ht="19.5" customHeight="1" x14ac:dyDescent="0.2">
      <c r="B34" s="194" t="s">
        <v>120</v>
      </c>
      <c r="C34" s="197">
        <f>6.8%*G23</f>
        <v>2.7200000000000002E-2</v>
      </c>
      <c r="D34" s="279"/>
      <c r="E34" s="265">
        <f t="shared" si="0"/>
        <v>0</v>
      </c>
      <c r="F34" s="575"/>
      <c r="G34" s="575"/>
      <c r="H34" s="266" t="str">
        <f t="shared" si="1"/>
        <v/>
      </c>
      <c r="I34" s="572"/>
      <c r="J34" s="196"/>
      <c r="K34" s="196"/>
    </row>
    <row r="35" spans="2:11" ht="19.5" customHeight="1" x14ac:dyDescent="0.2">
      <c r="B35" s="194" t="s">
        <v>121</v>
      </c>
      <c r="C35" s="197">
        <f>15.6%*G23</f>
        <v>6.2400000000000004E-2</v>
      </c>
      <c r="D35" s="279"/>
      <c r="E35" s="265">
        <f t="shared" si="0"/>
        <v>0</v>
      </c>
      <c r="F35" s="575"/>
      <c r="G35" s="575"/>
      <c r="H35" s="266" t="str">
        <f t="shared" si="1"/>
        <v/>
      </c>
      <c r="I35" s="572"/>
      <c r="J35" s="196"/>
      <c r="K35" s="196"/>
    </row>
    <row r="36" spans="2:11" ht="19.5" customHeight="1" x14ac:dyDescent="0.2">
      <c r="B36" s="194" t="s">
        <v>122</v>
      </c>
      <c r="C36" s="197">
        <f>23.3%*G23</f>
        <v>9.3200000000000005E-2</v>
      </c>
      <c r="D36" s="279"/>
      <c r="E36" s="265">
        <f t="shared" si="0"/>
        <v>0</v>
      </c>
      <c r="F36" s="575"/>
      <c r="G36" s="575"/>
      <c r="H36" s="266" t="str">
        <f t="shared" si="1"/>
        <v/>
      </c>
      <c r="I36" s="572"/>
      <c r="J36" s="196"/>
      <c r="K36" s="196"/>
    </row>
    <row r="37" spans="2:11" ht="19.5" customHeight="1" x14ac:dyDescent="0.2">
      <c r="B37" s="194" t="s">
        <v>123</v>
      </c>
      <c r="C37" s="197">
        <f>9.4%*G23</f>
        <v>3.7600000000000001E-2</v>
      </c>
      <c r="D37" s="279"/>
      <c r="E37" s="265">
        <f t="shared" si="0"/>
        <v>0</v>
      </c>
      <c r="F37" s="575"/>
      <c r="G37" s="575"/>
      <c r="H37" s="266" t="str">
        <f t="shared" si="1"/>
        <v/>
      </c>
      <c r="I37" s="572"/>
      <c r="J37" s="196"/>
      <c r="K37" s="196"/>
    </row>
    <row r="38" spans="2:11" ht="19.5" customHeight="1" x14ac:dyDescent="0.2">
      <c r="B38" s="194" t="s">
        <v>124</v>
      </c>
      <c r="C38" s="197">
        <f>5%*G23</f>
        <v>2.0000000000000004E-2</v>
      </c>
      <c r="D38" s="279"/>
      <c r="E38" s="265">
        <f t="shared" si="0"/>
        <v>0</v>
      </c>
      <c r="F38" s="576"/>
      <c r="G38" s="576"/>
      <c r="H38" s="266" t="str">
        <f t="shared" si="1"/>
        <v/>
      </c>
      <c r="I38" s="573"/>
      <c r="J38" s="196"/>
      <c r="K38" s="196"/>
    </row>
    <row r="39" spans="2:11" ht="130.5" customHeight="1" x14ac:dyDescent="0.2">
      <c r="B39" s="231" t="s">
        <v>277</v>
      </c>
      <c r="C39" s="585" t="s">
        <v>384</v>
      </c>
      <c r="D39" s="586"/>
      <c r="E39" s="586"/>
      <c r="F39" s="586"/>
      <c r="G39" s="586"/>
      <c r="H39" s="586"/>
      <c r="I39" s="587"/>
      <c r="J39" s="198"/>
      <c r="K39" s="198"/>
    </row>
    <row r="40" spans="2:11" ht="34.5" customHeight="1" x14ac:dyDescent="0.2">
      <c r="B40" s="562"/>
      <c r="C40" s="563"/>
      <c r="D40" s="563"/>
      <c r="E40" s="563"/>
      <c r="F40" s="563"/>
      <c r="G40" s="563"/>
      <c r="H40" s="563"/>
      <c r="I40" s="564"/>
      <c r="J40" s="175"/>
      <c r="K40" s="175"/>
    </row>
    <row r="41" spans="2:11" ht="34.5" customHeight="1" x14ac:dyDescent="0.2">
      <c r="B41" s="565"/>
      <c r="C41" s="566"/>
      <c r="D41" s="566"/>
      <c r="E41" s="566"/>
      <c r="F41" s="566"/>
      <c r="G41" s="566"/>
      <c r="H41" s="566"/>
      <c r="I41" s="567"/>
      <c r="J41" s="198"/>
      <c r="K41" s="198"/>
    </row>
    <row r="42" spans="2:11" ht="34.5" customHeight="1" x14ac:dyDescent="0.2">
      <c r="B42" s="565"/>
      <c r="C42" s="566"/>
      <c r="D42" s="566"/>
      <c r="E42" s="566"/>
      <c r="F42" s="566"/>
      <c r="G42" s="566"/>
      <c r="H42" s="566"/>
      <c r="I42" s="567"/>
      <c r="J42" s="198"/>
      <c r="K42" s="198"/>
    </row>
    <row r="43" spans="2:11" ht="34.5" customHeight="1" x14ac:dyDescent="0.2">
      <c r="B43" s="565"/>
      <c r="C43" s="566"/>
      <c r="D43" s="566"/>
      <c r="E43" s="566"/>
      <c r="F43" s="566"/>
      <c r="G43" s="566"/>
      <c r="H43" s="566"/>
      <c r="I43" s="567"/>
      <c r="J43" s="198"/>
      <c r="K43" s="198"/>
    </row>
    <row r="44" spans="2:11" ht="34.5" customHeight="1" x14ac:dyDescent="0.2">
      <c r="B44" s="568"/>
      <c r="C44" s="569"/>
      <c r="D44" s="569"/>
      <c r="E44" s="569"/>
      <c r="F44" s="569"/>
      <c r="G44" s="569"/>
      <c r="H44" s="569"/>
      <c r="I44" s="570"/>
      <c r="J44" s="174"/>
      <c r="K44" s="174"/>
    </row>
    <row r="45" spans="2:11" ht="149.44999999999999" customHeight="1" x14ac:dyDescent="0.2">
      <c r="B45" s="226" t="s">
        <v>278</v>
      </c>
      <c r="C45" s="641" t="s">
        <v>385</v>
      </c>
      <c r="D45" s="642"/>
      <c r="E45" s="642"/>
      <c r="F45" s="642"/>
      <c r="G45" s="642"/>
      <c r="H45" s="642"/>
      <c r="I45" s="643"/>
      <c r="J45" s="199"/>
      <c r="K45" s="199"/>
    </row>
    <row r="46" spans="2:11" ht="32.25" customHeight="1" x14ac:dyDescent="0.2">
      <c r="B46" s="226" t="s">
        <v>279</v>
      </c>
      <c r="C46" s="641"/>
      <c r="D46" s="642"/>
      <c r="E46" s="642"/>
      <c r="F46" s="642"/>
      <c r="G46" s="642"/>
      <c r="H46" s="642"/>
      <c r="I46" s="643"/>
      <c r="J46" s="199"/>
      <c r="K46" s="199"/>
    </row>
    <row r="47" spans="2:11" ht="66" customHeight="1" x14ac:dyDescent="0.2">
      <c r="B47" s="232" t="s">
        <v>280</v>
      </c>
      <c r="C47" s="644" t="s">
        <v>363</v>
      </c>
      <c r="D47" s="645"/>
      <c r="E47" s="645"/>
      <c r="F47" s="645"/>
      <c r="G47" s="645"/>
      <c r="H47" s="645"/>
      <c r="I47" s="646"/>
      <c r="J47" s="199"/>
      <c r="K47" s="199"/>
    </row>
    <row r="48" spans="2:11" ht="22.5" customHeight="1" x14ac:dyDescent="0.2">
      <c r="B48" s="633" t="s">
        <v>236</v>
      </c>
      <c r="C48" s="634"/>
      <c r="D48" s="634"/>
      <c r="E48" s="634"/>
      <c r="F48" s="634"/>
      <c r="G48" s="634"/>
      <c r="H48" s="634"/>
      <c r="I48" s="635"/>
      <c r="J48" s="199"/>
      <c r="K48" s="199"/>
    </row>
    <row r="49" spans="2:11" ht="22.5" customHeight="1" x14ac:dyDescent="0.2">
      <c r="B49" s="581" t="s">
        <v>281</v>
      </c>
      <c r="C49" s="220" t="s">
        <v>282</v>
      </c>
      <c r="D49" s="583" t="s">
        <v>283</v>
      </c>
      <c r="E49" s="583"/>
      <c r="F49" s="583"/>
      <c r="G49" s="583" t="s">
        <v>284</v>
      </c>
      <c r="H49" s="583"/>
      <c r="I49" s="584"/>
      <c r="J49" s="200"/>
      <c r="K49" s="200"/>
    </row>
    <row r="50" spans="2:11" ht="30.75" customHeight="1" x14ac:dyDescent="0.2">
      <c r="B50" s="582"/>
      <c r="C50" s="201"/>
      <c r="D50" s="608"/>
      <c r="E50" s="608"/>
      <c r="F50" s="608"/>
      <c r="G50" s="608"/>
      <c r="H50" s="608"/>
      <c r="I50" s="609"/>
      <c r="J50" s="200"/>
      <c r="K50" s="200"/>
    </row>
    <row r="51" spans="2:11" ht="32.25" customHeight="1" x14ac:dyDescent="0.2">
      <c r="B51" s="235" t="s">
        <v>285</v>
      </c>
      <c r="C51" s="637" t="s">
        <v>351</v>
      </c>
      <c r="D51" s="637"/>
      <c r="E51" s="637"/>
      <c r="F51" s="637"/>
      <c r="G51" s="637"/>
      <c r="H51" s="637"/>
      <c r="I51" s="638"/>
      <c r="J51" s="202"/>
      <c r="K51" s="202"/>
    </row>
    <row r="52" spans="2:11" ht="28.5" customHeight="1" x14ac:dyDescent="0.2">
      <c r="B52" s="236" t="s">
        <v>286</v>
      </c>
      <c r="C52" s="541" t="s">
        <v>364</v>
      </c>
      <c r="D52" s="542"/>
      <c r="E52" s="542"/>
      <c r="F52" s="542"/>
      <c r="G52" s="542"/>
      <c r="H52" s="542"/>
      <c r="I52" s="636"/>
      <c r="J52" s="202"/>
      <c r="K52" s="202"/>
    </row>
    <row r="53" spans="2:11" ht="30" customHeight="1" x14ac:dyDescent="0.2">
      <c r="B53" s="232" t="s">
        <v>287</v>
      </c>
      <c r="C53" s="637" t="s">
        <v>365</v>
      </c>
      <c r="D53" s="637"/>
      <c r="E53" s="637"/>
      <c r="F53" s="637"/>
      <c r="G53" s="637"/>
      <c r="H53" s="637"/>
      <c r="I53" s="638"/>
      <c r="J53" s="203"/>
      <c r="K53" s="203"/>
    </row>
    <row r="54" spans="2:11" ht="31.5" customHeight="1" thickBot="1" x14ac:dyDescent="0.25">
      <c r="B54" s="213" t="s">
        <v>288</v>
      </c>
      <c r="C54" s="639"/>
      <c r="D54" s="639"/>
      <c r="E54" s="639"/>
      <c r="F54" s="639"/>
      <c r="G54" s="639"/>
      <c r="H54" s="639"/>
      <c r="I54" s="640"/>
      <c r="J54" s="204"/>
      <c r="K54" s="204"/>
    </row>
    <row r="55" spans="2:11" ht="12.75" customHeight="1" x14ac:dyDescent="0.2">
      <c r="B55" s="205"/>
      <c r="C55" s="206"/>
      <c r="D55" s="206"/>
      <c r="E55" s="207"/>
      <c r="F55" s="207"/>
      <c r="G55" s="208"/>
      <c r="H55" s="209"/>
      <c r="I55" s="206"/>
      <c r="J55" s="204"/>
      <c r="K55" s="204"/>
    </row>
    <row r="56" spans="2:11" x14ac:dyDescent="0.2">
      <c r="B56" s="205"/>
      <c r="C56" s="206"/>
      <c r="D56" s="206"/>
      <c r="E56" s="207"/>
      <c r="F56" s="207"/>
      <c r="G56" s="208"/>
      <c r="H56" s="209"/>
      <c r="I56" s="206"/>
      <c r="J56" s="204"/>
      <c r="K56" s="204"/>
    </row>
    <row r="57" spans="2:11" x14ac:dyDescent="0.2">
      <c r="B57" s="205"/>
      <c r="C57" s="206"/>
      <c r="D57" s="206"/>
      <c r="E57" s="207"/>
      <c r="F57" s="207"/>
      <c r="G57" s="208"/>
      <c r="H57" s="209"/>
      <c r="I57" s="206"/>
      <c r="J57" s="204"/>
      <c r="K57" s="204"/>
    </row>
    <row r="58" spans="2:11" x14ac:dyDescent="0.2">
      <c r="B58" s="205"/>
      <c r="C58" s="206"/>
      <c r="D58" s="206"/>
      <c r="E58" s="207"/>
      <c r="F58" s="207"/>
      <c r="G58" s="208"/>
      <c r="H58" s="209"/>
      <c r="I58" s="206"/>
      <c r="J58" s="204"/>
      <c r="K58" s="204"/>
    </row>
    <row r="59" spans="2:11" x14ac:dyDescent="0.2">
      <c r="B59" s="205"/>
      <c r="C59" s="206"/>
      <c r="D59" s="206"/>
      <c r="E59" s="207"/>
      <c r="F59" s="207"/>
      <c r="G59" s="208"/>
      <c r="H59" s="209"/>
      <c r="I59" s="206"/>
      <c r="J59" s="204"/>
      <c r="K59" s="204"/>
    </row>
    <row r="60" spans="2:11" ht="25.5" customHeight="1" x14ac:dyDescent="0.2">
      <c r="B60" s="205"/>
      <c r="C60" s="206"/>
      <c r="D60" s="206"/>
      <c r="E60" s="207"/>
      <c r="F60" s="207"/>
      <c r="G60" s="208"/>
      <c r="H60" s="209"/>
      <c r="I60" s="206"/>
      <c r="J60" s="204"/>
      <c r="K60" s="204"/>
    </row>
  </sheetData>
  <sheetProtection algorithmName="SHA-512" hashValue="J3oOrXjJCqddWtv+dDChkA/Vg18dMYfpqx2l4LDujfIvd7IIT7Ru2jSU7gIL4/XkhrbjvxABfOIIP4NRB7uBCg==" saltValue="mcXMf281GWwQooQFIIT+pg==" spinCount="100000" sheet="1" objects="1" scenarios="1"/>
  <mergeCells count="59">
    <mergeCell ref="B48:I4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2D20E086-09C5-4AF8-9C36-1B4164C3B531}">
      <formula1>$N$11:$N$12</formula1>
    </dataValidation>
    <dataValidation type="list" allowBlank="1" showInputMessage="1" showErrorMessage="1" sqref="H13:I13" xr:uid="{B88CB5F4-FE55-4F45-9AE2-659BC532BA86}">
      <formula1>$N$5:$N$8</formula1>
    </dataValidation>
    <dataValidation type="list" allowBlank="1" showInputMessage="1" showErrorMessage="1" sqref="J10:K10" xr:uid="{04D0E827-3163-4FB2-BF38-0AF2DCA78DE2}">
      <formula1>$M$21:$M$28</formula1>
    </dataValidation>
    <dataValidation type="list" allowBlank="1" showInputMessage="1" showErrorMessage="1" sqref="C9:F9" xr:uid="{1CB5DD7B-DA6A-4AC9-AEDB-B88DA364AEAB}">
      <formula1>$M$6:$M$9</formula1>
    </dataValidation>
    <dataValidation type="list" allowBlank="1" showInputMessage="1" showErrorMessage="1" sqref="C24:E24" xr:uid="{7B4948BA-25F7-4D17-98FC-D178A5569F49}">
      <formula1>$M$12:$M$15</formula1>
    </dataValidation>
    <dataValidation type="list" allowBlank="1" showInputMessage="1" showErrorMessage="1" sqref="H12:I12" xr:uid="{E7983320-35DA-4741-AD7C-3740F4F10B2F}">
      <formula1>M17:M19</formula1>
    </dataValidation>
    <dataValidation type="list" showDropDown="1" showInputMessage="1" showErrorMessage="1" sqref="K12" xr:uid="{05449AD0-C850-48B5-A95A-9A8F6BE01716}">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7D5D7-0B49-4EA2-9E76-687B69F7C47E}">
  <sheetPr>
    <tabColor theme="6"/>
  </sheetPr>
  <dimension ref="B1:X60"/>
  <sheetViews>
    <sheetView topLeftCell="A26" zoomScaleNormal="100" workbookViewId="0">
      <selection activeCell="H28" sqref="H28"/>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498"/>
      <c r="C1" s="501" t="s">
        <v>25</v>
      </c>
      <c r="D1" s="501"/>
      <c r="E1" s="501"/>
      <c r="F1" s="501"/>
      <c r="G1" s="501"/>
      <c r="H1" s="501"/>
      <c r="I1" s="502"/>
      <c r="J1" s="237"/>
      <c r="K1" s="237"/>
      <c r="M1" s="238" t="s">
        <v>47</v>
      </c>
    </row>
    <row r="2" spans="2:14" ht="37.5" customHeight="1" x14ac:dyDescent="0.2">
      <c r="B2" s="499"/>
      <c r="C2" s="613" t="s">
        <v>239</v>
      </c>
      <c r="D2" s="613"/>
      <c r="E2" s="613"/>
      <c r="F2" s="613"/>
      <c r="G2" s="613"/>
      <c r="H2" s="613"/>
      <c r="I2" s="503"/>
      <c r="J2" s="237"/>
      <c r="K2" s="237"/>
      <c r="M2" s="238" t="s">
        <v>48</v>
      </c>
    </row>
    <row r="3" spans="2:14" ht="37.5" customHeight="1" x14ac:dyDescent="0.2">
      <c r="B3" s="499"/>
      <c r="C3" s="613" t="s">
        <v>240</v>
      </c>
      <c r="D3" s="613"/>
      <c r="E3" s="613"/>
      <c r="F3" s="613" t="s">
        <v>241</v>
      </c>
      <c r="G3" s="613"/>
      <c r="H3" s="613"/>
      <c r="I3" s="503"/>
      <c r="J3" s="237"/>
      <c r="K3" s="237"/>
      <c r="M3" s="238" t="s">
        <v>50</v>
      </c>
    </row>
    <row r="4" spans="2:14" ht="23.25" customHeight="1" x14ac:dyDescent="0.2">
      <c r="B4" s="614"/>
      <c r="C4" s="615"/>
      <c r="D4" s="615"/>
      <c r="E4" s="615"/>
      <c r="F4" s="615"/>
      <c r="G4" s="615"/>
      <c r="H4" s="615"/>
      <c r="I4" s="616"/>
      <c r="J4" s="239"/>
      <c r="K4" s="239"/>
    </row>
    <row r="5" spans="2:14" ht="24" customHeight="1" x14ac:dyDescent="0.2">
      <c r="B5" s="510" t="s">
        <v>234</v>
      </c>
      <c r="C5" s="511"/>
      <c r="D5" s="511"/>
      <c r="E5" s="511"/>
      <c r="F5" s="511"/>
      <c r="G5" s="511"/>
      <c r="H5" s="511"/>
      <c r="I5" s="512"/>
      <c r="J5" s="240"/>
      <c r="K5" s="240"/>
      <c r="N5" s="241" t="s">
        <v>57</v>
      </c>
    </row>
    <row r="6" spans="2:14" ht="30.75" customHeight="1" x14ac:dyDescent="0.2">
      <c r="B6" s="226" t="s">
        <v>242</v>
      </c>
      <c r="C6" s="269">
        <v>4</v>
      </c>
      <c r="D6" s="513" t="s">
        <v>243</v>
      </c>
      <c r="E6" s="513"/>
      <c r="F6" s="647" t="str">
        <f>'[7]Proyecto 7550'!$N$34</f>
        <v>Implementar el Modelo Integrado de Planeación y Gestión- MIPG</v>
      </c>
      <c r="G6" s="647"/>
      <c r="H6" s="647"/>
      <c r="I6" s="648"/>
      <c r="J6" s="242"/>
      <c r="K6" s="242"/>
      <c r="M6" s="238" t="s">
        <v>60</v>
      </c>
      <c r="N6" s="241" t="s">
        <v>61</v>
      </c>
    </row>
    <row r="7" spans="2:14" ht="30.75" customHeight="1" x14ac:dyDescent="0.2">
      <c r="B7" s="226" t="s">
        <v>244</v>
      </c>
      <c r="C7" s="269" t="s">
        <v>81</v>
      </c>
      <c r="D7" s="513" t="s">
        <v>245</v>
      </c>
      <c r="E7" s="513"/>
      <c r="F7" s="649" t="s">
        <v>351</v>
      </c>
      <c r="G7" s="649"/>
      <c r="H7" s="178" t="s">
        <v>246</v>
      </c>
      <c r="I7" s="270" t="s">
        <v>81</v>
      </c>
      <c r="J7" s="243"/>
      <c r="K7" s="243"/>
      <c r="M7" s="238" t="s">
        <v>65</v>
      </c>
      <c r="N7" s="241" t="s">
        <v>66</v>
      </c>
    </row>
    <row r="8" spans="2:14" ht="30.75" customHeight="1" x14ac:dyDescent="0.2">
      <c r="B8" s="226" t="s">
        <v>247</v>
      </c>
      <c r="C8" s="647" t="s">
        <v>289</v>
      </c>
      <c r="D8" s="647"/>
      <c r="E8" s="647"/>
      <c r="F8" s="647"/>
      <c r="G8" s="178" t="s">
        <v>248</v>
      </c>
      <c r="H8" s="652">
        <v>7550</v>
      </c>
      <c r="I8" s="653"/>
      <c r="J8" s="21"/>
      <c r="K8" s="21"/>
      <c r="M8" s="238" t="s">
        <v>69</v>
      </c>
      <c r="N8" s="241" t="s">
        <v>70</v>
      </c>
    </row>
    <row r="9" spans="2:14" ht="30.75" customHeight="1" x14ac:dyDescent="0.2">
      <c r="B9" s="226" t="s">
        <v>48</v>
      </c>
      <c r="C9" s="654" t="s">
        <v>69</v>
      </c>
      <c r="D9" s="654"/>
      <c r="E9" s="654"/>
      <c r="F9" s="654"/>
      <c r="G9" s="178" t="s">
        <v>249</v>
      </c>
      <c r="H9" s="655" t="s">
        <v>352</v>
      </c>
      <c r="I9" s="656"/>
      <c r="J9" s="22"/>
      <c r="K9" s="22"/>
      <c r="M9" s="244" t="s">
        <v>73</v>
      </c>
    </row>
    <row r="10" spans="2:14" ht="30.75" customHeight="1" x14ac:dyDescent="0.2">
      <c r="B10" s="226" t="s">
        <v>250</v>
      </c>
      <c r="C10" s="647" t="s">
        <v>386</v>
      </c>
      <c r="D10" s="647"/>
      <c r="E10" s="647"/>
      <c r="F10" s="647"/>
      <c r="G10" s="647"/>
      <c r="H10" s="647"/>
      <c r="I10" s="648"/>
      <c r="J10" s="245"/>
      <c r="K10" s="245"/>
      <c r="M10" s="244"/>
    </row>
    <row r="11" spans="2:14" ht="30.75" customHeight="1" x14ac:dyDescent="0.2">
      <c r="B11" s="226" t="s">
        <v>251</v>
      </c>
      <c r="C11" s="649" t="s">
        <v>291</v>
      </c>
      <c r="D11" s="649"/>
      <c r="E11" s="649"/>
      <c r="F11" s="649"/>
      <c r="G11" s="649"/>
      <c r="H11" s="649"/>
      <c r="I11" s="657"/>
      <c r="J11" s="243"/>
      <c r="K11" s="243"/>
      <c r="M11" s="244"/>
      <c r="N11" s="241" t="s">
        <v>76</v>
      </c>
    </row>
    <row r="12" spans="2:14" ht="30.75" customHeight="1" x14ac:dyDescent="0.2">
      <c r="B12" s="226" t="s">
        <v>254</v>
      </c>
      <c r="C12" s="658" t="s">
        <v>366</v>
      </c>
      <c r="D12" s="658"/>
      <c r="E12" s="658"/>
      <c r="F12" s="658"/>
      <c r="G12" s="178" t="s">
        <v>252</v>
      </c>
      <c r="H12" s="659" t="s">
        <v>91</v>
      </c>
      <c r="I12" s="660"/>
      <c r="J12" s="243"/>
      <c r="K12" s="243"/>
      <c r="M12" s="244" t="s">
        <v>80</v>
      </c>
      <c r="N12" s="241" t="s">
        <v>81</v>
      </c>
    </row>
    <row r="13" spans="2:14" ht="30.75" customHeight="1" x14ac:dyDescent="0.2">
      <c r="B13" s="226" t="s">
        <v>255</v>
      </c>
      <c r="C13" s="661" t="s">
        <v>354</v>
      </c>
      <c r="D13" s="661"/>
      <c r="E13" s="661"/>
      <c r="F13" s="661"/>
      <c r="G13" s="178" t="s">
        <v>253</v>
      </c>
      <c r="H13" s="649" t="s">
        <v>70</v>
      </c>
      <c r="I13" s="657"/>
      <c r="J13" s="243"/>
      <c r="K13" s="243"/>
      <c r="M13" s="244" t="s">
        <v>84</v>
      </c>
    </row>
    <row r="14" spans="2:14" ht="64.5" customHeight="1" x14ac:dyDescent="0.2">
      <c r="B14" s="226" t="s">
        <v>256</v>
      </c>
      <c r="C14" s="662" t="s">
        <v>367</v>
      </c>
      <c r="D14" s="662"/>
      <c r="E14" s="662"/>
      <c r="F14" s="662"/>
      <c r="G14" s="662"/>
      <c r="H14" s="662"/>
      <c r="I14" s="663"/>
      <c r="J14" s="245"/>
      <c r="K14" s="245"/>
      <c r="M14" s="244" t="s">
        <v>86</v>
      </c>
      <c r="N14" s="241"/>
    </row>
    <row r="15" spans="2:14" ht="30.75" customHeight="1" x14ac:dyDescent="0.2">
      <c r="B15" s="226" t="s">
        <v>257</v>
      </c>
      <c r="C15" s="650" t="s">
        <v>315</v>
      </c>
      <c r="D15" s="650"/>
      <c r="E15" s="650"/>
      <c r="F15" s="650"/>
      <c r="G15" s="650"/>
      <c r="H15" s="650"/>
      <c r="I15" s="651"/>
      <c r="J15" s="246"/>
      <c r="K15" s="246"/>
      <c r="M15" s="244" t="s">
        <v>88</v>
      </c>
      <c r="N15" s="241"/>
    </row>
    <row r="16" spans="2:14" ht="20.25" customHeight="1" x14ac:dyDescent="0.2">
      <c r="B16" s="226" t="s">
        <v>258</v>
      </c>
      <c r="C16" s="647" t="s">
        <v>368</v>
      </c>
      <c r="D16" s="647"/>
      <c r="E16" s="647"/>
      <c r="F16" s="647"/>
      <c r="G16" s="647"/>
      <c r="H16" s="647"/>
      <c r="I16" s="648"/>
      <c r="J16" s="247"/>
      <c r="K16" s="247"/>
      <c r="M16" s="244"/>
      <c r="N16" s="241"/>
    </row>
    <row r="17" spans="2:14" ht="30.75" customHeight="1" x14ac:dyDescent="0.2">
      <c r="B17" s="226" t="s">
        <v>259</v>
      </c>
      <c r="C17" s="649" t="s">
        <v>152</v>
      </c>
      <c r="D17" s="670"/>
      <c r="E17" s="670"/>
      <c r="F17" s="670"/>
      <c r="G17" s="670"/>
      <c r="H17" s="670"/>
      <c r="I17" s="671"/>
      <c r="J17" s="248"/>
      <c r="K17" s="248"/>
      <c r="M17" s="244" t="s">
        <v>91</v>
      </c>
      <c r="N17" s="241"/>
    </row>
    <row r="18" spans="2:14" ht="18" customHeight="1" x14ac:dyDescent="0.2">
      <c r="B18" s="537" t="s">
        <v>265</v>
      </c>
      <c r="C18" s="538" t="s">
        <v>237</v>
      </c>
      <c r="D18" s="538"/>
      <c r="E18" s="538"/>
      <c r="F18" s="539" t="s">
        <v>238</v>
      </c>
      <c r="G18" s="539"/>
      <c r="H18" s="539"/>
      <c r="I18" s="540"/>
      <c r="J18" s="28"/>
      <c r="K18" s="28"/>
      <c r="M18" s="244" t="s">
        <v>79</v>
      </c>
      <c r="N18" s="241"/>
    </row>
    <row r="19" spans="2:14" ht="39.75" customHeight="1" x14ac:dyDescent="0.2">
      <c r="B19" s="537"/>
      <c r="C19" s="647" t="s">
        <v>369</v>
      </c>
      <c r="D19" s="647"/>
      <c r="E19" s="647"/>
      <c r="F19" s="647" t="s">
        <v>370</v>
      </c>
      <c r="G19" s="647"/>
      <c r="H19" s="647"/>
      <c r="I19" s="648"/>
      <c r="J19" s="247"/>
      <c r="K19" s="247"/>
      <c r="M19" s="244" t="s">
        <v>95</v>
      </c>
      <c r="N19" s="241"/>
    </row>
    <row r="20" spans="2:14" ht="39.75" customHeight="1" x14ac:dyDescent="0.2">
      <c r="B20" s="226" t="s">
        <v>266</v>
      </c>
      <c r="C20" s="672" t="s">
        <v>152</v>
      </c>
      <c r="D20" s="673"/>
      <c r="E20" s="674"/>
      <c r="F20" s="659" t="s">
        <v>152</v>
      </c>
      <c r="G20" s="659"/>
      <c r="H20" s="659"/>
      <c r="I20" s="660"/>
      <c r="J20" s="243"/>
      <c r="K20" s="243"/>
      <c r="M20" s="244"/>
      <c r="N20" s="241"/>
    </row>
    <row r="21" spans="2:14" ht="42" customHeight="1" x14ac:dyDescent="0.2">
      <c r="B21" s="226" t="s">
        <v>267</v>
      </c>
      <c r="C21" s="675" t="s">
        <v>371</v>
      </c>
      <c r="D21" s="676"/>
      <c r="E21" s="677"/>
      <c r="F21" s="678" t="s">
        <v>372</v>
      </c>
      <c r="G21" s="665"/>
      <c r="H21" s="665"/>
      <c r="I21" s="679"/>
      <c r="J21" s="246"/>
      <c r="K21" s="246"/>
      <c r="M21" s="249"/>
      <c r="N21" s="241"/>
    </row>
    <row r="22" spans="2:14" ht="23.25" customHeight="1" x14ac:dyDescent="0.2">
      <c r="B22" s="226" t="s">
        <v>268</v>
      </c>
      <c r="C22" s="664">
        <v>44197</v>
      </c>
      <c r="D22" s="680"/>
      <c r="E22" s="681"/>
      <c r="F22" s="178" t="s">
        <v>271</v>
      </c>
      <c r="G22" s="271">
        <v>10</v>
      </c>
      <c r="H22" s="178" t="s">
        <v>275</v>
      </c>
      <c r="I22" s="272">
        <v>10</v>
      </c>
      <c r="J22" s="30"/>
      <c r="K22" s="30"/>
      <c r="M22" s="249"/>
    </row>
    <row r="23" spans="2:14" ht="27" customHeight="1" x14ac:dyDescent="0.2">
      <c r="B23" s="226" t="s">
        <v>269</v>
      </c>
      <c r="C23" s="664">
        <v>44561</v>
      </c>
      <c r="D23" s="665"/>
      <c r="E23" s="666"/>
      <c r="F23" s="178" t="s">
        <v>272</v>
      </c>
      <c r="G23" s="667">
        <v>30</v>
      </c>
      <c r="H23" s="668"/>
      <c r="I23" s="669"/>
      <c r="J23" s="31"/>
      <c r="K23" s="31"/>
      <c r="M23" s="249"/>
    </row>
    <row r="24" spans="2:14" ht="30.75" customHeight="1" x14ac:dyDescent="0.2">
      <c r="B24" s="233" t="s">
        <v>270</v>
      </c>
      <c r="C24" s="682" t="s">
        <v>88</v>
      </c>
      <c r="D24" s="683"/>
      <c r="E24" s="684"/>
      <c r="F24" s="229" t="s">
        <v>274</v>
      </c>
      <c r="G24" s="678"/>
      <c r="H24" s="665"/>
      <c r="I24" s="679"/>
      <c r="J24" s="28"/>
      <c r="K24" s="28"/>
      <c r="M24" s="249"/>
    </row>
    <row r="25" spans="2:14" ht="22.5" customHeight="1" x14ac:dyDescent="0.2">
      <c r="B25" s="633" t="s">
        <v>235</v>
      </c>
      <c r="C25" s="634"/>
      <c r="D25" s="634"/>
      <c r="E25" s="634"/>
      <c r="F25" s="634"/>
      <c r="G25" s="634"/>
      <c r="H25" s="634"/>
      <c r="I25" s="635"/>
      <c r="J25" s="240"/>
      <c r="K25" s="240"/>
      <c r="M25" s="249"/>
    </row>
    <row r="26" spans="2:14" ht="43.5" customHeight="1" x14ac:dyDescent="0.2">
      <c r="B26" s="191" t="s">
        <v>105</v>
      </c>
      <c r="C26" s="223" t="s">
        <v>261</v>
      </c>
      <c r="D26" s="223" t="s">
        <v>260</v>
      </c>
      <c r="E26" s="192" t="s">
        <v>264</v>
      </c>
      <c r="F26" s="223" t="s">
        <v>263</v>
      </c>
      <c r="G26" s="223" t="s">
        <v>262</v>
      </c>
      <c r="H26" s="192" t="s">
        <v>362</v>
      </c>
      <c r="I26" s="193" t="s">
        <v>273</v>
      </c>
      <c r="J26" s="247"/>
      <c r="K26" s="247"/>
      <c r="M26" s="249"/>
    </row>
    <row r="27" spans="2:14" ht="19.5" customHeight="1" x14ac:dyDescent="0.2">
      <c r="B27" s="194" t="s">
        <v>113</v>
      </c>
      <c r="C27" s="273">
        <f>24.7%*G23</f>
        <v>7.41</v>
      </c>
      <c r="D27" s="274">
        <f>+C27</f>
        <v>7.41</v>
      </c>
      <c r="E27" s="275">
        <f>+D27/C27</f>
        <v>1</v>
      </c>
      <c r="F27" s="574">
        <f>SUM(C27:C38)</f>
        <v>30</v>
      </c>
      <c r="G27" s="574">
        <f>SUM(D27:D38)</f>
        <v>8.4</v>
      </c>
      <c r="H27" s="266">
        <f>+(D27*100%)/$G$23</f>
        <v>0.247</v>
      </c>
      <c r="I27" s="685">
        <f>G27+I22</f>
        <v>18.399999999999999</v>
      </c>
      <c r="J27" s="250"/>
      <c r="K27" s="38"/>
      <c r="M27" s="249"/>
    </row>
    <row r="28" spans="2:14" ht="19.5" customHeight="1" x14ac:dyDescent="0.2">
      <c r="B28" s="194" t="s">
        <v>114</v>
      </c>
      <c r="C28" s="273">
        <f>3.3%*G23</f>
        <v>0.99</v>
      </c>
      <c r="D28" s="274">
        <v>0.99</v>
      </c>
      <c r="E28" s="275">
        <f t="shared" ref="E28:E38" si="0">+D28/C28</f>
        <v>1</v>
      </c>
      <c r="F28" s="575"/>
      <c r="G28" s="575"/>
      <c r="H28" s="266">
        <f>+IF(D28="","",((D28*100%)/$G$23)+H27)</f>
        <v>0.28000000000000003</v>
      </c>
      <c r="I28" s="686"/>
      <c r="J28" s="250"/>
      <c r="K28" s="38"/>
      <c r="M28" s="249"/>
    </row>
    <row r="29" spans="2:14" ht="19.5" customHeight="1" x14ac:dyDescent="0.2">
      <c r="B29" s="194" t="s">
        <v>115</v>
      </c>
      <c r="C29" s="276">
        <f>2.7%*G23</f>
        <v>0.81</v>
      </c>
      <c r="D29" s="274"/>
      <c r="E29" s="275">
        <f t="shared" si="0"/>
        <v>0</v>
      </c>
      <c r="F29" s="575"/>
      <c r="G29" s="575"/>
      <c r="H29" s="266" t="str">
        <f t="shared" ref="H29:H38" si="1">+IF(D29="","",((D29*100%)/$G$23)+H28)</f>
        <v/>
      </c>
      <c r="I29" s="686"/>
      <c r="J29" s="250"/>
      <c r="K29" s="38"/>
      <c r="M29" s="249"/>
    </row>
    <row r="30" spans="2:14" ht="19.5" customHeight="1" x14ac:dyDescent="0.2">
      <c r="B30" s="194" t="s">
        <v>116</v>
      </c>
      <c r="C30" s="276">
        <f>20%*G23</f>
        <v>6</v>
      </c>
      <c r="D30" s="274"/>
      <c r="E30" s="275">
        <f t="shared" si="0"/>
        <v>0</v>
      </c>
      <c r="F30" s="575"/>
      <c r="G30" s="575"/>
      <c r="H30" s="266" t="str">
        <f t="shared" si="1"/>
        <v/>
      </c>
      <c r="I30" s="686"/>
      <c r="J30" s="250"/>
      <c r="K30" s="38"/>
    </row>
    <row r="31" spans="2:14" ht="19.5" customHeight="1" x14ac:dyDescent="0.2">
      <c r="B31" s="194" t="s">
        <v>117</v>
      </c>
      <c r="C31" s="276">
        <f>5.3%*G23</f>
        <v>1.5899999999999999</v>
      </c>
      <c r="D31" s="274"/>
      <c r="E31" s="275">
        <f t="shared" si="0"/>
        <v>0</v>
      </c>
      <c r="F31" s="575"/>
      <c r="G31" s="575"/>
      <c r="H31" s="266" t="str">
        <f t="shared" si="1"/>
        <v/>
      </c>
      <c r="I31" s="686"/>
      <c r="J31" s="250"/>
      <c r="K31" s="38"/>
    </row>
    <row r="32" spans="2:14" ht="19.5" customHeight="1" x14ac:dyDescent="0.2">
      <c r="B32" s="194" t="s">
        <v>118</v>
      </c>
      <c r="C32" s="276">
        <f>2.7%*G23</f>
        <v>0.81</v>
      </c>
      <c r="D32" s="274"/>
      <c r="E32" s="275">
        <f t="shared" si="0"/>
        <v>0</v>
      </c>
      <c r="F32" s="575"/>
      <c r="G32" s="575"/>
      <c r="H32" s="266" t="str">
        <f t="shared" si="1"/>
        <v/>
      </c>
      <c r="I32" s="686"/>
      <c r="J32" s="250"/>
      <c r="K32" s="38"/>
    </row>
    <row r="33" spans="2:11" ht="19.5" customHeight="1" x14ac:dyDescent="0.2">
      <c r="B33" s="194" t="s">
        <v>119</v>
      </c>
      <c r="C33" s="276">
        <f>2.7%*G23</f>
        <v>0.81</v>
      </c>
      <c r="D33" s="274"/>
      <c r="E33" s="275">
        <f t="shared" si="0"/>
        <v>0</v>
      </c>
      <c r="F33" s="575"/>
      <c r="G33" s="575"/>
      <c r="H33" s="266" t="str">
        <f t="shared" si="1"/>
        <v/>
      </c>
      <c r="I33" s="686"/>
      <c r="J33" s="250"/>
      <c r="K33" s="38"/>
    </row>
    <row r="34" spans="2:11" ht="19.5" customHeight="1" x14ac:dyDescent="0.2">
      <c r="B34" s="194" t="s">
        <v>120</v>
      </c>
      <c r="C34" s="276">
        <f>10%*G23</f>
        <v>3</v>
      </c>
      <c r="D34" s="274"/>
      <c r="E34" s="275">
        <f t="shared" si="0"/>
        <v>0</v>
      </c>
      <c r="F34" s="575"/>
      <c r="G34" s="575"/>
      <c r="H34" s="266" t="str">
        <f t="shared" si="1"/>
        <v/>
      </c>
      <c r="I34" s="686"/>
      <c r="J34" s="250"/>
      <c r="K34" s="38"/>
    </row>
    <row r="35" spans="2:11" ht="19.5" customHeight="1" x14ac:dyDescent="0.2">
      <c r="B35" s="194" t="s">
        <v>121</v>
      </c>
      <c r="C35" s="276">
        <f>5.3%*G23</f>
        <v>1.5899999999999999</v>
      </c>
      <c r="D35" s="274"/>
      <c r="E35" s="275">
        <f t="shared" si="0"/>
        <v>0</v>
      </c>
      <c r="F35" s="575"/>
      <c r="G35" s="575"/>
      <c r="H35" s="266" t="str">
        <f t="shared" si="1"/>
        <v/>
      </c>
      <c r="I35" s="686"/>
      <c r="J35" s="250"/>
      <c r="K35" s="38"/>
    </row>
    <row r="36" spans="2:11" ht="19.5" customHeight="1" x14ac:dyDescent="0.2">
      <c r="B36" s="194" t="s">
        <v>122</v>
      </c>
      <c r="C36" s="276">
        <f>6.7%*G23</f>
        <v>2.0100000000000002</v>
      </c>
      <c r="D36" s="274"/>
      <c r="E36" s="275">
        <f t="shared" si="0"/>
        <v>0</v>
      </c>
      <c r="F36" s="575"/>
      <c r="G36" s="575"/>
      <c r="H36" s="266" t="str">
        <f t="shared" si="1"/>
        <v/>
      </c>
      <c r="I36" s="686"/>
      <c r="J36" s="250"/>
      <c r="K36" s="38"/>
    </row>
    <row r="37" spans="2:11" ht="19.5" customHeight="1" x14ac:dyDescent="0.2">
      <c r="B37" s="194" t="s">
        <v>123</v>
      </c>
      <c r="C37" s="276">
        <f>2.5%*G23</f>
        <v>0.75</v>
      </c>
      <c r="D37" s="274"/>
      <c r="E37" s="275">
        <f t="shared" si="0"/>
        <v>0</v>
      </c>
      <c r="F37" s="575"/>
      <c r="G37" s="575"/>
      <c r="H37" s="266" t="str">
        <f t="shared" si="1"/>
        <v/>
      </c>
      <c r="I37" s="686"/>
      <c r="J37" s="250"/>
      <c r="K37" s="38"/>
    </row>
    <row r="38" spans="2:11" ht="19.5" customHeight="1" x14ac:dyDescent="0.2">
      <c r="B38" s="194" t="s">
        <v>124</v>
      </c>
      <c r="C38" s="276">
        <f>14.1%*G23</f>
        <v>4.2299999999999995</v>
      </c>
      <c r="D38" s="274"/>
      <c r="E38" s="275">
        <f t="shared" si="0"/>
        <v>0</v>
      </c>
      <c r="F38" s="576"/>
      <c r="G38" s="576"/>
      <c r="H38" s="266" t="str">
        <f t="shared" si="1"/>
        <v/>
      </c>
      <c r="I38" s="687"/>
      <c r="J38" s="250"/>
      <c r="K38" s="38"/>
    </row>
    <row r="39" spans="2:11" ht="144" customHeight="1" x14ac:dyDescent="0.2">
      <c r="B39" s="231" t="s">
        <v>277</v>
      </c>
      <c r="C39" s="559" t="s">
        <v>387</v>
      </c>
      <c r="D39" s="560"/>
      <c r="E39" s="560"/>
      <c r="F39" s="560"/>
      <c r="G39" s="560"/>
      <c r="H39" s="560"/>
      <c r="I39" s="561"/>
      <c r="J39" s="251"/>
      <c r="K39" s="251"/>
    </row>
    <row r="40" spans="2:11" ht="34.5" customHeight="1" x14ac:dyDescent="0.2">
      <c r="B40" s="562"/>
      <c r="C40" s="563"/>
      <c r="D40" s="563"/>
      <c r="E40" s="563"/>
      <c r="F40" s="563"/>
      <c r="G40" s="563"/>
      <c r="H40" s="563"/>
      <c r="I40" s="564"/>
      <c r="J40" s="240"/>
      <c r="K40" s="240"/>
    </row>
    <row r="41" spans="2:11" ht="34.5" customHeight="1" x14ac:dyDescent="0.2">
      <c r="B41" s="565"/>
      <c r="C41" s="566"/>
      <c r="D41" s="566"/>
      <c r="E41" s="566"/>
      <c r="F41" s="566"/>
      <c r="G41" s="566"/>
      <c r="H41" s="566"/>
      <c r="I41" s="567"/>
      <c r="J41" s="251"/>
      <c r="K41" s="251"/>
    </row>
    <row r="42" spans="2:11" ht="34.5" customHeight="1" x14ac:dyDescent="0.2">
      <c r="B42" s="565"/>
      <c r="C42" s="566"/>
      <c r="D42" s="566"/>
      <c r="E42" s="566"/>
      <c r="F42" s="566"/>
      <c r="G42" s="566"/>
      <c r="H42" s="566"/>
      <c r="I42" s="567"/>
      <c r="J42" s="251"/>
      <c r="K42" s="251"/>
    </row>
    <row r="43" spans="2:11" ht="34.5" customHeight="1" x14ac:dyDescent="0.2">
      <c r="B43" s="565"/>
      <c r="C43" s="566"/>
      <c r="D43" s="566"/>
      <c r="E43" s="566"/>
      <c r="F43" s="566"/>
      <c r="G43" s="566"/>
      <c r="H43" s="566"/>
      <c r="I43" s="567"/>
      <c r="J43" s="251"/>
      <c r="K43" s="251"/>
    </row>
    <row r="44" spans="2:11" ht="34.5" customHeight="1" x14ac:dyDescent="0.2">
      <c r="B44" s="568"/>
      <c r="C44" s="569"/>
      <c r="D44" s="569"/>
      <c r="E44" s="569"/>
      <c r="F44" s="569"/>
      <c r="G44" s="569"/>
      <c r="H44" s="569"/>
      <c r="I44" s="570"/>
      <c r="J44" s="239"/>
      <c r="K44" s="239"/>
    </row>
    <row r="45" spans="2:11" ht="186.75" customHeight="1" x14ac:dyDescent="0.2">
      <c r="B45" s="226" t="s">
        <v>278</v>
      </c>
      <c r="C45" s="688" t="s">
        <v>388</v>
      </c>
      <c r="D45" s="689"/>
      <c r="E45" s="689"/>
      <c r="F45" s="689"/>
      <c r="G45" s="689"/>
      <c r="H45" s="689"/>
      <c r="I45" s="690"/>
      <c r="J45" s="252"/>
      <c r="K45" s="252"/>
    </row>
    <row r="46" spans="2:11" ht="32.25" customHeight="1" x14ac:dyDescent="0.2">
      <c r="B46" s="226" t="s">
        <v>279</v>
      </c>
      <c r="C46" s="688"/>
      <c r="D46" s="689"/>
      <c r="E46" s="689"/>
      <c r="F46" s="689"/>
      <c r="G46" s="689"/>
      <c r="H46" s="689"/>
      <c r="I46" s="690"/>
      <c r="J46" s="252"/>
      <c r="K46" s="252"/>
    </row>
    <row r="47" spans="2:11" ht="137.25" customHeight="1" x14ac:dyDescent="0.2">
      <c r="B47" s="232" t="s">
        <v>280</v>
      </c>
      <c r="C47" s="691" t="s">
        <v>390</v>
      </c>
      <c r="D47" s="692"/>
      <c r="E47" s="692"/>
      <c r="F47" s="692"/>
      <c r="G47" s="692"/>
      <c r="H47" s="692"/>
      <c r="I47" s="693"/>
      <c r="J47" s="252"/>
      <c r="K47" s="252"/>
    </row>
    <row r="48" spans="2:11" ht="22.5" customHeight="1" x14ac:dyDescent="0.2">
      <c r="B48" s="633" t="s">
        <v>236</v>
      </c>
      <c r="C48" s="634"/>
      <c r="D48" s="634"/>
      <c r="E48" s="634"/>
      <c r="F48" s="634"/>
      <c r="G48" s="634"/>
      <c r="H48" s="634"/>
      <c r="I48" s="635"/>
      <c r="J48" s="252"/>
      <c r="K48" s="252"/>
    </row>
    <row r="49" spans="2:11" ht="22.5" customHeight="1" x14ac:dyDescent="0.2">
      <c r="B49" s="581" t="s">
        <v>281</v>
      </c>
      <c r="C49" s="220" t="s">
        <v>282</v>
      </c>
      <c r="D49" s="583" t="s">
        <v>283</v>
      </c>
      <c r="E49" s="583"/>
      <c r="F49" s="583"/>
      <c r="G49" s="583" t="s">
        <v>284</v>
      </c>
      <c r="H49" s="583"/>
      <c r="I49" s="584"/>
      <c r="J49" s="253"/>
      <c r="K49" s="253"/>
    </row>
    <row r="50" spans="2:11" ht="30.75" customHeight="1" x14ac:dyDescent="0.2">
      <c r="B50" s="582"/>
      <c r="C50" s="201"/>
      <c r="D50" s="608"/>
      <c r="E50" s="608"/>
      <c r="F50" s="608"/>
      <c r="G50" s="608"/>
      <c r="H50" s="608"/>
      <c r="I50" s="609"/>
      <c r="J50" s="253"/>
      <c r="K50" s="253"/>
    </row>
    <row r="51" spans="2:11" ht="32.25" customHeight="1" x14ac:dyDescent="0.2">
      <c r="B51" s="235" t="s">
        <v>285</v>
      </c>
      <c r="C51" s="608" t="s">
        <v>373</v>
      </c>
      <c r="D51" s="608"/>
      <c r="E51" s="608"/>
      <c r="F51" s="608"/>
      <c r="G51" s="608"/>
      <c r="H51" s="608"/>
      <c r="I51" s="609"/>
      <c r="J51" s="254"/>
      <c r="K51" s="254"/>
    </row>
    <row r="52" spans="2:11" ht="28.5" customHeight="1" x14ac:dyDescent="0.2">
      <c r="B52" s="236" t="s">
        <v>286</v>
      </c>
      <c r="C52" s="672" t="s">
        <v>389</v>
      </c>
      <c r="D52" s="673"/>
      <c r="E52" s="673"/>
      <c r="F52" s="673"/>
      <c r="G52" s="673"/>
      <c r="H52" s="673"/>
      <c r="I52" s="694"/>
      <c r="J52" s="254"/>
      <c r="K52" s="254"/>
    </row>
    <row r="53" spans="2:11" ht="30" customHeight="1" x14ac:dyDescent="0.2">
      <c r="B53" s="232" t="s">
        <v>287</v>
      </c>
      <c r="C53" s="608" t="s">
        <v>351</v>
      </c>
      <c r="D53" s="608"/>
      <c r="E53" s="608"/>
      <c r="F53" s="608"/>
      <c r="G53" s="608"/>
      <c r="H53" s="608"/>
      <c r="I53" s="609"/>
      <c r="J53" s="255"/>
      <c r="K53" s="255"/>
    </row>
    <row r="54" spans="2:11" ht="31.5" customHeight="1" thickBot="1" x14ac:dyDescent="0.25">
      <c r="B54" s="213" t="s">
        <v>288</v>
      </c>
      <c r="C54" s="695"/>
      <c r="D54" s="695"/>
      <c r="E54" s="695"/>
      <c r="F54" s="695"/>
      <c r="G54" s="695"/>
      <c r="H54" s="695"/>
      <c r="I54" s="696"/>
      <c r="J54" s="256"/>
      <c r="K54" s="256"/>
    </row>
    <row r="55" spans="2:11" ht="12.75" customHeight="1" x14ac:dyDescent="0.2">
      <c r="B55" s="257"/>
      <c r="C55" s="258"/>
      <c r="D55" s="258"/>
      <c r="E55" s="259"/>
      <c r="F55" s="259"/>
      <c r="G55" s="260"/>
      <c r="H55" s="261"/>
      <c r="I55" s="258"/>
      <c r="J55" s="256"/>
      <c r="K55" s="256"/>
    </row>
    <row r="56" spans="2:11" x14ac:dyDescent="0.2">
      <c r="B56" s="257"/>
      <c r="C56" s="258"/>
      <c r="D56" s="258"/>
      <c r="E56" s="259"/>
      <c r="F56" s="259"/>
      <c r="G56" s="260"/>
      <c r="H56" s="261"/>
      <c r="I56" s="258"/>
      <c r="J56" s="256"/>
      <c r="K56" s="256"/>
    </row>
    <row r="57" spans="2:11" x14ac:dyDescent="0.2">
      <c r="B57" s="257"/>
      <c r="C57" s="258"/>
      <c r="D57" s="258"/>
      <c r="E57" s="259"/>
      <c r="F57" s="259"/>
      <c r="G57" s="260"/>
      <c r="H57" s="261"/>
      <c r="I57" s="258"/>
      <c r="J57" s="256"/>
      <c r="K57" s="256"/>
    </row>
    <row r="58" spans="2:11" x14ac:dyDescent="0.2">
      <c r="B58" s="257"/>
      <c r="C58" s="258"/>
      <c r="D58" s="258"/>
      <c r="E58" s="259"/>
      <c r="F58" s="259"/>
      <c r="G58" s="260"/>
      <c r="H58" s="261"/>
      <c r="I58" s="258"/>
      <c r="J58" s="256"/>
      <c r="K58" s="256"/>
    </row>
    <row r="59" spans="2:11" x14ac:dyDescent="0.2">
      <c r="B59" s="257"/>
      <c r="C59" s="258"/>
      <c r="D59" s="258"/>
      <c r="E59" s="259"/>
      <c r="F59" s="259"/>
      <c r="G59" s="260"/>
      <c r="H59" s="261"/>
      <c r="I59" s="258"/>
      <c r="J59" s="256"/>
      <c r="K59" s="256"/>
    </row>
    <row r="60" spans="2:11" ht="25.5" customHeight="1" x14ac:dyDescent="0.2">
      <c r="B60" s="257"/>
      <c r="C60" s="258"/>
      <c r="D60" s="258"/>
      <c r="E60" s="259"/>
      <c r="F60" s="259"/>
      <c r="G60" s="260"/>
      <c r="H60" s="261"/>
      <c r="I60" s="258"/>
      <c r="J60" s="256"/>
      <c r="K60" s="256"/>
    </row>
  </sheetData>
  <sheetProtection algorithmName="SHA-512" hashValue="lvMc9n2QwdwIag7wqYl/qwwb4QEycDuEYZEH5NgrFUdNyjK54PePan2FKu4cloaXZFEiZ+im0MNHUkL/3iiD2w==" saltValue="2FJQ4IDtf3qLLWgPAVwmq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D43799A-6EBB-47E1-8203-F08E19AD0C47}">
      <formula1>$N$11:$N$12</formula1>
    </dataValidation>
    <dataValidation type="list" allowBlank="1" showInputMessage="1" showErrorMessage="1" sqref="H13:I13" xr:uid="{2AFEF7B8-C31A-439E-A7EC-38882C13E439}">
      <formula1>$N$5:$N$8</formula1>
    </dataValidation>
    <dataValidation type="list" allowBlank="1" showInputMessage="1" showErrorMessage="1" sqref="J10:K10" xr:uid="{D89B78B0-C82E-4837-930A-84AE2EA5722E}">
      <formula1>$M$21:$M$28</formula1>
    </dataValidation>
    <dataValidation type="list" allowBlank="1" showInputMessage="1" showErrorMessage="1" sqref="C9:F9" xr:uid="{112055D0-EA98-4200-AAD6-270390168D80}">
      <formula1>$M$6:$M$9</formula1>
    </dataValidation>
    <dataValidation type="list" allowBlank="1" showInputMessage="1" showErrorMessage="1" sqref="C24:E24" xr:uid="{D1AE4087-7A08-4345-AF8B-AC437AEF47F3}">
      <formula1>$M$12:$M$15</formula1>
    </dataValidation>
    <dataValidation type="list" allowBlank="1" showInputMessage="1" showErrorMessage="1" sqref="H12:I12" xr:uid="{92F03C75-4884-49F6-B561-110143ACE746}">
      <formula1>M17:M19</formula1>
    </dataValidation>
    <dataValidation type="list" showDropDown="1" showInputMessage="1" showErrorMessage="1" sqref="K12" xr:uid="{22D17BAE-234D-42D5-9EF6-204EE9178118}">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7174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7174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12A61-4F36-4ADE-8FC7-C7CB2BF0651D}">
  <sheetPr>
    <tabColor rgb="FF92D050"/>
  </sheetPr>
  <dimension ref="B1:X60"/>
  <sheetViews>
    <sheetView zoomScaleNormal="100" zoomScalePageLayoutView="85" workbookViewId="0">
      <selection activeCell="F6" sqref="F6:I6"/>
    </sheetView>
  </sheetViews>
  <sheetFormatPr baseColWidth="10" defaultColWidth="10.85546875" defaultRowHeight="12.75" x14ac:dyDescent="0.2"/>
  <cols>
    <col min="1" max="1" width="1" style="173" customWidth="1"/>
    <col min="2" max="2" width="25.42578125" style="210" customWidth="1"/>
    <col min="3" max="3" width="14.42578125" style="173" customWidth="1"/>
    <col min="4" max="4" width="20.140625" style="173" customWidth="1"/>
    <col min="5" max="5" width="16.42578125" style="173" customWidth="1"/>
    <col min="6" max="6" width="25" style="173" customWidth="1"/>
    <col min="7" max="7" width="22" style="210" customWidth="1"/>
    <col min="8" max="8" width="20.42578125" style="173" customWidth="1"/>
    <col min="9" max="11" width="22.42578125" style="173" customWidth="1"/>
    <col min="12" max="24" width="10.85546875" style="171"/>
    <col min="25" max="16384" width="10.85546875" style="173"/>
  </cols>
  <sheetData>
    <row r="1" spans="2:14" ht="37.5" customHeight="1" x14ac:dyDescent="0.2">
      <c r="B1" s="498"/>
      <c r="C1" s="501" t="s">
        <v>25</v>
      </c>
      <c r="D1" s="501"/>
      <c r="E1" s="501"/>
      <c r="F1" s="501"/>
      <c r="G1" s="501"/>
      <c r="H1" s="501"/>
      <c r="I1" s="502"/>
      <c r="J1" s="170"/>
      <c r="K1" s="170"/>
      <c r="M1" s="172" t="s">
        <v>47</v>
      </c>
    </row>
    <row r="2" spans="2:14" ht="37.5" customHeight="1" x14ac:dyDescent="0.2">
      <c r="B2" s="499"/>
      <c r="C2" s="505" t="s">
        <v>239</v>
      </c>
      <c r="D2" s="505"/>
      <c r="E2" s="505"/>
      <c r="F2" s="505"/>
      <c r="G2" s="505"/>
      <c r="H2" s="505"/>
      <c r="I2" s="503"/>
      <c r="J2" s="170"/>
      <c r="K2" s="170"/>
      <c r="M2" s="172" t="s">
        <v>48</v>
      </c>
    </row>
    <row r="3" spans="2:14" ht="37.5" customHeight="1" thickBot="1" x14ac:dyDescent="0.25">
      <c r="B3" s="500"/>
      <c r="C3" s="506" t="s">
        <v>240</v>
      </c>
      <c r="D3" s="506"/>
      <c r="E3" s="506"/>
      <c r="F3" s="506" t="s">
        <v>241</v>
      </c>
      <c r="G3" s="506"/>
      <c r="H3" s="506"/>
      <c r="I3" s="504"/>
      <c r="J3" s="170"/>
      <c r="K3" s="170"/>
      <c r="M3" s="172" t="s">
        <v>50</v>
      </c>
    </row>
    <row r="4" spans="2:14" ht="23.25" customHeight="1" x14ac:dyDescent="0.2">
      <c r="B4" s="697"/>
      <c r="C4" s="698"/>
      <c r="D4" s="698"/>
      <c r="E4" s="698"/>
      <c r="F4" s="698"/>
      <c r="G4" s="698"/>
      <c r="H4" s="698"/>
      <c r="I4" s="699"/>
      <c r="J4" s="174"/>
      <c r="K4" s="174"/>
    </row>
    <row r="5" spans="2:14" ht="24" customHeight="1" x14ac:dyDescent="0.2">
      <c r="B5" s="510" t="s">
        <v>234</v>
      </c>
      <c r="C5" s="511"/>
      <c r="D5" s="511"/>
      <c r="E5" s="511"/>
      <c r="F5" s="511"/>
      <c r="G5" s="511"/>
      <c r="H5" s="511"/>
      <c r="I5" s="512"/>
      <c r="J5" s="175"/>
      <c r="K5" s="175"/>
      <c r="N5" s="176" t="s">
        <v>57</v>
      </c>
    </row>
    <row r="6" spans="2:14" ht="30.75" customHeight="1" x14ac:dyDescent="0.2">
      <c r="B6" s="226" t="s">
        <v>242</v>
      </c>
      <c r="C6" s="224">
        <v>5</v>
      </c>
      <c r="D6" s="513" t="s">
        <v>243</v>
      </c>
      <c r="E6" s="513"/>
      <c r="F6" s="514" t="s">
        <v>294</v>
      </c>
      <c r="G6" s="514"/>
      <c r="H6" s="514"/>
      <c r="I6" s="515"/>
      <c r="J6" s="177"/>
      <c r="K6" s="177"/>
      <c r="M6" s="172" t="s">
        <v>60</v>
      </c>
      <c r="N6" s="176" t="s">
        <v>61</v>
      </c>
    </row>
    <row r="7" spans="2:14" ht="30.75" customHeight="1" x14ac:dyDescent="0.2">
      <c r="B7" s="226" t="s">
        <v>244</v>
      </c>
      <c r="C7" s="224" t="s">
        <v>81</v>
      </c>
      <c r="D7" s="513" t="s">
        <v>245</v>
      </c>
      <c r="E7" s="513"/>
      <c r="F7" s="514" t="s">
        <v>333</v>
      </c>
      <c r="G7" s="514"/>
      <c r="H7" s="178" t="s">
        <v>246</v>
      </c>
      <c r="I7" s="225" t="s">
        <v>81</v>
      </c>
      <c r="J7" s="179"/>
      <c r="K7" s="179"/>
      <c r="M7" s="172" t="s">
        <v>65</v>
      </c>
      <c r="N7" s="176" t="s">
        <v>66</v>
      </c>
    </row>
    <row r="8" spans="2:14" ht="30.75" customHeight="1" x14ac:dyDescent="0.2">
      <c r="B8" s="226" t="s">
        <v>247</v>
      </c>
      <c r="C8" s="514" t="s">
        <v>289</v>
      </c>
      <c r="D8" s="514"/>
      <c r="E8" s="514"/>
      <c r="F8" s="514"/>
      <c r="G8" s="178" t="s">
        <v>248</v>
      </c>
      <c r="H8" s="519">
        <v>7550</v>
      </c>
      <c r="I8" s="520"/>
      <c r="J8" s="180"/>
      <c r="K8" s="180"/>
      <c r="M8" s="172" t="s">
        <v>69</v>
      </c>
      <c r="N8" s="176" t="s">
        <v>70</v>
      </c>
    </row>
    <row r="9" spans="2:14" ht="30.75" customHeight="1" x14ac:dyDescent="0.2">
      <c r="B9" s="226" t="s">
        <v>48</v>
      </c>
      <c r="C9" s="521" t="s">
        <v>60</v>
      </c>
      <c r="D9" s="521"/>
      <c r="E9" s="521"/>
      <c r="F9" s="521"/>
      <c r="G9" s="178" t="s">
        <v>249</v>
      </c>
      <c r="H9" s="522" t="s">
        <v>316</v>
      </c>
      <c r="I9" s="523"/>
      <c r="J9" s="181"/>
      <c r="K9" s="181"/>
      <c r="M9" s="182" t="s">
        <v>73</v>
      </c>
    </row>
    <row r="10" spans="2:14" ht="39" customHeight="1" x14ac:dyDescent="0.2">
      <c r="B10" s="226" t="s">
        <v>250</v>
      </c>
      <c r="C10" s="514" t="s">
        <v>378</v>
      </c>
      <c r="D10" s="514"/>
      <c r="E10" s="514"/>
      <c r="F10" s="514"/>
      <c r="G10" s="514"/>
      <c r="H10" s="514"/>
      <c r="I10" s="515"/>
      <c r="J10" s="183"/>
      <c r="K10" s="183"/>
      <c r="M10" s="182"/>
    </row>
    <row r="11" spans="2:14" ht="30.75" customHeight="1" x14ac:dyDescent="0.2">
      <c r="B11" s="226" t="s">
        <v>251</v>
      </c>
      <c r="C11" s="516" t="str">
        <f>'[7]Proyecto 7550'!$E$53</f>
        <v>Realizar el fortalecimiento institucional de la estructura orgánica y funcional de la SDA, IDIGER, JBB, E IDPYBA</v>
      </c>
      <c r="D11" s="516"/>
      <c r="E11" s="516"/>
      <c r="F11" s="516"/>
      <c r="G11" s="516"/>
      <c r="H11" s="516"/>
      <c r="I11" s="700"/>
      <c r="J11" s="179"/>
      <c r="K11" s="179"/>
      <c r="M11" s="182"/>
      <c r="N11" s="176" t="s">
        <v>76</v>
      </c>
    </row>
    <row r="12" spans="2:14" ht="30.75" customHeight="1" x14ac:dyDescent="0.2">
      <c r="B12" s="226" t="s">
        <v>254</v>
      </c>
      <c r="C12" s="517" t="s">
        <v>308</v>
      </c>
      <c r="D12" s="517"/>
      <c r="E12" s="517"/>
      <c r="F12" s="517"/>
      <c r="G12" s="178" t="s">
        <v>252</v>
      </c>
      <c r="H12" s="544" t="s">
        <v>91</v>
      </c>
      <c r="I12" s="545"/>
      <c r="J12" s="179"/>
      <c r="K12" s="179"/>
      <c r="M12" s="182" t="s">
        <v>80</v>
      </c>
      <c r="N12" s="176" t="s">
        <v>81</v>
      </c>
    </row>
    <row r="13" spans="2:14" ht="30.75" customHeight="1" x14ac:dyDescent="0.2">
      <c r="B13" s="226" t="s">
        <v>255</v>
      </c>
      <c r="C13" s="528" t="s">
        <v>349</v>
      </c>
      <c r="D13" s="528"/>
      <c r="E13" s="528"/>
      <c r="F13" s="528"/>
      <c r="G13" s="178" t="s">
        <v>253</v>
      </c>
      <c r="H13" s="516" t="s">
        <v>57</v>
      </c>
      <c r="I13" s="700"/>
      <c r="J13" s="179"/>
      <c r="K13" s="179"/>
      <c r="M13" s="182" t="s">
        <v>84</v>
      </c>
    </row>
    <row r="14" spans="2:14" ht="30" customHeight="1" x14ac:dyDescent="0.2">
      <c r="B14" s="226" t="s">
        <v>256</v>
      </c>
      <c r="C14" s="701" t="s">
        <v>309</v>
      </c>
      <c r="D14" s="702"/>
      <c r="E14" s="702"/>
      <c r="F14" s="702"/>
      <c r="G14" s="702"/>
      <c r="H14" s="702"/>
      <c r="I14" s="703"/>
      <c r="J14" s="183"/>
      <c r="K14" s="183"/>
      <c r="M14" s="182" t="s">
        <v>86</v>
      </c>
      <c r="N14" s="176"/>
    </row>
    <row r="15" spans="2:14" ht="30.75" customHeight="1" x14ac:dyDescent="0.2">
      <c r="B15" s="226" t="s">
        <v>257</v>
      </c>
      <c r="C15" s="517" t="s">
        <v>310</v>
      </c>
      <c r="D15" s="517"/>
      <c r="E15" s="517"/>
      <c r="F15" s="517"/>
      <c r="G15" s="517"/>
      <c r="H15" s="517"/>
      <c r="I15" s="518"/>
      <c r="J15" s="184"/>
      <c r="K15" s="184"/>
      <c r="M15" s="182" t="s">
        <v>88</v>
      </c>
      <c r="N15" s="176"/>
    </row>
    <row r="16" spans="2:14" ht="20.25" customHeight="1" x14ac:dyDescent="0.2">
      <c r="B16" s="226" t="s">
        <v>258</v>
      </c>
      <c r="C16" s="514" t="s">
        <v>327</v>
      </c>
      <c r="D16" s="514"/>
      <c r="E16" s="514"/>
      <c r="F16" s="514"/>
      <c r="G16" s="514"/>
      <c r="H16" s="514"/>
      <c r="I16" s="515"/>
      <c r="J16" s="185"/>
      <c r="K16" s="185"/>
      <c r="M16" s="182"/>
      <c r="N16" s="176"/>
    </row>
    <row r="17" spans="2:14" ht="30.75" customHeight="1" x14ac:dyDescent="0.2">
      <c r="B17" s="226" t="s">
        <v>259</v>
      </c>
      <c r="C17" s="516" t="s">
        <v>152</v>
      </c>
      <c r="D17" s="535"/>
      <c r="E17" s="535"/>
      <c r="F17" s="535"/>
      <c r="G17" s="535"/>
      <c r="H17" s="535"/>
      <c r="I17" s="536"/>
      <c r="J17" s="186"/>
      <c r="K17" s="186"/>
      <c r="M17" s="182" t="s">
        <v>91</v>
      </c>
      <c r="N17" s="176"/>
    </row>
    <row r="18" spans="2:14" ht="18" customHeight="1" x14ac:dyDescent="0.2">
      <c r="B18" s="537" t="s">
        <v>265</v>
      </c>
      <c r="C18" s="538" t="s">
        <v>237</v>
      </c>
      <c r="D18" s="538"/>
      <c r="E18" s="538"/>
      <c r="F18" s="539" t="s">
        <v>238</v>
      </c>
      <c r="G18" s="539"/>
      <c r="H18" s="539"/>
      <c r="I18" s="540"/>
      <c r="J18" s="187"/>
      <c r="K18" s="187"/>
      <c r="M18" s="182" t="s">
        <v>79</v>
      </c>
      <c r="N18" s="176"/>
    </row>
    <row r="19" spans="2:14" ht="39.75" customHeight="1" x14ac:dyDescent="0.2">
      <c r="B19" s="537"/>
      <c r="C19" s="514" t="s">
        <v>312</v>
      </c>
      <c r="D19" s="514"/>
      <c r="E19" s="514"/>
      <c r="F19" s="514" t="s">
        <v>313</v>
      </c>
      <c r="G19" s="514"/>
      <c r="H19" s="514"/>
      <c r="I19" s="515"/>
      <c r="J19" s="185"/>
      <c r="K19" s="185"/>
      <c r="M19" s="182" t="s">
        <v>95</v>
      </c>
      <c r="N19" s="176"/>
    </row>
    <row r="20" spans="2:14" ht="39.75" customHeight="1" x14ac:dyDescent="0.2">
      <c r="B20" s="226" t="s">
        <v>266</v>
      </c>
      <c r="C20" s="541" t="s">
        <v>314</v>
      </c>
      <c r="D20" s="542"/>
      <c r="E20" s="543"/>
      <c r="F20" s="544" t="s">
        <v>314</v>
      </c>
      <c r="G20" s="544"/>
      <c r="H20" s="544"/>
      <c r="I20" s="545"/>
      <c r="J20" s="179"/>
      <c r="K20" s="179"/>
      <c r="M20" s="182"/>
      <c r="N20" s="176"/>
    </row>
    <row r="21" spans="2:14" ht="361.15" customHeight="1" x14ac:dyDescent="0.2">
      <c r="B21" s="226" t="s">
        <v>267</v>
      </c>
      <c r="C21" s="546" t="s">
        <v>344</v>
      </c>
      <c r="D21" s="547"/>
      <c r="E21" s="548"/>
      <c r="F21" s="704" t="s">
        <v>343</v>
      </c>
      <c r="G21" s="705"/>
      <c r="H21" s="705"/>
      <c r="I21" s="706"/>
      <c r="J21" s="184"/>
      <c r="K21" s="184"/>
      <c r="M21" s="188"/>
      <c r="N21" s="176"/>
    </row>
    <row r="22" spans="2:14" ht="23.25" customHeight="1" x14ac:dyDescent="0.2">
      <c r="B22" s="226" t="s">
        <v>268</v>
      </c>
      <c r="C22" s="529">
        <v>44197</v>
      </c>
      <c r="D22" s="552"/>
      <c r="E22" s="553"/>
      <c r="F22" s="178" t="s">
        <v>271</v>
      </c>
      <c r="G22" s="227">
        <v>0.1</v>
      </c>
      <c r="H22" s="178" t="s">
        <v>275</v>
      </c>
      <c r="I22" s="228">
        <v>0.1</v>
      </c>
      <c r="J22" s="189"/>
      <c r="K22" s="189"/>
      <c r="M22" s="188"/>
    </row>
    <row r="23" spans="2:14" ht="27" customHeight="1" x14ac:dyDescent="0.2">
      <c r="B23" s="226" t="s">
        <v>269</v>
      </c>
      <c r="C23" s="529">
        <v>44561</v>
      </c>
      <c r="D23" s="530"/>
      <c r="E23" s="531"/>
      <c r="F23" s="178" t="s">
        <v>272</v>
      </c>
      <c r="G23" s="532">
        <v>0.3</v>
      </c>
      <c r="H23" s="533"/>
      <c r="I23" s="534"/>
      <c r="J23" s="190"/>
      <c r="K23" s="190"/>
      <c r="M23" s="188"/>
    </row>
    <row r="24" spans="2:14" ht="30.75" customHeight="1" x14ac:dyDescent="0.2">
      <c r="B24" s="233" t="s">
        <v>270</v>
      </c>
      <c r="C24" s="554" t="s">
        <v>326</v>
      </c>
      <c r="D24" s="555"/>
      <c r="E24" s="556"/>
      <c r="F24" s="229" t="s">
        <v>274</v>
      </c>
      <c r="G24" s="557" t="s">
        <v>223</v>
      </c>
      <c r="H24" s="530"/>
      <c r="I24" s="558"/>
      <c r="J24" s="187"/>
      <c r="K24" s="187"/>
      <c r="M24" s="188"/>
    </row>
    <row r="25" spans="2:14" ht="22.5" customHeight="1" x14ac:dyDescent="0.2">
      <c r="B25" s="510" t="s">
        <v>235</v>
      </c>
      <c r="C25" s="511"/>
      <c r="D25" s="511"/>
      <c r="E25" s="511"/>
      <c r="F25" s="511"/>
      <c r="G25" s="511"/>
      <c r="H25" s="511"/>
      <c r="I25" s="512"/>
      <c r="J25" s="175"/>
      <c r="K25" s="175"/>
      <c r="M25" s="188"/>
    </row>
    <row r="26" spans="2:14" ht="43.5" customHeight="1" x14ac:dyDescent="0.2">
      <c r="B26" s="191" t="s">
        <v>105</v>
      </c>
      <c r="C26" s="223" t="s">
        <v>261</v>
      </c>
      <c r="D26" s="223" t="s">
        <v>260</v>
      </c>
      <c r="E26" s="192" t="s">
        <v>264</v>
      </c>
      <c r="F26" s="223" t="s">
        <v>263</v>
      </c>
      <c r="G26" s="223" t="s">
        <v>262</v>
      </c>
      <c r="H26" s="192" t="s">
        <v>276</v>
      </c>
      <c r="I26" s="193" t="s">
        <v>273</v>
      </c>
      <c r="J26" s="185"/>
      <c r="K26" s="185"/>
      <c r="M26" s="188"/>
    </row>
    <row r="27" spans="2:14" ht="15.6" customHeight="1" x14ac:dyDescent="0.2">
      <c r="B27" s="191" t="s">
        <v>329</v>
      </c>
      <c r="C27" s="230">
        <f>0.0833*$G$23</f>
        <v>2.4989999999999998E-2</v>
      </c>
      <c r="D27" s="230">
        <v>2.4900000000000002E-2</v>
      </c>
      <c r="E27" s="265">
        <f>IF(OR(C27=0,C27=""),0,D27/C27)</f>
        <v>0.99639855942376965</v>
      </c>
      <c r="F27" s="574">
        <f>SUM(C27:C38)</f>
        <v>0.29999999999999993</v>
      </c>
      <c r="G27" s="574">
        <f>SUM(D27:D38)</f>
        <v>4.9800000000000004E-2</v>
      </c>
      <c r="H27" s="266">
        <f>+(D27*100%)/$G$23</f>
        <v>8.3000000000000004E-2</v>
      </c>
      <c r="I27" s="571">
        <f>G27+I22</f>
        <v>0.14980000000000002</v>
      </c>
      <c r="J27" s="185"/>
      <c r="K27" s="185"/>
      <c r="M27" s="188"/>
    </row>
    <row r="28" spans="2:14" ht="15.6" customHeight="1" x14ac:dyDescent="0.2">
      <c r="B28" s="191" t="s">
        <v>114</v>
      </c>
      <c r="C28" s="230">
        <f t="shared" ref="C28:C34" si="0">0.0833*$G$23</f>
        <v>2.4989999999999998E-2</v>
      </c>
      <c r="D28" s="230">
        <v>2.4900000000000002E-2</v>
      </c>
      <c r="E28" s="265">
        <f t="shared" ref="E28:E38" si="1">IF(OR(C28=0,C28=""),0,D28/C28)</f>
        <v>0.99639855942376965</v>
      </c>
      <c r="F28" s="575"/>
      <c r="G28" s="575"/>
      <c r="H28" s="266">
        <f>+IF(D28="","",((D28*100%)/$G$23)+H27)</f>
        <v>0.16600000000000001</v>
      </c>
      <c r="I28" s="572"/>
      <c r="J28" s="185"/>
      <c r="K28" s="185"/>
      <c r="M28" s="188"/>
    </row>
    <row r="29" spans="2:14" ht="15.6" customHeight="1" x14ac:dyDescent="0.2">
      <c r="B29" s="191" t="s">
        <v>115</v>
      </c>
      <c r="C29" s="230">
        <f t="shared" si="0"/>
        <v>2.4989999999999998E-2</v>
      </c>
      <c r="D29" s="230"/>
      <c r="E29" s="265">
        <f t="shared" si="1"/>
        <v>0</v>
      </c>
      <c r="F29" s="575"/>
      <c r="G29" s="575"/>
      <c r="H29" s="266" t="str">
        <f t="shared" ref="H29:H38" si="2">+IF(D29="","",((D29*100%)/$G$23)+H28)</f>
        <v/>
      </c>
      <c r="I29" s="572"/>
      <c r="J29" s="185"/>
      <c r="K29" s="185"/>
      <c r="M29" s="188"/>
    </row>
    <row r="30" spans="2:14" ht="15.6" customHeight="1" x14ac:dyDescent="0.2">
      <c r="B30" s="191" t="s">
        <v>116</v>
      </c>
      <c r="C30" s="230">
        <f t="shared" si="0"/>
        <v>2.4989999999999998E-2</v>
      </c>
      <c r="D30" s="230"/>
      <c r="E30" s="265">
        <f t="shared" si="1"/>
        <v>0</v>
      </c>
      <c r="F30" s="575"/>
      <c r="G30" s="575"/>
      <c r="H30" s="266" t="str">
        <f t="shared" si="2"/>
        <v/>
      </c>
      <c r="I30" s="572"/>
      <c r="J30" s="185"/>
      <c r="K30" s="185"/>
      <c r="M30" s="188"/>
    </row>
    <row r="31" spans="2:14" ht="15.6" customHeight="1" x14ac:dyDescent="0.2">
      <c r="B31" s="191" t="s">
        <v>117</v>
      </c>
      <c r="C31" s="230">
        <f t="shared" si="0"/>
        <v>2.4989999999999998E-2</v>
      </c>
      <c r="D31" s="230"/>
      <c r="E31" s="265">
        <f t="shared" si="1"/>
        <v>0</v>
      </c>
      <c r="F31" s="575"/>
      <c r="G31" s="575"/>
      <c r="H31" s="266" t="str">
        <f t="shared" si="2"/>
        <v/>
      </c>
      <c r="I31" s="572"/>
      <c r="J31" s="185"/>
      <c r="K31" s="185"/>
      <c r="M31" s="188"/>
    </row>
    <row r="32" spans="2:14" ht="15.6" customHeight="1" x14ac:dyDescent="0.2">
      <c r="B32" s="191" t="s">
        <v>118</v>
      </c>
      <c r="C32" s="230">
        <f t="shared" si="0"/>
        <v>2.4989999999999998E-2</v>
      </c>
      <c r="D32" s="230"/>
      <c r="E32" s="265">
        <f t="shared" si="1"/>
        <v>0</v>
      </c>
      <c r="F32" s="575"/>
      <c r="G32" s="575"/>
      <c r="H32" s="266" t="str">
        <f t="shared" si="2"/>
        <v/>
      </c>
      <c r="I32" s="572"/>
      <c r="J32" s="185"/>
      <c r="K32" s="185"/>
      <c r="M32" s="188"/>
    </row>
    <row r="33" spans="2:11" ht="19.5" customHeight="1" x14ac:dyDescent="0.2">
      <c r="B33" s="191" t="s">
        <v>119</v>
      </c>
      <c r="C33" s="230">
        <f t="shared" si="0"/>
        <v>2.4989999999999998E-2</v>
      </c>
      <c r="D33" s="230"/>
      <c r="E33" s="265">
        <f t="shared" si="1"/>
        <v>0</v>
      </c>
      <c r="F33" s="575"/>
      <c r="G33" s="575"/>
      <c r="H33" s="266" t="str">
        <f t="shared" si="2"/>
        <v/>
      </c>
      <c r="I33" s="572"/>
      <c r="J33" s="196"/>
      <c r="K33" s="196"/>
    </row>
    <row r="34" spans="2:11" ht="19.5" customHeight="1" x14ac:dyDescent="0.2">
      <c r="B34" s="191" t="s">
        <v>120</v>
      </c>
      <c r="C34" s="230">
        <f t="shared" si="0"/>
        <v>2.4989999999999998E-2</v>
      </c>
      <c r="D34" s="230"/>
      <c r="E34" s="265">
        <f t="shared" si="1"/>
        <v>0</v>
      </c>
      <c r="F34" s="575"/>
      <c r="G34" s="575"/>
      <c r="H34" s="266" t="str">
        <f t="shared" si="2"/>
        <v/>
      </c>
      <c r="I34" s="572"/>
      <c r="J34" s="196"/>
      <c r="K34" s="196"/>
    </row>
    <row r="35" spans="2:11" ht="19.5" customHeight="1" x14ac:dyDescent="0.2">
      <c r="B35" s="191" t="s">
        <v>121</v>
      </c>
      <c r="C35" s="230">
        <f>0.0834*$G$23</f>
        <v>2.5020000000000001E-2</v>
      </c>
      <c r="D35" s="230"/>
      <c r="E35" s="265">
        <f t="shared" si="1"/>
        <v>0</v>
      </c>
      <c r="F35" s="575"/>
      <c r="G35" s="575"/>
      <c r="H35" s="266" t="str">
        <f t="shared" si="2"/>
        <v/>
      </c>
      <c r="I35" s="572"/>
      <c r="J35" s="196"/>
      <c r="K35" s="196"/>
    </row>
    <row r="36" spans="2:11" ht="19.5" customHeight="1" x14ac:dyDescent="0.2">
      <c r="B36" s="191" t="s">
        <v>122</v>
      </c>
      <c r="C36" s="230">
        <f>0.0834*$G$23</f>
        <v>2.5020000000000001E-2</v>
      </c>
      <c r="D36" s="230"/>
      <c r="E36" s="265">
        <f t="shared" si="1"/>
        <v>0</v>
      </c>
      <c r="F36" s="575"/>
      <c r="G36" s="575"/>
      <c r="H36" s="266" t="str">
        <f t="shared" si="2"/>
        <v/>
      </c>
      <c r="I36" s="572"/>
      <c r="J36" s="196"/>
      <c r="K36" s="196"/>
    </row>
    <row r="37" spans="2:11" ht="19.5" customHeight="1" x14ac:dyDescent="0.2">
      <c r="B37" s="191" t="s">
        <v>123</v>
      </c>
      <c r="C37" s="230">
        <f>0.0834*$G$23</f>
        <v>2.5020000000000001E-2</v>
      </c>
      <c r="D37" s="230"/>
      <c r="E37" s="265">
        <f t="shared" si="1"/>
        <v>0</v>
      </c>
      <c r="F37" s="575"/>
      <c r="G37" s="575"/>
      <c r="H37" s="266" t="str">
        <f t="shared" si="2"/>
        <v/>
      </c>
      <c r="I37" s="572"/>
      <c r="J37" s="196"/>
      <c r="K37" s="196"/>
    </row>
    <row r="38" spans="2:11" ht="19.5" customHeight="1" x14ac:dyDescent="0.2">
      <c r="B38" s="191" t="s">
        <v>124</v>
      </c>
      <c r="C38" s="230">
        <f>0.0834*$G$23</f>
        <v>2.5020000000000001E-2</v>
      </c>
      <c r="D38" s="230"/>
      <c r="E38" s="265">
        <f t="shared" si="1"/>
        <v>0</v>
      </c>
      <c r="F38" s="576"/>
      <c r="G38" s="576"/>
      <c r="H38" s="266" t="str">
        <f t="shared" si="2"/>
        <v/>
      </c>
      <c r="I38" s="573"/>
      <c r="J38" s="196"/>
      <c r="K38" s="196"/>
    </row>
    <row r="39" spans="2:11" ht="52.5" customHeight="1" x14ac:dyDescent="0.2">
      <c r="B39" s="231" t="s">
        <v>277</v>
      </c>
      <c r="C39" s="559"/>
      <c r="D39" s="560"/>
      <c r="E39" s="560"/>
      <c r="F39" s="560"/>
      <c r="G39" s="560"/>
      <c r="H39" s="560"/>
      <c r="I39" s="561"/>
      <c r="J39" s="198"/>
      <c r="K39" s="198"/>
    </row>
    <row r="40" spans="2:11" ht="34.5" customHeight="1" x14ac:dyDescent="0.2">
      <c r="B40" s="562"/>
      <c r="C40" s="563"/>
      <c r="D40" s="563"/>
      <c r="E40" s="563"/>
      <c r="F40" s="563"/>
      <c r="G40" s="563"/>
      <c r="H40" s="563"/>
      <c r="I40" s="564"/>
      <c r="J40" s="175"/>
      <c r="K40" s="175"/>
    </row>
    <row r="41" spans="2:11" ht="34.5" customHeight="1" x14ac:dyDescent="0.2">
      <c r="B41" s="565"/>
      <c r="C41" s="566"/>
      <c r="D41" s="566"/>
      <c r="E41" s="566"/>
      <c r="F41" s="566"/>
      <c r="G41" s="566"/>
      <c r="H41" s="566"/>
      <c r="I41" s="567"/>
      <c r="J41" s="198"/>
      <c r="K41" s="198"/>
    </row>
    <row r="42" spans="2:11" ht="34.5" customHeight="1" x14ac:dyDescent="0.2">
      <c r="B42" s="565"/>
      <c r="C42" s="566"/>
      <c r="D42" s="566"/>
      <c r="E42" s="566"/>
      <c r="F42" s="566"/>
      <c r="G42" s="566"/>
      <c r="H42" s="566"/>
      <c r="I42" s="567"/>
      <c r="J42" s="198"/>
      <c r="K42" s="198"/>
    </row>
    <row r="43" spans="2:11" ht="34.5" customHeight="1" x14ac:dyDescent="0.2">
      <c r="B43" s="565"/>
      <c r="C43" s="566"/>
      <c r="D43" s="566"/>
      <c r="E43" s="566"/>
      <c r="F43" s="566"/>
      <c r="G43" s="566"/>
      <c r="H43" s="566"/>
      <c r="I43" s="567"/>
      <c r="J43" s="198"/>
      <c r="K43" s="198"/>
    </row>
    <row r="44" spans="2:11" ht="34.5" customHeight="1" x14ac:dyDescent="0.2">
      <c r="B44" s="568"/>
      <c r="C44" s="569"/>
      <c r="D44" s="569"/>
      <c r="E44" s="569"/>
      <c r="F44" s="569"/>
      <c r="G44" s="569"/>
      <c r="H44" s="569"/>
      <c r="I44" s="570"/>
      <c r="J44" s="174"/>
      <c r="K44" s="174"/>
    </row>
    <row r="45" spans="2:11" ht="409.6" customHeight="1" x14ac:dyDescent="0.2">
      <c r="B45" s="226" t="s">
        <v>278</v>
      </c>
      <c r="C45" s="559" t="s">
        <v>392</v>
      </c>
      <c r="D45" s="560"/>
      <c r="E45" s="560"/>
      <c r="F45" s="560"/>
      <c r="G45" s="560"/>
      <c r="H45" s="560"/>
      <c r="I45" s="561"/>
      <c r="J45" s="199"/>
      <c r="K45" s="199"/>
    </row>
    <row r="46" spans="2:11" ht="64.900000000000006" customHeight="1" x14ac:dyDescent="0.2">
      <c r="B46" s="226" t="s">
        <v>279</v>
      </c>
      <c r="C46" s="585" t="s">
        <v>391</v>
      </c>
      <c r="D46" s="586"/>
      <c r="E46" s="586"/>
      <c r="F46" s="586"/>
      <c r="G46" s="586"/>
      <c r="H46" s="586"/>
      <c r="I46" s="587"/>
      <c r="J46" s="199"/>
      <c r="K46" s="199"/>
    </row>
    <row r="47" spans="2:11" ht="66" customHeight="1" x14ac:dyDescent="0.2">
      <c r="B47" s="232" t="s">
        <v>280</v>
      </c>
      <c r="C47" s="588" t="s">
        <v>374</v>
      </c>
      <c r="D47" s="589"/>
      <c r="E47" s="589"/>
      <c r="F47" s="589"/>
      <c r="G47" s="589"/>
      <c r="H47" s="589"/>
      <c r="I47" s="590"/>
      <c r="J47" s="199"/>
      <c r="K47" s="199"/>
    </row>
    <row r="48" spans="2:11" ht="22.5" customHeight="1" x14ac:dyDescent="0.2">
      <c r="B48" s="510" t="s">
        <v>236</v>
      </c>
      <c r="C48" s="511"/>
      <c r="D48" s="511"/>
      <c r="E48" s="511"/>
      <c r="F48" s="511"/>
      <c r="G48" s="511"/>
      <c r="H48" s="511"/>
      <c r="I48" s="512"/>
      <c r="J48" s="199"/>
      <c r="K48" s="199"/>
    </row>
    <row r="49" spans="2:11" ht="22.5" customHeight="1" x14ac:dyDescent="0.2">
      <c r="B49" s="581" t="s">
        <v>281</v>
      </c>
      <c r="C49" s="220" t="s">
        <v>282</v>
      </c>
      <c r="D49" s="583" t="s">
        <v>283</v>
      </c>
      <c r="E49" s="583"/>
      <c r="F49" s="583"/>
      <c r="G49" s="583" t="s">
        <v>284</v>
      </c>
      <c r="H49" s="583"/>
      <c r="I49" s="584"/>
      <c r="J49" s="200"/>
      <c r="K49" s="200"/>
    </row>
    <row r="50" spans="2:11" ht="30.75" customHeight="1" x14ac:dyDescent="0.2">
      <c r="B50" s="582"/>
      <c r="C50" s="234"/>
      <c r="D50" s="608"/>
      <c r="E50" s="608"/>
      <c r="F50" s="608"/>
      <c r="G50" s="608"/>
      <c r="H50" s="608"/>
      <c r="I50" s="609"/>
      <c r="J50" s="200"/>
      <c r="K50" s="200"/>
    </row>
    <row r="51" spans="2:11" ht="32.25" customHeight="1" x14ac:dyDescent="0.2">
      <c r="B51" s="235" t="s">
        <v>285</v>
      </c>
      <c r="C51" s="637" t="s">
        <v>346</v>
      </c>
      <c r="D51" s="637"/>
      <c r="E51" s="637"/>
      <c r="F51" s="637"/>
      <c r="G51" s="637"/>
      <c r="H51" s="637"/>
      <c r="I51" s="638"/>
      <c r="J51" s="202"/>
      <c r="K51" s="202"/>
    </row>
    <row r="52" spans="2:11" ht="28.5" customHeight="1" x14ac:dyDescent="0.2">
      <c r="B52" s="236" t="s">
        <v>286</v>
      </c>
      <c r="C52" s="637" t="s">
        <v>347</v>
      </c>
      <c r="D52" s="637"/>
      <c r="E52" s="637"/>
      <c r="F52" s="637"/>
      <c r="G52" s="637"/>
      <c r="H52" s="637"/>
      <c r="I52" s="638"/>
      <c r="J52" s="202"/>
      <c r="K52" s="202"/>
    </row>
    <row r="53" spans="2:11" ht="30" customHeight="1" x14ac:dyDescent="0.2">
      <c r="B53" s="232" t="s">
        <v>287</v>
      </c>
      <c r="C53" s="637" t="s">
        <v>348</v>
      </c>
      <c r="D53" s="637"/>
      <c r="E53" s="637"/>
      <c r="F53" s="637"/>
      <c r="G53" s="637"/>
      <c r="H53" s="637"/>
      <c r="I53" s="638"/>
      <c r="J53" s="203"/>
      <c r="K53" s="203"/>
    </row>
    <row r="54" spans="2:11" ht="31.5" customHeight="1" thickBot="1" x14ac:dyDescent="0.25">
      <c r="B54" s="213" t="s">
        <v>288</v>
      </c>
      <c r="C54" s="707"/>
      <c r="D54" s="708"/>
      <c r="E54" s="708"/>
      <c r="F54" s="708"/>
      <c r="G54" s="708"/>
      <c r="H54" s="708"/>
      <c r="I54" s="709"/>
      <c r="J54" s="204"/>
      <c r="K54" s="204"/>
    </row>
    <row r="55" spans="2:11" x14ac:dyDescent="0.2">
      <c r="B55" s="205"/>
      <c r="C55" s="206"/>
      <c r="D55" s="206"/>
      <c r="E55" s="207"/>
      <c r="F55" s="207"/>
      <c r="G55" s="214"/>
      <c r="H55" s="209"/>
      <c r="I55" s="206"/>
      <c r="J55" s="204"/>
      <c r="K55" s="204"/>
    </row>
    <row r="56" spans="2:11" x14ac:dyDescent="0.2">
      <c r="B56" s="205"/>
      <c r="C56" s="206"/>
      <c r="D56" s="206"/>
      <c r="E56" s="207"/>
      <c r="F56" s="207"/>
      <c r="G56" s="214"/>
      <c r="H56" s="209"/>
      <c r="I56" s="206"/>
      <c r="J56" s="204"/>
      <c r="K56" s="204"/>
    </row>
    <row r="57" spans="2:11" x14ac:dyDescent="0.2">
      <c r="B57" s="205"/>
      <c r="C57" s="206"/>
      <c r="D57" s="206"/>
      <c r="E57" s="207"/>
      <c r="F57" s="207"/>
      <c r="G57" s="214"/>
      <c r="H57" s="209"/>
      <c r="I57" s="206"/>
      <c r="J57" s="204"/>
      <c r="K57" s="204"/>
    </row>
    <row r="58" spans="2:11" x14ac:dyDescent="0.2">
      <c r="B58" s="205"/>
      <c r="C58" s="206"/>
      <c r="D58" s="206"/>
      <c r="E58" s="207"/>
      <c r="F58" s="207"/>
      <c r="G58" s="214"/>
      <c r="H58" s="209"/>
      <c r="I58" s="206"/>
      <c r="J58" s="204"/>
      <c r="K58" s="204"/>
    </row>
    <row r="59" spans="2:11" x14ac:dyDescent="0.2">
      <c r="B59" s="205"/>
      <c r="C59" s="206"/>
      <c r="D59" s="206"/>
      <c r="E59" s="207"/>
      <c r="F59" s="207"/>
      <c r="G59" s="214"/>
      <c r="H59" s="209"/>
      <c r="I59" s="206"/>
      <c r="J59" s="204"/>
      <c r="K59" s="204"/>
    </row>
    <row r="60" spans="2:11" ht="25.5" customHeight="1" x14ac:dyDescent="0.2">
      <c r="B60" s="205"/>
      <c r="C60" s="206"/>
      <c r="D60" s="206"/>
      <c r="E60" s="207"/>
      <c r="F60" s="207"/>
      <c r="G60" s="214"/>
      <c r="H60" s="209"/>
      <c r="I60" s="206"/>
      <c r="J60" s="204"/>
      <c r="K60" s="204"/>
    </row>
  </sheetData>
  <sheetProtection algorithmName="SHA-512" hashValue="igeXvBMoi/VDO0I/N6wRRxKPWKPYmQCc70ISfCorbyA5NkniLMK1Ag6bTh916YbXUrjg0/jcDp1KxvrJQCi53g==" saltValue="3k4WS+BTdQY+EnIsF6r4O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5B76627-C89E-41E3-AB1B-261202073575}">
      <formula1>$N$11:$N$12</formula1>
    </dataValidation>
    <dataValidation type="list" allowBlank="1" showInputMessage="1" showErrorMessage="1" sqref="H13:I13" xr:uid="{564A4AFF-6A59-4F6C-AAF3-AEDDDF8D12BE}">
      <formula1>$N$5:$N$8</formula1>
    </dataValidation>
    <dataValidation type="list" allowBlank="1" showInputMessage="1" showErrorMessage="1" sqref="C9:F9" xr:uid="{2AA69A7B-E486-40B6-ACFF-D0DE5FD7574C}">
      <formula1>$M$6:$M$9</formula1>
    </dataValidation>
    <dataValidation type="list" allowBlank="1" showInputMessage="1" showErrorMessage="1" sqref="C24:E24" xr:uid="{E27D2EFE-1DA6-498B-8EF7-CA2C44421BDF}">
      <formula1>$M$12:$M$15</formula1>
    </dataValidation>
    <dataValidation type="list" allowBlank="1" showInputMessage="1" showErrorMessage="1" sqref="H12:I12" xr:uid="{00B38709-EA3E-4931-AC2F-582646218D8D}">
      <formula1>M17:M19</formula1>
    </dataValidation>
    <dataValidation type="list" showDropDown="1" showInputMessage="1" showErrorMessage="1" sqref="K12" xr:uid="{B131A374-4676-4EE4-906E-44CAFAAC5B7A}">
      <formula1>O17:O19</formula1>
    </dataValidation>
    <dataValidation type="list" allowBlank="1" showInputMessage="1" showErrorMessage="1" sqref="J10:K10" xr:uid="{25D86E89-C300-4909-B5DB-E6DEE92EEFCD}">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2A86-2E4A-416D-A697-A605E5896D75}">
  <sheetPr>
    <tabColor rgb="FF92D050"/>
  </sheetPr>
  <dimension ref="B1:X60"/>
  <sheetViews>
    <sheetView topLeftCell="C37" zoomScaleNormal="100" zoomScalePageLayoutView="85" workbookViewId="0">
      <selection activeCell="H28" sqref="H28"/>
    </sheetView>
  </sheetViews>
  <sheetFormatPr baseColWidth="10" defaultColWidth="10.85546875" defaultRowHeight="12.75" x14ac:dyDescent="0.2"/>
  <cols>
    <col min="1" max="1" width="1" style="173" customWidth="1"/>
    <col min="2" max="2" width="25.42578125" style="210" customWidth="1"/>
    <col min="3" max="3" width="14.42578125" style="173" customWidth="1"/>
    <col min="4" max="4" width="20.140625" style="173" customWidth="1"/>
    <col min="5" max="5" width="16.42578125" style="173" customWidth="1"/>
    <col min="6" max="6" width="25" style="173" customWidth="1"/>
    <col min="7" max="7" width="22" style="210" customWidth="1"/>
    <col min="8" max="8" width="20.42578125" style="173" customWidth="1"/>
    <col min="9" max="11" width="22.42578125" style="173" customWidth="1"/>
    <col min="12" max="24" width="10.85546875" style="171"/>
    <col min="25" max="16384" width="10.85546875" style="173"/>
  </cols>
  <sheetData>
    <row r="1" spans="2:14" ht="37.5" customHeight="1" x14ac:dyDescent="0.2">
      <c r="B1" s="498"/>
      <c r="C1" s="501" t="s">
        <v>25</v>
      </c>
      <c r="D1" s="501"/>
      <c r="E1" s="501"/>
      <c r="F1" s="501"/>
      <c r="G1" s="501"/>
      <c r="H1" s="501"/>
      <c r="I1" s="502"/>
      <c r="J1" s="170"/>
      <c r="K1" s="170"/>
      <c r="M1" s="172" t="s">
        <v>47</v>
      </c>
    </row>
    <row r="2" spans="2:14" ht="37.5" customHeight="1" x14ac:dyDescent="0.2">
      <c r="B2" s="499"/>
      <c r="C2" s="505" t="s">
        <v>239</v>
      </c>
      <c r="D2" s="505"/>
      <c r="E2" s="505"/>
      <c r="F2" s="505"/>
      <c r="G2" s="505"/>
      <c r="H2" s="505"/>
      <c r="I2" s="503"/>
      <c r="J2" s="170"/>
      <c r="K2" s="170"/>
      <c r="M2" s="172" t="s">
        <v>48</v>
      </c>
    </row>
    <row r="3" spans="2:14" ht="37.5" customHeight="1" thickBot="1" x14ac:dyDescent="0.25">
      <c r="B3" s="500"/>
      <c r="C3" s="506" t="s">
        <v>240</v>
      </c>
      <c r="D3" s="506"/>
      <c r="E3" s="506"/>
      <c r="F3" s="506" t="s">
        <v>241</v>
      </c>
      <c r="G3" s="506"/>
      <c r="H3" s="506"/>
      <c r="I3" s="504"/>
      <c r="J3" s="170"/>
      <c r="K3" s="170"/>
      <c r="M3" s="172" t="s">
        <v>50</v>
      </c>
    </row>
    <row r="4" spans="2:14" ht="23.25" customHeight="1" x14ac:dyDescent="0.2">
      <c r="B4" s="507"/>
      <c r="C4" s="508"/>
      <c r="D4" s="508"/>
      <c r="E4" s="508"/>
      <c r="F4" s="508"/>
      <c r="G4" s="508"/>
      <c r="H4" s="508"/>
      <c r="I4" s="509"/>
      <c r="J4" s="174"/>
      <c r="K4" s="174"/>
    </row>
    <row r="5" spans="2:14" ht="24" customHeight="1" x14ac:dyDescent="0.2">
      <c r="B5" s="510" t="s">
        <v>234</v>
      </c>
      <c r="C5" s="511"/>
      <c r="D5" s="511"/>
      <c r="E5" s="511"/>
      <c r="F5" s="511"/>
      <c r="G5" s="511"/>
      <c r="H5" s="511"/>
      <c r="I5" s="512"/>
      <c r="J5" s="175"/>
      <c r="K5" s="175"/>
      <c r="N5" s="176" t="s">
        <v>57</v>
      </c>
    </row>
    <row r="6" spans="2:14" ht="30.75" customHeight="1" x14ac:dyDescent="0.2">
      <c r="B6" s="226" t="s">
        <v>242</v>
      </c>
      <c r="C6" s="224">
        <v>6</v>
      </c>
      <c r="D6" s="513" t="s">
        <v>243</v>
      </c>
      <c r="E6" s="513"/>
      <c r="F6" s="514" t="str">
        <f>'[7]Proyecto 7550'!$N$60</f>
        <v>Realizar un diagnostico de fortalecimiento institucional que cumpla con las necesidades de los procesos transversales del IDPYBA</v>
      </c>
      <c r="G6" s="514"/>
      <c r="H6" s="514"/>
      <c r="I6" s="515"/>
      <c r="J6" s="177"/>
      <c r="K6" s="177"/>
      <c r="M6" s="172" t="s">
        <v>60</v>
      </c>
      <c r="N6" s="176" t="s">
        <v>61</v>
      </c>
    </row>
    <row r="7" spans="2:14" ht="30.75" customHeight="1" x14ac:dyDescent="0.2">
      <c r="B7" s="226" t="s">
        <v>244</v>
      </c>
      <c r="C7" s="224" t="s">
        <v>81</v>
      </c>
      <c r="D7" s="513" t="s">
        <v>245</v>
      </c>
      <c r="E7" s="513"/>
      <c r="F7" s="514" t="s">
        <v>298</v>
      </c>
      <c r="G7" s="514"/>
      <c r="H7" s="178" t="s">
        <v>246</v>
      </c>
      <c r="I7" s="225" t="s">
        <v>81</v>
      </c>
      <c r="J7" s="179"/>
      <c r="K7" s="179"/>
      <c r="M7" s="172" t="s">
        <v>65</v>
      </c>
      <c r="N7" s="176" t="s">
        <v>66</v>
      </c>
    </row>
    <row r="8" spans="2:14" ht="30.75" customHeight="1" x14ac:dyDescent="0.2">
      <c r="B8" s="226" t="s">
        <v>247</v>
      </c>
      <c r="C8" s="514" t="s">
        <v>289</v>
      </c>
      <c r="D8" s="514"/>
      <c r="E8" s="514"/>
      <c r="F8" s="514"/>
      <c r="G8" s="178" t="s">
        <v>248</v>
      </c>
      <c r="H8" s="519">
        <v>7550</v>
      </c>
      <c r="I8" s="520"/>
      <c r="J8" s="180"/>
      <c r="K8" s="180"/>
      <c r="M8" s="172" t="s">
        <v>69</v>
      </c>
      <c r="N8" s="176" t="s">
        <v>70</v>
      </c>
    </row>
    <row r="9" spans="2:14" ht="30.75" customHeight="1" x14ac:dyDescent="0.2">
      <c r="B9" s="226" t="s">
        <v>48</v>
      </c>
      <c r="C9" s="521" t="s">
        <v>60</v>
      </c>
      <c r="D9" s="521"/>
      <c r="E9" s="521"/>
      <c r="F9" s="521"/>
      <c r="G9" s="178" t="s">
        <v>249</v>
      </c>
      <c r="H9" s="522" t="s">
        <v>295</v>
      </c>
      <c r="I9" s="523"/>
      <c r="J9" s="181"/>
      <c r="K9" s="181"/>
      <c r="M9" s="182" t="s">
        <v>73</v>
      </c>
    </row>
    <row r="10" spans="2:14" ht="75.75" customHeight="1" x14ac:dyDescent="0.2">
      <c r="B10" s="226" t="s">
        <v>250</v>
      </c>
      <c r="C10" s="514" t="s">
        <v>376</v>
      </c>
      <c r="D10" s="514"/>
      <c r="E10" s="514"/>
      <c r="F10" s="514"/>
      <c r="G10" s="514"/>
      <c r="H10" s="514"/>
      <c r="I10" s="515"/>
      <c r="J10" s="183"/>
      <c r="K10" s="183"/>
      <c r="M10" s="182"/>
    </row>
    <row r="11" spans="2:14" ht="30.75" customHeight="1" x14ac:dyDescent="0.2">
      <c r="B11" s="226" t="s">
        <v>251</v>
      </c>
      <c r="C11" s="516" t="str">
        <f>'[7]Proyecto 7550'!$E$53</f>
        <v>Realizar el fortalecimiento institucional de la estructura orgánica y funcional de la SDA, IDIGER, JBB, E IDPYBA</v>
      </c>
      <c r="D11" s="516"/>
      <c r="E11" s="516"/>
      <c r="F11" s="516"/>
      <c r="G11" s="516"/>
      <c r="H11" s="516"/>
      <c r="I11" s="700"/>
      <c r="J11" s="179"/>
      <c r="K11" s="179"/>
      <c r="M11" s="182"/>
      <c r="N11" s="176" t="s">
        <v>76</v>
      </c>
    </row>
    <row r="12" spans="2:14" ht="30.75" customHeight="1" x14ac:dyDescent="0.2">
      <c r="B12" s="226" t="s">
        <v>254</v>
      </c>
      <c r="C12" s="524" t="s">
        <v>334</v>
      </c>
      <c r="D12" s="524"/>
      <c r="E12" s="524"/>
      <c r="F12" s="524"/>
      <c r="G12" s="178" t="s">
        <v>252</v>
      </c>
      <c r="H12" s="544" t="s">
        <v>91</v>
      </c>
      <c r="I12" s="545"/>
      <c r="J12" s="179"/>
      <c r="K12" s="179"/>
      <c r="M12" s="182" t="s">
        <v>80</v>
      </c>
      <c r="N12" s="176" t="s">
        <v>81</v>
      </c>
    </row>
    <row r="13" spans="2:14" ht="30.75" customHeight="1" x14ac:dyDescent="0.2">
      <c r="B13" s="226" t="s">
        <v>255</v>
      </c>
      <c r="C13" s="528" t="s">
        <v>349</v>
      </c>
      <c r="D13" s="528"/>
      <c r="E13" s="528"/>
      <c r="F13" s="528"/>
      <c r="G13" s="178" t="s">
        <v>253</v>
      </c>
      <c r="H13" s="516" t="s">
        <v>57</v>
      </c>
      <c r="I13" s="700"/>
      <c r="J13" s="179"/>
      <c r="K13" s="179"/>
      <c r="M13" s="182" t="s">
        <v>84</v>
      </c>
    </row>
    <row r="14" spans="2:14" ht="30" customHeight="1" x14ac:dyDescent="0.2">
      <c r="B14" s="226" t="s">
        <v>256</v>
      </c>
      <c r="C14" s="619" t="s">
        <v>328</v>
      </c>
      <c r="D14" s="619"/>
      <c r="E14" s="619"/>
      <c r="F14" s="619"/>
      <c r="G14" s="619"/>
      <c r="H14" s="619"/>
      <c r="I14" s="620"/>
      <c r="J14" s="183"/>
      <c r="K14" s="183"/>
      <c r="M14" s="182" t="s">
        <v>86</v>
      </c>
      <c r="N14" s="176"/>
    </row>
    <row r="15" spans="2:14" ht="30.75" customHeight="1" x14ac:dyDescent="0.2">
      <c r="B15" s="226" t="s">
        <v>257</v>
      </c>
      <c r="C15" s="517" t="s">
        <v>315</v>
      </c>
      <c r="D15" s="517"/>
      <c r="E15" s="517"/>
      <c r="F15" s="517"/>
      <c r="G15" s="517"/>
      <c r="H15" s="517"/>
      <c r="I15" s="518"/>
      <c r="J15" s="184"/>
      <c r="K15" s="184"/>
      <c r="M15" s="182" t="s">
        <v>88</v>
      </c>
      <c r="N15" s="176"/>
    </row>
    <row r="16" spans="2:14" ht="20.25" customHeight="1" x14ac:dyDescent="0.2">
      <c r="B16" s="226" t="s">
        <v>258</v>
      </c>
      <c r="C16" s="514" t="s">
        <v>311</v>
      </c>
      <c r="D16" s="514"/>
      <c r="E16" s="514"/>
      <c r="F16" s="514"/>
      <c r="G16" s="514"/>
      <c r="H16" s="514"/>
      <c r="I16" s="515"/>
      <c r="J16" s="185"/>
      <c r="K16" s="185"/>
      <c r="M16" s="182"/>
      <c r="N16" s="176"/>
    </row>
    <row r="17" spans="2:14" ht="30.75" customHeight="1" x14ac:dyDescent="0.2">
      <c r="B17" s="226" t="s">
        <v>259</v>
      </c>
      <c r="C17" s="516" t="s">
        <v>151</v>
      </c>
      <c r="D17" s="535"/>
      <c r="E17" s="535"/>
      <c r="F17" s="535"/>
      <c r="G17" s="535"/>
      <c r="H17" s="535"/>
      <c r="I17" s="536"/>
      <c r="J17" s="186"/>
      <c r="K17" s="186"/>
      <c r="M17" s="182" t="s">
        <v>91</v>
      </c>
      <c r="N17" s="176"/>
    </row>
    <row r="18" spans="2:14" ht="18" customHeight="1" x14ac:dyDescent="0.2">
      <c r="B18" s="537" t="s">
        <v>265</v>
      </c>
      <c r="C18" s="538" t="s">
        <v>237</v>
      </c>
      <c r="D18" s="538"/>
      <c r="E18" s="538"/>
      <c r="F18" s="539" t="s">
        <v>238</v>
      </c>
      <c r="G18" s="539"/>
      <c r="H18" s="539"/>
      <c r="I18" s="540"/>
      <c r="J18" s="187"/>
      <c r="K18" s="187"/>
      <c r="M18" s="182" t="s">
        <v>79</v>
      </c>
      <c r="N18" s="176"/>
    </row>
    <row r="19" spans="2:14" ht="39.75" customHeight="1" x14ac:dyDescent="0.2">
      <c r="B19" s="537"/>
      <c r="C19" s="549" t="s">
        <v>296</v>
      </c>
      <c r="D19" s="550"/>
      <c r="E19" s="622"/>
      <c r="F19" s="514" t="str">
        <f>C19</f>
        <v>Actividades que se ejecutaron para la implementacion de los procesos transversales</v>
      </c>
      <c r="G19" s="514"/>
      <c r="H19" s="514"/>
      <c r="I19" s="515"/>
      <c r="J19" s="185"/>
      <c r="K19" s="185"/>
      <c r="M19" s="182" t="s">
        <v>95</v>
      </c>
      <c r="N19" s="176"/>
    </row>
    <row r="20" spans="2:14" ht="39.75" customHeight="1" x14ac:dyDescent="0.2">
      <c r="B20" s="226" t="s">
        <v>266</v>
      </c>
      <c r="C20" s="549" t="s">
        <v>297</v>
      </c>
      <c r="D20" s="550"/>
      <c r="E20" s="622"/>
      <c r="F20" s="514" t="str">
        <f>C20</f>
        <v>Cantidad de actividades que se ejecutaron para la implementacion de los procesos transversales</v>
      </c>
      <c r="G20" s="514"/>
      <c r="H20" s="514"/>
      <c r="I20" s="515"/>
      <c r="J20" s="179"/>
      <c r="K20" s="179"/>
      <c r="M20" s="182"/>
      <c r="N20" s="176"/>
    </row>
    <row r="21" spans="2:14" ht="30" customHeight="1" x14ac:dyDescent="0.2">
      <c r="B21" s="226" t="s">
        <v>267</v>
      </c>
      <c r="C21" s="710"/>
      <c r="D21" s="711"/>
      <c r="E21" s="712"/>
      <c r="F21" s="557"/>
      <c r="G21" s="530"/>
      <c r="H21" s="530"/>
      <c r="I21" s="558"/>
      <c r="J21" s="184"/>
      <c r="K21" s="184"/>
      <c r="M21" s="188"/>
      <c r="N21" s="176"/>
    </row>
    <row r="22" spans="2:14" ht="23.25" customHeight="1" x14ac:dyDescent="0.2">
      <c r="B22" s="226" t="s">
        <v>268</v>
      </c>
      <c r="C22" s="529">
        <v>44197</v>
      </c>
      <c r="D22" s="552"/>
      <c r="E22" s="553"/>
      <c r="F22" s="178" t="s">
        <v>271</v>
      </c>
      <c r="G22" s="267">
        <v>8.7999999999999995E-2</v>
      </c>
      <c r="H22" s="178" t="s">
        <v>275</v>
      </c>
      <c r="I22" s="268">
        <v>8.7999999999999995E-2</v>
      </c>
      <c r="J22" s="189"/>
      <c r="K22" s="189"/>
      <c r="M22" s="188"/>
    </row>
    <row r="23" spans="2:14" ht="27" customHeight="1" x14ac:dyDescent="0.2">
      <c r="B23" s="226" t="s">
        <v>269</v>
      </c>
      <c r="C23" s="529">
        <v>44561</v>
      </c>
      <c r="D23" s="530"/>
      <c r="E23" s="531"/>
      <c r="F23" s="178" t="s">
        <v>272</v>
      </c>
      <c r="G23" s="532">
        <v>0.3</v>
      </c>
      <c r="H23" s="533"/>
      <c r="I23" s="534"/>
      <c r="J23" s="190"/>
      <c r="K23" s="190"/>
      <c r="M23" s="188"/>
    </row>
    <row r="24" spans="2:14" ht="30.75" customHeight="1" x14ac:dyDescent="0.2">
      <c r="B24" s="233" t="s">
        <v>270</v>
      </c>
      <c r="C24" s="554" t="s">
        <v>326</v>
      </c>
      <c r="D24" s="555"/>
      <c r="E24" s="556"/>
      <c r="F24" s="229" t="s">
        <v>274</v>
      </c>
      <c r="G24" s="557" t="s">
        <v>223</v>
      </c>
      <c r="H24" s="530"/>
      <c r="I24" s="558"/>
      <c r="J24" s="187"/>
      <c r="K24" s="187"/>
      <c r="M24" s="188"/>
    </row>
    <row r="25" spans="2:14" ht="22.5" customHeight="1" x14ac:dyDescent="0.2">
      <c r="B25" s="510" t="s">
        <v>235</v>
      </c>
      <c r="C25" s="511"/>
      <c r="D25" s="511"/>
      <c r="E25" s="511"/>
      <c r="F25" s="511"/>
      <c r="G25" s="511"/>
      <c r="H25" s="511"/>
      <c r="I25" s="512"/>
      <c r="J25" s="175"/>
      <c r="K25" s="175"/>
      <c r="M25" s="188"/>
    </row>
    <row r="26" spans="2:14" ht="43.5" customHeight="1" x14ac:dyDescent="0.2">
      <c r="B26" s="191" t="s">
        <v>105</v>
      </c>
      <c r="C26" s="223" t="s">
        <v>261</v>
      </c>
      <c r="D26" s="223" t="s">
        <v>260</v>
      </c>
      <c r="E26" s="192" t="s">
        <v>264</v>
      </c>
      <c r="F26" s="223" t="s">
        <v>263</v>
      </c>
      <c r="G26" s="223" t="s">
        <v>262</v>
      </c>
      <c r="H26" s="192" t="s">
        <v>276</v>
      </c>
      <c r="I26" s="193" t="s">
        <v>273</v>
      </c>
      <c r="J26" s="185"/>
      <c r="K26" s="185"/>
      <c r="M26" s="188"/>
    </row>
    <row r="27" spans="2:14" ht="15.6" customHeight="1" x14ac:dyDescent="0.2">
      <c r="B27" s="191" t="s">
        <v>329</v>
      </c>
      <c r="C27" s="230">
        <f>0.084*$G$23</f>
        <v>2.52E-2</v>
      </c>
      <c r="D27" s="230">
        <v>2.52E-2</v>
      </c>
      <c r="E27" s="265">
        <f>IF(OR(C27=0,C27=""),0,D27/C27)</f>
        <v>1</v>
      </c>
      <c r="F27" s="574">
        <f>SUM(C27:C38)</f>
        <v>0.3024</v>
      </c>
      <c r="G27" s="574">
        <f>SUM(D27:D38)</f>
        <v>4.9215599999999998E-2</v>
      </c>
      <c r="H27" s="266">
        <f>+(D27*100%)/$G$23</f>
        <v>8.4000000000000005E-2</v>
      </c>
      <c r="I27" s="685">
        <f>G27+I22</f>
        <v>0.13721559999999999</v>
      </c>
      <c r="J27" s="185"/>
      <c r="K27" s="185"/>
      <c r="M27" s="188"/>
    </row>
    <row r="28" spans="2:14" ht="15.6" customHeight="1" x14ac:dyDescent="0.2">
      <c r="B28" s="191" t="s">
        <v>114</v>
      </c>
      <c r="C28" s="230">
        <f t="shared" ref="C28:C38" si="0">0.084*$G$23</f>
        <v>2.52E-2</v>
      </c>
      <c r="D28" s="230">
        <v>2.4015599999999998E-2</v>
      </c>
      <c r="E28" s="265">
        <f t="shared" ref="E28:E38" si="1">IF(OR(C28=0,C28=""),0,D28/C28)</f>
        <v>0.95299999999999996</v>
      </c>
      <c r="F28" s="575"/>
      <c r="G28" s="575"/>
      <c r="H28" s="266">
        <f>+IF(D28="","",((D28*100%)/$G$23)+H27)</f>
        <v>0.164052</v>
      </c>
      <c r="I28" s="686"/>
      <c r="J28" s="185"/>
      <c r="K28" s="185"/>
      <c r="M28" s="188"/>
    </row>
    <row r="29" spans="2:14" ht="15.6" customHeight="1" x14ac:dyDescent="0.2">
      <c r="B29" s="191" t="s">
        <v>115</v>
      </c>
      <c r="C29" s="230">
        <f t="shared" si="0"/>
        <v>2.52E-2</v>
      </c>
      <c r="D29" s="230"/>
      <c r="E29" s="265">
        <f t="shared" si="1"/>
        <v>0</v>
      </c>
      <c r="F29" s="575"/>
      <c r="G29" s="575"/>
      <c r="H29" s="266" t="str">
        <f t="shared" ref="H29:H38" si="2">+IF(D29="","",((D29*100%)/$G$23)+H28)</f>
        <v/>
      </c>
      <c r="I29" s="686"/>
      <c r="J29" s="185"/>
      <c r="K29" s="185"/>
      <c r="M29" s="188"/>
    </row>
    <row r="30" spans="2:14" ht="15.6" customHeight="1" x14ac:dyDescent="0.2">
      <c r="B30" s="191" t="s">
        <v>116</v>
      </c>
      <c r="C30" s="230">
        <f t="shared" si="0"/>
        <v>2.52E-2</v>
      </c>
      <c r="D30" s="230"/>
      <c r="E30" s="265">
        <f t="shared" si="1"/>
        <v>0</v>
      </c>
      <c r="F30" s="575"/>
      <c r="G30" s="575"/>
      <c r="H30" s="266" t="str">
        <f t="shared" si="2"/>
        <v/>
      </c>
      <c r="I30" s="686"/>
      <c r="J30" s="185"/>
      <c r="K30" s="185"/>
      <c r="M30" s="188"/>
    </row>
    <row r="31" spans="2:14" ht="15.6" customHeight="1" x14ac:dyDescent="0.2">
      <c r="B31" s="191" t="s">
        <v>117</v>
      </c>
      <c r="C31" s="230">
        <f t="shared" si="0"/>
        <v>2.52E-2</v>
      </c>
      <c r="D31" s="230"/>
      <c r="E31" s="265">
        <f t="shared" si="1"/>
        <v>0</v>
      </c>
      <c r="F31" s="575"/>
      <c r="G31" s="575"/>
      <c r="H31" s="266" t="str">
        <f t="shared" si="2"/>
        <v/>
      </c>
      <c r="I31" s="686"/>
      <c r="J31" s="185"/>
      <c r="K31" s="185"/>
      <c r="M31" s="188"/>
    </row>
    <row r="32" spans="2:14" ht="15.6" customHeight="1" x14ac:dyDescent="0.2">
      <c r="B32" s="191" t="s">
        <v>118</v>
      </c>
      <c r="C32" s="230">
        <f t="shared" si="0"/>
        <v>2.52E-2</v>
      </c>
      <c r="D32" s="230"/>
      <c r="E32" s="265">
        <f t="shared" si="1"/>
        <v>0</v>
      </c>
      <c r="F32" s="575"/>
      <c r="G32" s="575"/>
      <c r="H32" s="266" t="str">
        <f t="shared" si="2"/>
        <v/>
      </c>
      <c r="I32" s="686"/>
      <c r="J32" s="185"/>
      <c r="K32" s="185"/>
      <c r="M32" s="188"/>
    </row>
    <row r="33" spans="2:11" ht="19.5" customHeight="1" x14ac:dyDescent="0.2">
      <c r="B33" s="191" t="s">
        <v>119</v>
      </c>
      <c r="C33" s="230">
        <f t="shared" si="0"/>
        <v>2.52E-2</v>
      </c>
      <c r="D33" s="230"/>
      <c r="E33" s="265">
        <f t="shared" si="1"/>
        <v>0</v>
      </c>
      <c r="F33" s="575"/>
      <c r="G33" s="575"/>
      <c r="H33" s="266" t="str">
        <f t="shared" si="2"/>
        <v/>
      </c>
      <c r="I33" s="686"/>
      <c r="J33" s="196"/>
      <c r="K33" s="196"/>
    </row>
    <row r="34" spans="2:11" ht="19.5" customHeight="1" x14ac:dyDescent="0.2">
      <c r="B34" s="191" t="s">
        <v>120</v>
      </c>
      <c r="C34" s="230">
        <f t="shared" si="0"/>
        <v>2.52E-2</v>
      </c>
      <c r="D34" s="230"/>
      <c r="E34" s="265">
        <f t="shared" si="1"/>
        <v>0</v>
      </c>
      <c r="F34" s="575"/>
      <c r="G34" s="575"/>
      <c r="H34" s="266" t="str">
        <f t="shared" si="2"/>
        <v/>
      </c>
      <c r="I34" s="686"/>
      <c r="J34" s="196"/>
      <c r="K34" s="196"/>
    </row>
    <row r="35" spans="2:11" ht="19.5" customHeight="1" x14ac:dyDescent="0.2">
      <c r="B35" s="191" t="s">
        <v>121</v>
      </c>
      <c r="C35" s="230">
        <f t="shared" si="0"/>
        <v>2.52E-2</v>
      </c>
      <c r="D35" s="230"/>
      <c r="E35" s="265">
        <f t="shared" si="1"/>
        <v>0</v>
      </c>
      <c r="F35" s="575"/>
      <c r="G35" s="575"/>
      <c r="H35" s="266" t="str">
        <f t="shared" si="2"/>
        <v/>
      </c>
      <c r="I35" s="686"/>
      <c r="J35" s="196"/>
      <c r="K35" s="196"/>
    </row>
    <row r="36" spans="2:11" ht="19.5" customHeight="1" x14ac:dyDescent="0.2">
      <c r="B36" s="191" t="s">
        <v>122</v>
      </c>
      <c r="C36" s="230">
        <f t="shared" si="0"/>
        <v>2.52E-2</v>
      </c>
      <c r="D36" s="230"/>
      <c r="E36" s="265">
        <f t="shared" si="1"/>
        <v>0</v>
      </c>
      <c r="F36" s="575"/>
      <c r="G36" s="575"/>
      <c r="H36" s="266" t="str">
        <f t="shared" si="2"/>
        <v/>
      </c>
      <c r="I36" s="686"/>
      <c r="J36" s="196"/>
      <c r="K36" s="196"/>
    </row>
    <row r="37" spans="2:11" ht="19.5" customHeight="1" x14ac:dyDescent="0.2">
      <c r="B37" s="191" t="s">
        <v>123</v>
      </c>
      <c r="C37" s="230">
        <f t="shared" si="0"/>
        <v>2.52E-2</v>
      </c>
      <c r="D37" s="230"/>
      <c r="E37" s="265">
        <f t="shared" si="1"/>
        <v>0</v>
      </c>
      <c r="F37" s="575"/>
      <c r="G37" s="575"/>
      <c r="H37" s="266" t="str">
        <f t="shared" si="2"/>
        <v/>
      </c>
      <c r="I37" s="686"/>
      <c r="J37" s="196"/>
      <c r="K37" s="196"/>
    </row>
    <row r="38" spans="2:11" ht="19.5" customHeight="1" x14ac:dyDescent="0.2">
      <c r="B38" s="191" t="s">
        <v>124</v>
      </c>
      <c r="C38" s="230">
        <f t="shared" si="0"/>
        <v>2.52E-2</v>
      </c>
      <c r="D38" s="230"/>
      <c r="E38" s="265">
        <f t="shared" si="1"/>
        <v>0</v>
      </c>
      <c r="F38" s="576"/>
      <c r="G38" s="576"/>
      <c r="H38" s="266" t="str">
        <f t="shared" si="2"/>
        <v/>
      </c>
      <c r="I38" s="687"/>
      <c r="J38" s="196"/>
      <c r="K38" s="196"/>
    </row>
    <row r="39" spans="2:11" ht="52.5" customHeight="1" x14ac:dyDescent="0.2">
      <c r="B39" s="231" t="s">
        <v>277</v>
      </c>
      <c r="C39" s="559"/>
      <c r="D39" s="560"/>
      <c r="E39" s="560"/>
      <c r="F39" s="560"/>
      <c r="G39" s="560"/>
      <c r="H39" s="560"/>
      <c r="I39" s="561"/>
      <c r="J39" s="198"/>
      <c r="K39" s="198"/>
    </row>
    <row r="40" spans="2:11" ht="34.5" customHeight="1" x14ac:dyDescent="0.2">
      <c r="B40" s="562"/>
      <c r="C40" s="563"/>
      <c r="D40" s="563"/>
      <c r="E40" s="563"/>
      <c r="F40" s="563"/>
      <c r="G40" s="563"/>
      <c r="H40" s="563"/>
      <c r="I40" s="564"/>
      <c r="J40" s="175"/>
      <c r="K40" s="175"/>
    </row>
    <row r="41" spans="2:11" ht="34.5" customHeight="1" x14ac:dyDescent="0.2">
      <c r="B41" s="565"/>
      <c r="C41" s="566"/>
      <c r="D41" s="566"/>
      <c r="E41" s="566"/>
      <c r="F41" s="566"/>
      <c r="G41" s="566"/>
      <c r="H41" s="566"/>
      <c r="I41" s="567"/>
      <c r="J41" s="198"/>
      <c r="K41" s="198"/>
    </row>
    <row r="42" spans="2:11" ht="34.5" customHeight="1" x14ac:dyDescent="0.2">
      <c r="B42" s="565"/>
      <c r="C42" s="566"/>
      <c r="D42" s="566"/>
      <c r="E42" s="566"/>
      <c r="F42" s="566"/>
      <c r="G42" s="566"/>
      <c r="H42" s="566"/>
      <c r="I42" s="567"/>
      <c r="J42" s="198"/>
      <c r="K42" s="198"/>
    </row>
    <row r="43" spans="2:11" ht="34.5" customHeight="1" x14ac:dyDescent="0.2">
      <c r="B43" s="565"/>
      <c r="C43" s="566"/>
      <c r="D43" s="566"/>
      <c r="E43" s="566"/>
      <c r="F43" s="566"/>
      <c r="G43" s="566"/>
      <c r="H43" s="566"/>
      <c r="I43" s="567"/>
      <c r="J43" s="198"/>
      <c r="K43" s="198"/>
    </row>
    <row r="44" spans="2:11" ht="34.5" customHeight="1" x14ac:dyDescent="0.2">
      <c r="B44" s="568"/>
      <c r="C44" s="569"/>
      <c r="D44" s="569"/>
      <c r="E44" s="569"/>
      <c r="F44" s="569"/>
      <c r="G44" s="569"/>
      <c r="H44" s="569"/>
      <c r="I44" s="570"/>
      <c r="J44" s="174"/>
      <c r="K44" s="174"/>
    </row>
    <row r="45" spans="2:11" ht="372" customHeight="1" x14ac:dyDescent="0.2">
      <c r="B45" s="226" t="s">
        <v>278</v>
      </c>
      <c r="C45" s="713" t="s">
        <v>393</v>
      </c>
      <c r="D45" s="714"/>
      <c r="E45" s="714"/>
      <c r="F45" s="714"/>
      <c r="G45" s="714"/>
      <c r="H45" s="714"/>
      <c r="I45" s="715"/>
      <c r="J45" s="199"/>
      <c r="K45" s="199"/>
    </row>
    <row r="46" spans="2:11" ht="132" customHeight="1" x14ac:dyDescent="0.2">
      <c r="B46" s="226" t="s">
        <v>279</v>
      </c>
      <c r="C46" s="716" t="s">
        <v>394</v>
      </c>
      <c r="D46" s="714"/>
      <c r="E46" s="714"/>
      <c r="F46" s="714"/>
      <c r="G46" s="714"/>
      <c r="H46" s="714"/>
      <c r="I46" s="715"/>
      <c r="J46" s="199"/>
      <c r="K46" s="199"/>
    </row>
    <row r="47" spans="2:11" ht="113.25" customHeight="1" x14ac:dyDescent="0.2">
      <c r="B47" s="232" t="s">
        <v>280</v>
      </c>
      <c r="C47" s="717" t="s">
        <v>395</v>
      </c>
      <c r="D47" s="718"/>
      <c r="E47" s="718"/>
      <c r="F47" s="718"/>
      <c r="G47" s="718"/>
      <c r="H47" s="718"/>
      <c r="I47" s="719"/>
      <c r="J47" s="199"/>
      <c r="K47" s="199"/>
    </row>
    <row r="48" spans="2:11" ht="22.5" customHeight="1" x14ac:dyDescent="0.2">
      <c r="B48" s="510" t="s">
        <v>236</v>
      </c>
      <c r="C48" s="511"/>
      <c r="D48" s="511"/>
      <c r="E48" s="511"/>
      <c r="F48" s="511"/>
      <c r="G48" s="511"/>
      <c r="H48" s="511"/>
      <c r="I48" s="512"/>
      <c r="J48" s="199"/>
      <c r="K48" s="199"/>
    </row>
    <row r="49" spans="2:11" ht="22.5" customHeight="1" x14ac:dyDescent="0.2">
      <c r="B49" s="581" t="s">
        <v>281</v>
      </c>
      <c r="C49" s="220" t="s">
        <v>282</v>
      </c>
      <c r="D49" s="583" t="s">
        <v>283</v>
      </c>
      <c r="E49" s="583"/>
      <c r="F49" s="583"/>
      <c r="G49" s="583" t="s">
        <v>284</v>
      </c>
      <c r="H49" s="583"/>
      <c r="I49" s="584"/>
      <c r="J49" s="200"/>
      <c r="K49" s="200"/>
    </row>
    <row r="50" spans="2:11" ht="30.75" customHeight="1" x14ac:dyDescent="0.2">
      <c r="B50" s="582"/>
      <c r="C50" s="234"/>
      <c r="D50" s="608"/>
      <c r="E50" s="608"/>
      <c r="F50" s="608"/>
      <c r="G50" s="608"/>
      <c r="H50" s="608"/>
      <c r="I50" s="609"/>
      <c r="J50" s="200"/>
      <c r="K50" s="200"/>
    </row>
    <row r="51" spans="2:11" ht="32.25" customHeight="1" x14ac:dyDescent="0.2">
      <c r="B51" s="235" t="s">
        <v>285</v>
      </c>
      <c r="C51" s="720" t="s">
        <v>397</v>
      </c>
      <c r="D51" s="720"/>
      <c r="E51" s="720"/>
      <c r="F51" s="720"/>
      <c r="G51" s="720"/>
      <c r="H51" s="720"/>
      <c r="I51" s="721"/>
      <c r="J51" s="202"/>
      <c r="K51" s="202"/>
    </row>
    <row r="52" spans="2:11" ht="28.5" customHeight="1" x14ac:dyDescent="0.2">
      <c r="B52" s="236" t="s">
        <v>286</v>
      </c>
      <c r="C52" s="720" t="s">
        <v>397</v>
      </c>
      <c r="D52" s="720"/>
      <c r="E52" s="720"/>
      <c r="F52" s="720"/>
      <c r="G52" s="720"/>
      <c r="H52" s="720"/>
      <c r="I52" s="721"/>
      <c r="J52" s="202"/>
      <c r="K52" s="202"/>
    </row>
    <row r="53" spans="2:11" ht="30" customHeight="1" x14ac:dyDescent="0.2">
      <c r="B53" s="232" t="s">
        <v>287</v>
      </c>
      <c r="C53" s="608" t="s">
        <v>330</v>
      </c>
      <c r="D53" s="608"/>
      <c r="E53" s="608"/>
      <c r="F53" s="608"/>
      <c r="G53" s="608"/>
      <c r="H53" s="608"/>
      <c r="I53" s="609"/>
      <c r="J53" s="203"/>
      <c r="K53" s="203"/>
    </row>
    <row r="54" spans="2:11" ht="31.5" customHeight="1" thickBot="1" x14ac:dyDescent="0.25">
      <c r="B54" s="213" t="s">
        <v>288</v>
      </c>
      <c r="C54" s="610" t="s">
        <v>331</v>
      </c>
      <c r="D54" s="611"/>
      <c r="E54" s="611"/>
      <c r="F54" s="611"/>
      <c r="G54" s="611"/>
      <c r="H54" s="611"/>
      <c r="I54" s="612"/>
      <c r="J54" s="204"/>
      <c r="K54" s="204"/>
    </row>
    <row r="55" spans="2:11" x14ac:dyDescent="0.2">
      <c r="B55" s="205"/>
      <c r="C55" s="206"/>
      <c r="D55" s="206"/>
      <c r="E55" s="207"/>
      <c r="F55" s="207"/>
      <c r="G55" s="214"/>
      <c r="H55" s="209"/>
      <c r="I55" s="206"/>
      <c r="J55" s="204"/>
      <c r="K55" s="204"/>
    </row>
    <row r="56" spans="2:11" x14ac:dyDescent="0.2">
      <c r="B56" s="205"/>
      <c r="C56" s="206"/>
      <c r="D56" s="206"/>
      <c r="E56" s="207"/>
      <c r="F56" s="207"/>
      <c r="G56" s="214"/>
      <c r="H56" s="209"/>
      <c r="I56" s="206"/>
      <c r="J56" s="204"/>
      <c r="K56" s="204"/>
    </row>
    <row r="57" spans="2:11" x14ac:dyDescent="0.2">
      <c r="B57" s="205"/>
      <c r="C57" s="206"/>
      <c r="D57" s="206"/>
      <c r="E57" s="207"/>
      <c r="F57" s="207"/>
      <c r="G57" s="214"/>
      <c r="H57" s="209"/>
      <c r="I57" s="206"/>
      <c r="J57" s="204"/>
      <c r="K57" s="204"/>
    </row>
    <row r="58" spans="2:11" x14ac:dyDescent="0.2">
      <c r="B58" s="205"/>
      <c r="C58" s="206"/>
      <c r="D58" s="206"/>
      <c r="E58" s="207"/>
      <c r="F58" s="207"/>
      <c r="G58" s="214"/>
      <c r="H58" s="209"/>
      <c r="I58" s="206"/>
      <c r="J58" s="204"/>
      <c r="K58" s="204"/>
    </row>
    <row r="59" spans="2:11" x14ac:dyDescent="0.2">
      <c r="B59" s="205"/>
      <c r="C59" s="206"/>
      <c r="D59" s="206"/>
      <c r="E59" s="207"/>
      <c r="F59" s="207"/>
      <c r="G59" s="214"/>
      <c r="H59" s="209"/>
      <c r="I59" s="206"/>
      <c r="J59" s="204"/>
      <c r="K59" s="204"/>
    </row>
    <row r="60" spans="2:11" ht="25.5" customHeight="1" x14ac:dyDescent="0.2">
      <c r="B60" s="205"/>
      <c r="C60" s="206"/>
      <c r="D60" s="206"/>
      <c r="E60" s="207"/>
      <c r="F60" s="207"/>
      <c r="G60" s="214"/>
      <c r="H60" s="209"/>
      <c r="I60" s="206"/>
      <c r="J60" s="204"/>
      <c r="K60" s="204"/>
    </row>
  </sheetData>
  <sheetProtection algorithmName="SHA-512" hashValue="FOu6f3aNwNsJEfOo/9XV0iFKFjYbVsAWdKGSZZL5sBckIG2N32Vbu+PUXg5eFxWfoSW8RlgudKeTtMKoQcpZ0A==" saltValue="NvCDayuVkG/k/OI3HTAGw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F887D107-B9C3-4A23-AE0C-1DEA8772F285}">
      <formula1>$M$21:$M$26</formula1>
    </dataValidation>
    <dataValidation type="list" showDropDown="1" showInputMessage="1" showErrorMessage="1" sqref="K12" xr:uid="{5E39D148-C732-4DA9-B76D-DC19B6AFAFE1}">
      <formula1>O17:O19</formula1>
    </dataValidation>
    <dataValidation type="list" allowBlank="1" showInputMessage="1" showErrorMessage="1" sqref="H12:I12" xr:uid="{8D193C82-F006-4CC4-8B72-BCC1C0CE602D}">
      <formula1>M17:M19</formula1>
    </dataValidation>
    <dataValidation type="list" allowBlank="1" showInputMessage="1" showErrorMessage="1" sqref="C24:E24" xr:uid="{26A62406-2974-4E6B-B155-AFC13B024F6A}">
      <formula1>$M$12:$M$15</formula1>
    </dataValidation>
    <dataValidation type="list" allowBlank="1" showInputMessage="1" showErrorMessage="1" sqref="C9:F9" xr:uid="{F271BB9F-2B6A-47B2-A4D7-98734BAF5042}">
      <formula1>$M$6:$M$9</formula1>
    </dataValidation>
    <dataValidation type="list" allowBlank="1" showInputMessage="1" showErrorMessage="1" sqref="H13:I13" xr:uid="{F8CAF5B7-E34D-40CF-84D7-CF1E82B3BFFC}">
      <formula1>$N$5:$N$8</formula1>
    </dataValidation>
    <dataValidation type="list" allowBlank="1" showInputMessage="1" showErrorMessage="1" sqref="C7 I7" xr:uid="{25D72A7A-50E4-44CB-98D6-54F8EB29DCAE}">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8433"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843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Sección 3. Metas Producto</vt:lpstr>
      <vt:lpstr>MP - SIT</vt:lpstr>
      <vt:lpstr>Act.Meta_SIT</vt:lpstr>
      <vt:lpstr>META 1</vt:lpstr>
      <vt:lpstr>META 2</vt:lpstr>
      <vt:lpstr>META 3</vt:lpstr>
      <vt:lpstr>META 4</vt:lpstr>
      <vt:lpstr>META 5</vt:lpstr>
      <vt:lpstr>META 6</vt:lpstr>
      <vt:lpstr>META 7</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ANDRES</cp:lastModifiedBy>
  <cp:lastPrinted>2018-04-10T15:28:46Z</cp:lastPrinted>
  <dcterms:created xsi:type="dcterms:W3CDTF">2010-03-25T16:40:43Z</dcterms:created>
  <dcterms:modified xsi:type="dcterms:W3CDTF">2021-03-09T21:19:50Z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