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ANDRES\Documents\CARPETAANDRES\2021\FEBRERO\Repuestasindicadores\REPORTENERO2021\"/>
    </mc:Choice>
  </mc:AlternateContent>
  <xr:revisionPtr revIDLastSave="0" documentId="13_ncr:1_{45A45CD3-92F9-4AE7-8D51-C03331523BF0}" xr6:coauthVersionLast="46" xr6:coauthVersionMax="46"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1" r:id="rId9"/>
    <sheet name="META 7" sheetId="92"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 localSheetId="9">#REF!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 localSheetId="5">#REF!</definedName>
    <definedName name="GRUPOS_ETNICOS" localSheetId="6">#REF!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80" l="1"/>
  <c r="F27" i="80"/>
  <c r="H27" i="80" s="1"/>
  <c r="E38" i="80"/>
  <c r="E37" i="80"/>
  <c r="E36" i="80"/>
  <c r="E35" i="80"/>
  <c r="E34" i="80"/>
  <c r="E33" i="80"/>
  <c r="E32" i="80"/>
  <c r="E31" i="80"/>
  <c r="E30" i="80"/>
  <c r="E28" i="80"/>
  <c r="E27" i="80"/>
  <c r="E38" i="87"/>
  <c r="E37" i="87"/>
  <c r="E36" i="87"/>
  <c r="E35" i="87"/>
  <c r="E34" i="87"/>
  <c r="E33" i="87"/>
  <c r="E32" i="87"/>
  <c r="E31" i="87"/>
  <c r="E30" i="87"/>
  <c r="E29" i="87"/>
  <c r="E28" i="87"/>
  <c r="E27" i="87"/>
  <c r="E38" i="90"/>
  <c r="E37" i="90"/>
  <c r="E36" i="90"/>
  <c r="E35" i="90"/>
  <c r="E34" i="90"/>
  <c r="E33" i="90"/>
  <c r="E32" i="90"/>
  <c r="E31" i="90"/>
  <c r="E30" i="90"/>
  <c r="E29" i="90"/>
  <c r="E28" i="90"/>
  <c r="E27" i="90"/>
  <c r="E27" i="92"/>
  <c r="E38" i="91"/>
  <c r="E37" i="91"/>
  <c r="E36" i="91"/>
  <c r="E35" i="91"/>
  <c r="E34" i="91"/>
  <c r="E33" i="91"/>
  <c r="E32" i="91"/>
  <c r="E31" i="91"/>
  <c r="E30" i="91"/>
  <c r="E29" i="91"/>
  <c r="E28" i="91"/>
  <c r="E27" i="91"/>
  <c r="E38" i="92"/>
  <c r="E37" i="92"/>
  <c r="E36" i="92"/>
  <c r="E35" i="92"/>
  <c r="E34" i="92"/>
  <c r="E33" i="92"/>
  <c r="E32" i="92"/>
  <c r="E31" i="92"/>
  <c r="E30" i="92"/>
  <c r="E29" i="92"/>
  <c r="E28" i="92"/>
  <c r="I27" i="91"/>
  <c r="C28" i="87"/>
  <c r="C29" i="87"/>
  <c r="C30" i="87"/>
  <c r="C31" i="87"/>
  <c r="C32" i="87"/>
  <c r="C33" i="87"/>
  <c r="C34" i="87"/>
  <c r="C35" i="87"/>
  <c r="C36" i="87"/>
  <c r="C37" i="87"/>
  <c r="C38" i="87"/>
  <c r="C27" i="87"/>
  <c r="G27" i="80"/>
  <c r="I27" i="80"/>
  <c r="C38" i="80"/>
  <c r="C37" i="80"/>
  <c r="C36" i="80"/>
  <c r="C35" i="80"/>
  <c r="C34" i="80"/>
  <c r="C33" i="80"/>
  <c r="C32" i="80"/>
  <c r="C31" i="80"/>
  <c r="C30" i="80"/>
  <c r="C28" i="80"/>
  <c r="C27" i="80"/>
  <c r="I27" i="93"/>
  <c r="C38" i="92"/>
  <c r="C37" i="92"/>
  <c r="C36" i="92"/>
  <c r="C35" i="92"/>
  <c r="C34" i="92"/>
  <c r="C33" i="92"/>
  <c r="C32" i="92"/>
  <c r="C31" i="92"/>
  <c r="C30" i="92"/>
  <c r="C29" i="92"/>
  <c r="C28" i="92"/>
  <c r="C27" i="92"/>
  <c r="C38" i="91"/>
  <c r="C37" i="91"/>
  <c r="C36" i="91"/>
  <c r="C35" i="91"/>
  <c r="C34" i="91"/>
  <c r="C33" i="91"/>
  <c r="C32" i="91"/>
  <c r="C31" i="91"/>
  <c r="C30" i="91"/>
  <c r="C29" i="91"/>
  <c r="C28" i="91"/>
  <c r="H27" i="94"/>
  <c r="C38" i="94"/>
  <c r="E38" i="94"/>
  <c r="C37" i="94"/>
  <c r="E37" i="94"/>
  <c r="E36" i="94"/>
  <c r="C36" i="94"/>
  <c r="C35" i="94"/>
  <c r="E35" i="94"/>
  <c r="E34" i="94"/>
  <c r="C34" i="94"/>
  <c r="C33" i="94"/>
  <c r="E33" i="94"/>
  <c r="C32" i="94"/>
  <c r="E32" i="94"/>
  <c r="C31" i="94"/>
  <c r="E31" i="94"/>
  <c r="E30" i="94"/>
  <c r="C30" i="94"/>
  <c r="C29" i="94"/>
  <c r="E29" i="94"/>
  <c r="E28" i="94"/>
  <c r="C28" i="94"/>
  <c r="C27" i="94"/>
  <c r="F27" i="94"/>
  <c r="F6" i="94"/>
  <c r="C38" i="93"/>
  <c r="E38" i="93"/>
  <c r="E37" i="93"/>
  <c r="C37" i="93"/>
  <c r="C36" i="93"/>
  <c r="E36" i="93"/>
  <c r="C35" i="93"/>
  <c r="E35" i="93"/>
  <c r="C34" i="93"/>
  <c r="E34" i="93"/>
  <c r="E33" i="93"/>
  <c r="C33" i="93"/>
  <c r="C32" i="93"/>
  <c r="E32" i="93"/>
  <c r="C31" i="93"/>
  <c r="E31" i="93"/>
  <c r="E30" i="93"/>
  <c r="C30" i="93"/>
  <c r="E29" i="93"/>
  <c r="C29" i="93"/>
  <c r="C28" i="93"/>
  <c r="E28" i="93"/>
  <c r="C27" i="93"/>
  <c r="F27" i="93"/>
  <c r="D27" i="93"/>
  <c r="D27" i="94"/>
  <c r="E27" i="94"/>
  <c r="G27" i="94"/>
  <c r="I27" i="94"/>
  <c r="H27" i="93"/>
  <c r="G27" i="93"/>
  <c r="E27" i="93"/>
  <c r="C38" i="90"/>
  <c r="C37" i="90"/>
  <c r="C36" i="90"/>
  <c r="C35" i="90"/>
  <c r="C34" i="90"/>
  <c r="C33" i="90"/>
  <c r="C32" i="90"/>
  <c r="C31" i="90"/>
  <c r="C30" i="90"/>
  <c r="C29" i="90"/>
  <c r="C28" i="90"/>
  <c r="C27" i="90"/>
  <c r="D27" i="90"/>
  <c r="C27" i="91"/>
  <c r="D27" i="91"/>
  <c r="F27" i="92"/>
  <c r="G27" i="92"/>
  <c r="H27" i="92"/>
  <c r="I27" i="92"/>
  <c r="F20" i="92"/>
  <c r="F19" i="92"/>
  <c r="C11" i="92"/>
  <c r="F20" i="91"/>
  <c r="F19" i="91"/>
  <c r="C11" i="91"/>
  <c r="F6" i="91"/>
  <c r="G27" i="91"/>
  <c r="F27" i="91"/>
  <c r="C11" i="90"/>
  <c r="G27" i="90"/>
  <c r="I27" i="90"/>
  <c r="F27" i="90"/>
  <c r="F6" i="87"/>
  <c r="G27" i="87"/>
  <c r="I27" i="87"/>
  <c r="F27" i="87"/>
  <c r="H27" i="91"/>
  <c r="H27" i="90"/>
  <c r="H27" i="87"/>
  <c r="F6" i="80"/>
  <c r="I18" i="63"/>
  <c r="G18" i="63"/>
  <c r="D18" i="63"/>
  <c r="C8" i="63"/>
  <c r="C7" i="63"/>
  <c r="C6" i="63"/>
  <c r="D30" i="62"/>
  <c r="D31" i="62"/>
  <c r="H31" i="62"/>
  <c r="O13" i="5"/>
  <c r="AA13" i="5"/>
  <c r="AB13" i="5"/>
  <c r="K27" i="66"/>
  <c r="L25" i="66"/>
  <c r="L21" i="66"/>
  <c r="L27" i="66"/>
  <c r="M27" i="66"/>
  <c r="L17" i="66"/>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AB15" i="5"/>
  <c r="V15" i="5"/>
  <c r="J13" i="5"/>
  <c r="I13" i="5"/>
  <c r="J15" i="5"/>
  <c r="I30" i="62"/>
  <c r="D32" i="62"/>
  <c r="I31" i="62"/>
  <c r="AC19" i="5"/>
  <c r="F32" i="47"/>
  <c r="I32" i="62"/>
  <c r="D33" i="62"/>
  <c r="D34" i="62"/>
  <c r="I15" i="5"/>
  <c r="AC15" i="5"/>
  <c r="AA15" i="5"/>
  <c r="AC17" i="5"/>
  <c r="F31" i="62"/>
  <c r="F32" i="62"/>
  <c r="H30" i="62"/>
  <c r="I33" i="62"/>
  <c r="F33" i="47"/>
  <c r="F34" i="47"/>
  <c r="F35" i="47"/>
  <c r="F36" i="47"/>
  <c r="F37" i="47"/>
  <c r="F38" i="47"/>
  <c r="F39" i="47"/>
  <c r="F40" i="47"/>
  <c r="F41" i="47"/>
  <c r="F33" i="62"/>
  <c r="H32" i="62"/>
  <c r="D35" i="62"/>
  <c r="I34" i="62"/>
  <c r="AC13" i="5"/>
  <c r="H30" i="47"/>
  <c r="D31" i="47"/>
  <c r="D32" i="47"/>
  <c r="H31" i="47"/>
  <c r="I31" i="47"/>
  <c r="I35" i="62"/>
  <c r="D36" i="62"/>
  <c r="F34" i="62"/>
  <c r="H33" i="62"/>
  <c r="F35" i="62"/>
  <c r="H34" i="62"/>
  <c r="I36" i="62"/>
  <c r="D37" i="62"/>
  <c r="D33" i="47"/>
  <c r="I32" i="47"/>
  <c r="H32" i="47"/>
  <c r="I37" i="62"/>
  <c r="D38" i="62"/>
  <c r="I33" i="47"/>
  <c r="H33" i="47"/>
  <c r="D34" i="47"/>
  <c r="F36" i="62"/>
  <c r="H35" i="62"/>
  <c r="H34" i="47"/>
  <c r="I34" i="47"/>
  <c r="D35" i="47"/>
  <c r="F37" i="62"/>
  <c r="H36" i="62"/>
  <c r="D39" i="62"/>
  <c r="I38" i="62"/>
  <c r="F38" i="62"/>
  <c r="H37" i="62"/>
  <c r="D36" i="47"/>
  <c r="H35" i="47"/>
  <c r="I35" i="47"/>
  <c r="D40" i="62"/>
  <c r="I39" i="62"/>
  <c r="D37" i="47"/>
  <c r="H36" i="47"/>
  <c r="I36" i="47"/>
  <c r="I40" i="62"/>
  <c r="D41" i="62"/>
  <c r="F39" i="62"/>
  <c r="H38" i="62"/>
  <c r="F40" i="62"/>
  <c r="H39" i="62"/>
  <c r="I41" i="62"/>
  <c r="I37" i="47"/>
  <c r="H37" i="47"/>
  <c r="D38" i="47"/>
  <c r="I38" i="47"/>
  <c r="D39" i="47"/>
  <c r="H38" i="47"/>
  <c r="F41" i="62"/>
  <c r="H41" i="62"/>
  <c r="H40" i="62"/>
  <c r="D40" i="47"/>
  <c r="H39" i="47"/>
  <c r="I39" i="47"/>
  <c r="I40" i="47"/>
  <c r="H40" i="47"/>
  <c r="D41" i="47"/>
  <c r="I41" i="47"/>
  <c r="H41" i="47"/>
  <c r="E29" i="8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CC8AC355-D12F-41B0-9D6E-A70BF3459ADA}">
      <text>
        <r>
          <rPr>
            <sz val="9"/>
            <color indexed="81"/>
            <rFont val="Tahoma"/>
            <family val="2"/>
          </rPr>
          <t xml:space="preserve">El código SEGPLAN: corresponde al número asignado para la meta en el  SEGPLAN.
</t>
        </r>
      </text>
    </comment>
    <comment ref="D6" authorId="0" shapeId="0" xr:uid="{3B509DB6-5257-4929-ADA4-13A2A67B0479}">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4E20D86-8C57-4F1B-B31A-91274AF95F9B}">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971A2665-CEAD-4058-AE3F-8FFF0913BA6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9931011-4A6E-44A3-9025-280F0145392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DC40B7A-777C-44E2-B02D-4B27C1A1B9C5}">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87282C8-0651-489E-A843-A78E2C38BB09}">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F5A99C89-AF35-4540-A01E-9450AE29143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D471F89-15E1-453C-A89B-1A966B39871D}">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8B57FA3-39A0-416B-BA11-F00BB7F323EA}">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6696135F-A4CB-4B97-9CD0-2D68D9B18A8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9C8EE22-CDA3-4480-A384-C957A5DD88DD}">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BF17E78-C8F1-49C3-9AE5-8672B3335A8B}">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1471D397-152E-46A7-A0E8-D64B4F8A117B}">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CBD644B1-BEDC-4D39-BE90-C2014B9B2384}">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DCB51D9-1824-403F-9F35-84D10984D41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0C74951-45A1-4480-8B9D-3537C9E9523F}">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83B98BAA-02E6-4D77-8189-26B971A32E93}">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4F6FA629-EA7B-4A87-AD1B-54F78E7B4B6B}">
      <text>
        <r>
          <rPr>
            <b/>
            <sz val="9"/>
            <color indexed="81"/>
            <rFont val="Tahoma"/>
            <family val="2"/>
          </rPr>
          <t xml:space="preserve">Nombre:
</t>
        </r>
        <r>
          <rPr>
            <sz val="9"/>
            <color indexed="81"/>
            <rFont val="Tahoma"/>
            <family val="2"/>
          </rPr>
          <t xml:space="preserve">Elemento que compone el indicador.
</t>
        </r>
      </text>
    </comment>
    <comment ref="B20" authorId="0" shapeId="0" xr:uid="{821716BB-75C8-43E0-994E-3A31621720C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11B58DD0-1450-4180-9340-22DB372C1981}">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C6350D3D-FD44-45F5-9E99-082425D9162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4341E9E4-5B48-4ABD-895D-2B32D74E33F1}">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C5227BD-2EAA-42AF-B75E-9E4772F0A91F}">
      <text>
        <r>
          <rPr>
            <b/>
            <sz val="9"/>
            <color indexed="81"/>
            <rFont val="Tahoma"/>
            <family val="2"/>
          </rPr>
          <t>Acumulado cuatrienio:</t>
        </r>
        <r>
          <rPr>
            <sz val="9"/>
            <color indexed="81"/>
            <rFont val="Tahoma"/>
            <family val="2"/>
          </rPr>
          <t>Hace referencia al valor acumulado durante el cuatrienio</t>
        </r>
      </text>
    </comment>
    <comment ref="B23" authorId="0" shapeId="0" xr:uid="{DF578842-1934-438B-BE81-9D41619AF1E5}">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F34A6FF1-B7A6-4BA6-A1DA-8FBEC59C49B6}">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633A0D9F-6367-4C05-A9E0-B23A597AC4E4}">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62ABB8D-677B-4E42-BA72-1A356D5C49A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6A86BB33-53E3-4C1C-9477-61DEA67ECA1B}">
      <text>
        <r>
          <rPr>
            <sz val="9"/>
            <color indexed="81"/>
            <rFont val="Tahoma"/>
            <family val="2"/>
          </rPr>
          <t xml:space="preserve">El código SEGPLAN: corresponde al número asignado para la meta en el  SEGPLAN.
</t>
        </r>
      </text>
    </comment>
    <comment ref="D6" authorId="0" shapeId="0" xr:uid="{EE3F633D-E4F8-44D7-9C4D-8D5EF113EF26}">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D236373F-4531-4A16-B9C5-5E450154DAEF}">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F20784A5-5F22-472A-8D79-31C659BEA8C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B66E0C1-1584-4E36-AC87-E4231F4E087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2A3BD1FD-F0DD-4C32-9D3A-09E4A5AD4E6A}">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88F3ABA-81AC-4226-A9F0-2F969B981EDD}">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061C2FB-297F-424E-80BE-B7723E9EC8A9}">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ED55C2-A851-4BD0-956D-0901348DE3C7}">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265236D0-BC5C-4394-8624-009563F1A1F8}">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325B7CAF-60A8-4CF2-B9DD-0F92BEECB28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CE5DD79-8C04-4AB4-AE61-B7E3F4A9A64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DA9F6B6-0A53-44EB-8AC5-F1B05B7AD09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CFBA74D-48D9-4356-B4A6-1BBA319B63A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A9E0D60D-717D-4B2A-8A7B-7C9AE3C815ED}">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38E7AC21-D4F7-4975-A674-56A82A4C0ED3}">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5C7D2E4F-FFA2-4F39-94FD-50809200E20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12231E1-3E8E-4204-AFF1-55C8CBFEDBC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D1AD48D-FEA7-4E2B-AE92-51255ED31010}">
      <text>
        <r>
          <rPr>
            <b/>
            <sz val="9"/>
            <color indexed="81"/>
            <rFont val="Tahoma"/>
            <family val="2"/>
          </rPr>
          <t xml:space="preserve">Nombre:
</t>
        </r>
        <r>
          <rPr>
            <sz val="9"/>
            <color indexed="81"/>
            <rFont val="Tahoma"/>
            <family val="2"/>
          </rPr>
          <t xml:space="preserve">Elemento que compone el indicador.
</t>
        </r>
      </text>
    </comment>
    <comment ref="B20" authorId="0" shapeId="0" xr:uid="{C9FDCBDD-F3B8-45DC-8993-E37355BD39F6}">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F2733F1B-0531-4915-BF6C-F19B70087F8A}">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13A8635E-1480-4300-8BC8-36C5D52062C4}">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8745B8C-675A-486B-BE45-63E5F777537F}">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93213130-6EFE-46F3-916C-40DB6EEA1A29}">
      <text>
        <r>
          <rPr>
            <b/>
            <sz val="9"/>
            <color indexed="81"/>
            <rFont val="Tahoma"/>
            <family val="2"/>
          </rPr>
          <t>Acumulado cuatrienio:</t>
        </r>
        <r>
          <rPr>
            <sz val="9"/>
            <color indexed="81"/>
            <rFont val="Tahoma"/>
            <family val="2"/>
          </rPr>
          <t>Hace referencia al valor acumulado durante el cuatrienio</t>
        </r>
      </text>
    </comment>
    <comment ref="B23" authorId="0" shapeId="0" xr:uid="{4F3E2D9D-7504-4550-A4CA-E996964602A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CBB941C4-E581-4DAF-AD85-F95CC930C77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73B9679F-4D8A-4173-9C71-FA078B6DD868}">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E548A94F-414A-471E-8BFA-6F81D2DBB77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<sst xmlns="http://schemas.openxmlformats.org/spreadsheetml/2006/main" count="1254" uniqueCount="396">
  <si>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</si>
  <si>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</si>
  <si>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</si>
  <si>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</si>
  <si>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</si>
  <si>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</si>
  <si>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</si>
  <si>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</si>
  <si>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</si>
  <si>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</si>
  <si>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</si>
  <si>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</si>
  <si>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</si>
  <si>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</si>
  <si>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</si>
  <si>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</si>
  <si>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</si>
  <si>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</si>
  <si>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</si>
  <si>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</si>
  <si>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</si>
  <si>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</si>
  <si>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</si>
  <si>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</si>
  <si>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</si>
  <si>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</si>
  <si>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</si>
  <si>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</si>
  <si>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</si>
  <si>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</si>
  <si>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</si>
  <si>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</si>
  <si>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</si>
  <si>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</si>
  <si>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</si>
  <si>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</si>
  <si>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</si>
  <si>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</si>
  <si>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</si>
  <si>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</si>
  <si>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</si>
  <si>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</si>
  <si>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</si>
  <si>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</si>
  <si>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</si>
  <si>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</si>
  <si>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</si>
  <si>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</si>
  <si>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</si>
  <si>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</si>
  <si>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</si>
  <si>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</si>
  <si>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</si>
  <si>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</si>
  <si>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</si>
  <si>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</si>
  <si>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</si>
  <si>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</si>
  <si>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</si>
  <si>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</si>
  <si>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</si>
  <si>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</si>
  <si>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</si>
  <si>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</si>
  <si>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</si>
  <si>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</si>
  <si>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</si>
  <si>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</si>
  <si>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</si>
  <si>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</si>
  <si>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</si>
  <si>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</si>
  <si>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</si>
  <si>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</si>
  <si>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</si>
  <si>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</si>
  <si>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</si>
  <si>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</si>
  <si>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</si>
  <si>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</si>
  <si>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</si>
  <si>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</si>
  <si>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</si>
  <si>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</si>
  <si>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</si>
  <si>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</si>
  <si>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</si>
  <si>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</si>
  <si>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</si>
  <si>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</si>
  <si>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</si>
  <si>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</si>
  <si>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</si>
  <si>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</si>
  <si>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</si>
  <si>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</si>
  <si>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</si>
  <si>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</si>
  <si>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</si>
  <si>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</si>
  <si>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</si>
  <si>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</si>
  <si>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</si>
  <si>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</si>
  <si>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</si>
  <si>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</si>
  <si>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</si>
  <si>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</si>
  <si>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</si>
  <si>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</si>
  <si>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</si>
  <si>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</si>
  <si>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</si>
  <si>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</si>
  <si>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</si>
  <si>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</si>
  <si>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</si>
  <si>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</si>
  <si>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</si>
  <si>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</si>
  <si>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</si>
  <si>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</si>
  <si>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</si>
  <si>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</si>
  <si>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</si>
  <si>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</si>
  <si>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</si>
  <si>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</si>
  <si>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</si>
  <si>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</si>
  <si>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</si>
  <si>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</si>
  <si>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</si>
  <si>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</si>
  <si>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</si>
  <si>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</si>
  <si>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</si>
  <si>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</si>
  <si>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</si>
  <si>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</si>
  <si>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</si>
  <si>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</si>
  <si>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</si>
  <si>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</si>
  <si>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</si>
  <si>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</si>
  <si>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</si>
  <si>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</si>
  <si>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</si>
  <si>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</si>
  <si>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</si>
  <si>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</si>
  <si>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</si>
  <si>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</si>
  <si>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</si>
  <si>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</si>
  <si>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</si>
  <si>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</si>
  <si>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</si>
  <si>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</si>
  <si>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</si>
  <si>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</si>
  <si>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</si>
  <si>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</si>
  <si>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</si>
  <si>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</si>
  <si>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</si>
  <si>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</si>
  <si>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</si>
  <si>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</si>
  <si>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</si>
  <si>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</si>
  <si>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</si>
  <si>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</si>
  <si>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</si>
  <si>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</si>
  <si>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</si>
  <si>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</si>
  <si>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</si>
  <si>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</si>
  <si>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</si>
  <si>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</si>
  <si>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</si>
  <si>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</si>
  <si>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</si>
  <si>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</si>
  <si>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</si>
  <si>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</si>
  <si>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</si>
  <si>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</si>
  <si>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</si>
  <si>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</si>
  <si>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</si>
  <si>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</si>
  <si>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</si>
  <si>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</si>
  <si>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</si>
  <si>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</si>
  <si>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</si>
  <si>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</si>
  <si>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</si>
  <si>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</si>
  <si>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</si>
  <si>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</si>
  <si>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</si>
  <si>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</si>
  <si>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</si>
  <si>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</si>
  <si>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</si>
  <si>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</si>
  <si>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</si>
  <si>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</si>
  <si>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</si>
  <si>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</si>
  <si>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</si>
  <si>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</si>
  <si>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</si>
  <si>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</si>
  <si>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</si>
  <si>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</si>
  <si>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</si>
  <si>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</si>
  <si>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</si>
  <si>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</si>
  <si>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</si>
  <si>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</si>
  <si>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</si>
  <si>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</si>
  <si>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</si>
  <si>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</si>
  <si>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</si>
  <si>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</si>
  <si>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</si>
  <si>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</si>
  <si>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</si>
  <si>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</si>
  <si>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</si>
  <si>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</si>
  <si>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</si>
  <si>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</si>
  <si>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</si>
  <si>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</si>
  <si>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</si>
  <si>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</si>
  <si>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</si>
  <si>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</si>
  <si>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</si>
  <si>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</si>
  <si>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</si>
  <si>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</si>
  <si>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</si>
  <si>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</si>
  <si>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</si>
  <si>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</si>
  <si>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</si>
  <si>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</si>
  <si>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</si>
  <si>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</si>
  <si>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</si>
  <si>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</si>
  <si>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</si>
  <si>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</si>
  <si>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</si>
  <si>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</si>
  <si>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</si>
  <si>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</si>
  <si>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</si>
  <si>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</si>
  <si>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</si>
  <si>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</si>
  <si>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</si>
  <si>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</si>
  <si>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</si>
  <si>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</si>
  <si>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</si>
  <si>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</si>
  <si>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</si>
  <si>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</si>
  <si>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</si>
  <si>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</si>
  <si>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</si>
  <si>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</si>
  <si>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</si>
  <si>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</si>
  <si>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</si>
  <si>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</si>
  <si>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</si>
  <si>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</si>
  <si>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</si>
  <si>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</si>
  <si>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</si>
  <si>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</si>
  <si>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</si>
  <si>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Plan de Acción</t>
  </si>
  <si>
    <t xml:space="preserve">Articular un plan de seguimiento a la gestión y respuesta oportuna a los requerimientos técnicos, jurídicos, contractuales y disciplinarios </t>
  </si>
  <si>
    <t>PA01; PA02; PA03; PA04; PA05</t>
  </si>
  <si>
    <t>Actividades que se ejecutaron para la implementacion de los procesos transversales</t>
  </si>
  <si>
    <t>Cantidad de actividades que se ejecutaron para la implementacion de los procesos transversales</t>
  </si>
  <si>
    <t>Subdireccion de Gestion Corporativa</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</si>
  <si>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</si>
  <si>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</si>
  <si>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</si>
  <si>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</si>
  <si>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Actividades ejecutadas para el fortalecimiento de los canales de comunicación</t>
  </si>
  <si>
    <t>Actividades programadas para el fortalecimiento de los canales de comunicación</t>
  </si>
  <si>
    <t>Planes Estratégicos Formulados</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</si>
  <si>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</si>
  <si>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</si>
  <si>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</si>
  <si>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</si>
  <si>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</si>
  <si>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</si>
  <si>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</si>
  <si>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</si>
  <si>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</si>
  <si>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t>PLAN DE ACCION</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</si>
  <si>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</si>
  <si>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</si>
  <si>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</si>
  <si>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</si>
  <si>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</si>
  <si>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</si>
  <si>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</si>
  <si>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</si>
  <si>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</si>
  <si>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</si>
  <si>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</si>
  <si>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</si>
  <si>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Medir el porcentaje del implementacion de los procesos transversales del Instituto, tales como financieros, administrativos, entre otros.</t>
  </si>
  <si>
    <t>Enero</t>
  </si>
  <si>
    <t>JIMMY ALEJANDRO ESCOBAR CASTRO</t>
  </si>
  <si>
    <t>SUBDIRECTOR DE GESTION CORPORATIVA</t>
  </si>
  <si>
    <t>Subdirección de Gestión Corporativa</t>
  </si>
  <si>
    <t>Oficina Asesora Juridica  y SGC - Gestión Contractual</t>
  </si>
  <si>
    <t>Acciones de fortalecimiento realizadas</t>
  </si>
  <si>
    <t xml:space="preserve">AVANCES : Desde la Subdirección de Gestión Corporativa se realizaron las actividades relacionadas  con la FASE 2 del proyecto de rediseño institucional, terminando levantamiento de levantamiento de cargas de trabajo y consolidando la información preliminar y la verificación  de la matriz de analisis de opciones prioritarias
LOGROS: Se ralizo el proceso de  levantamiento de cargas laborales durante la vigencia anterior, y a enero se está en un 80% del levantamiento de cargas laborales mediante metodologia de analisis individual y un 100%  de análisis de factores y procedimientos . Adicionalmente, se adelantarons las primeras jorandas de validación de resultados con las dependencias. </t>
  </si>
  <si>
    <t xml:space="preserve">El cumplimiento de esta meta genera un beneficio a la ciudad en el sentido de la prestación de los servicios ofrecidos a la ciudadania y   poder fortalecer la imagen del Instituto y su articulación con el sector y la comunidad, ademàs   la entidad puede  tener la plena confianza que los procesos  estan siendo sistematizados para  cualquier requerimiento, y se  esta  cumplinedo con los organismos de control.		</t>
  </si>
  <si>
    <t>LUZ JOHANA CASTILLO - CONTRATISTA SGC</t>
  </si>
  <si>
    <t>Para este mes se tuvo como retraso que algunos de los contratistas terminaron su contrato antes del levantamiento de cargas laborales, sin embargo, esta dificultad se subsana adelantando las actividades del siguiente mes y de esta manera compensar el tiempo de elaboracion del diagnostico y evitar retrasos en el producto final.</t>
  </si>
  <si>
    <t xml:space="preserve">Se presentaron los tres planes establecidos en el Decreto 612 de 2018 en el marco del fortalecimiento de los procesos transversales de la entidad: Plan Estrategico de Tecnologia, Plan de Seguridad de la Información y Plan de Tratamiento de Riesgos. Con esos documentos se estableció un conjunto de activiades y tareas que para desarrollar durante la vigencia en pro del desarrollo de plataformas, fortalecimiento de la infraestructura tecnologica y el soporte a los sistemas de la entidad. </t>
  </si>
  <si>
    <t>Los beneficios que tendria la entidad en cuanto a las tareas plantedas para este primer mes es contar con una planificación estrategica para cumplir la misión de la entidad, desde el apoyo permante de los sistemas de información para facilitar la gestión y el soporte a las herramientas tecnologicas del IDPYBA.</t>
  </si>
  <si>
    <t xml:space="preserve">15 campañas y acciones de comunicación externa 
17 campañas y acciones de comunicación interna
Cubrimiento de 7 actividades del IDPYBA 
250  piezas gráficas diseñadas 
11 videos producidos y editados 
15 Comunicados y notas de prensa redactadas
35 publicaciones en diversos medios de comunicación 
PUBLICACIONES EN REDES: Facebook: 113, Twitter: 360, Instagram 17 Total: 490
15 Publicaciones en la sección de noticias de la Página Web 
ALCANCE EN REDES SOCIALES: Facebook: 447.456, Twitter: 1.025.707, Instagram: 60.823 Total: 1.533.986
Implementación de campañas como Tenencia responsable, rendición de cuentas, nueva imagen para los animales del programa de adopciones, se logra comunciar acciones adelantadas por las diversas áreas misionales del IDPYBA a través de diversos porductos, contenidos y piezas de comunicación, seguimos creciendo en seguidores y alcance en redes sociales. </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</si>
  <si>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rutas de denuncia, etc. </t>
  </si>
  <si>
    <t xml:space="preserve">GRUPO DE COMUNICACIONES </t>
  </si>
  <si>
    <t xml:space="preserve">YOHANNA VILLEGAS CARO </t>
  </si>
  <si>
    <t xml:space="preserve">Medir el fortalecimiento de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</si>
  <si>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Actividades ejecutadas para el fortalecimiento de los canales de comunicación / Actividades programadas para el fortalecimiento de los canales de comunicación</t>
  </si>
  <si>
    <t>La Oficina Asesora Jurídica a través de los 3 grupos que la conforman: Grupo de Defensa Judicial, Grupo de Asuntos Normativos, y Grupo de Asuntos Administrativos,  atiende la totalidad delos  requerimientos asignados a la dependencia, por lo que, para cumplir con dicha labor se plantea la programación de 5 actividades en relación a: 
1. La representación judicial, extrajudicial y administrativamente del Instituto en los procesos y actuaciones que se instauren en su contra o aquellos que el Instituto deba promover. 
2. El acompañamiento a las diligencias de entrega de bienes inmuebles oficiadas por los jueces de la república, alcaldes locales e inspectores de policía al Instituto, velando por la protección y el bienestar de los animales hallados en el lugar.
3. La elaborarción el estudio jurídico de acuerdos, decretos, resoluciones, reglamentos y demás actos administrativos requeridos para el cumplimiento de los objetivos del Instituto. 
4. Estudiar los presuntos casos de maltrato animal conocidos por el instituto, dando impulso a los procesos contravencionales y/o penales en cada una de sus etapas procesales.
5. Seguimiento a los requerimientos allegados y atendidos por la OAJ controlando sus términos de emisión.
Desde materia contractual y Disciplinaria, se planteó la programación de  2 actividades  en el aspecto de  contratación estatal  donde  permita evidenciar  el grado de   de  suscripción de contratos   y modificaciones contractuales   mes a mes y  también   el nivel de atención  a las  diferentes solicitudes que  yacen de la contratación estatal  como certificaciones, respuesta a propisiciones; acompañamiento y seguimiento en la formulación, actualización y ejecución entre otras. Para el Aspecto Disciplinario se planteó una actividad  donde  se registar el desarrollo de cada proceso  respetando el debido proceso y la reserva  que conlleva.</t>
  </si>
  <si>
    <t>Cada requerimiento allegado a la Oficina Asesora Juridíca ha sido resuelto dentro de los terminos legales establecidos, dando cumplimiento a nuestras funciones como oficina asesora.
Cada  tarea asignada a  gestión contractual desde las áreas misionales y administrativas del Institudo y  desde  los  ciudadanos u organismos  externos  han sido desarrolladas en los terminos estipulados, con el fin de garantizar el servicio.</t>
  </si>
  <si>
    <t>CHRISTIAN YERED ANGULO - CONTRATISTA</t>
  </si>
  <si>
    <t>Oficina Asesora Juridica</t>
  </si>
  <si>
    <t>Vanessa Páez - Profesional Universitaria Jurídica</t>
  </si>
  <si>
    <t>Yuly Patricia Castro Beltrán - Jefe Oficina Asesora Jurídica</t>
  </si>
  <si>
    <t>1 de enero de 2021</t>
  </si>
  <si>
    <t>Articular una (1)  batería de herramientas de planeación para el instituto distrital de protección y bienestar animal</t>
  </si>
  <si>
    <t>Oficina Asesora de Planeación</t>
  </si>
  <si>
    <t>PE01</t>
  </si>
  <si>
    <t>Instrumentos De Gestión Y Control Optimizados</t>
  </si>
  <si>
    <t>ENERO 2021</t>
  </si>
  <si>
    <t>Articular herramientas de planeación para el instituto distrital de protección y bienestar animal</t>
  </si>
  <si>
    <t>Plan de acción</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</si>
  <si>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</si>
  <si>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</si>
  <si>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</si>
  <si>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</si>
  <si>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</si>
  <si>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 Avance de meta acumulado</t>
  </si>
  <si>
    <t>En el mes de Enero de 2021 se realizó los reportes en SPI, SEGPLAN, SPI, POA y Hojas de vida de indicadores correspondientes a Diciembre de 2020, se atendieron solicitudes de ajustes al Plan de Acción y se  avanzó en la concertación de productos del Plan de Acción de la Política Pública de Protección y Bienestar animal en mesa de trabajo con la Secretaría de Gobierno y la Secretaria de Gobierno, revisando los compromisos de esta entidad para el producto "Atención a casos de maltrato animal". Así mismo, se realizó el reporte de los productos que el IDPBYA tiene en corresponsabilidad en la Política Pública de Educación Ambiental, correspondiente al cuarto trimestre de la vigencia 2020</t>
  </si>
  <si>
    <t>En el mes de Enero de 2021 se realizó los reportes en SPI, SEGPLAN, SPI, PMR, POA y Hojas de vida de indicadores correspondientes a Diciembre de 2020, se atendieron olicitudes de ajustes al Plan de Acción.
Se  avanzó en la concertación de productos del Plan de Acción de la Política Pública de Protección y Bienestar animal en mesa de trabajo con la Secretaría de Gobierno y la Secretaria de Gobierno, revisando los compromisos de esta entidad para el producto "Atención a casos de maltrato animal". 
Así mismo, se realizó el reporte de los productos que el IDPBYA tiene en corresponsabilidad en la Política Pública de Educación Ambiental, correspondiente al cuarto trimestre de la vigencia 2020.</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</si>
  <si>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</si>
  <si>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Henry Rincón - Eric Restrepo - Leidy Rodriguez - Nancy Montero - Andrés Guerrero</t>
  </si>
  <si>
    <t>Jefe Oficina Asesora de Planeación</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</si>
  <si>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</si>
  <si>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</si>
  <si>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</si>
  <si>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</si>
  <si>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</si>
  <si>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</si>
  <si>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</si>
  <si>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En el mes de enero se realizaron los siguientes avances: Formulación de Plan Anticorrupción y Atención al Ciudadano de la vigencia 2021, Formulación de adminisitracion de Riesgos de Gestión por proceso 2021 y  la publicación del seguimiento cuatrimestral en la pagina web del Instituto, Actas de reunión de mesas de trabajo con los lideres de proceso para elaborar, actualizar y/o eiminar documentos, se actualizó el listado maestro de documentos. Se publico en la plataforma Colibri, se cargo la información en la base de datos del Plan Estadístico Distrital y se realizo seguimiento a las activiades del Plan de Mejoramiento de la Oficina Asesora de Planeación.</t>
  </si>
  <si>
    <t>En el mes de enero se realizaron las siguientes actividades: 
* Formulación de Plan Anticorrupción y Atención al Ciudadano de la vigencia 2021*
* Formulación de adminisitracion de Riesgos de Gestión por proceso 2021 
* Publicación del seguimiento cuatrimestral en la pagina web del Instituto
* Actas de reunión de mesas de trabajo con los lideres de proceso para elaborar, actualizar y/o eiminar documentos
* Se actualizó el listado maestro de documentos. 
* Se publico en la plataforma Colibri, 
* Se cargo información en la base de datos del Plan Estadístico Distrital 
* Seguimiento a las activiades del Plan de Mejoramiento de la Oficina Asesora de Planeación.</t>
  </si>
  <si>
    <t>*La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t>
  </si>
  <si>
    <t>Equipo MIPG-Oficina Asesora de Planeación</t>
  </si>
  <si>
    <t>Ximena A Castro P</t>
  </si>
  <si>
    <r>
      <rPr>
        <b/>
        <sz val="12"/>
        <color theme="1"/>
        <rFont val="Arial"/>
        <family val="2"/>
      </rPr>
      <t>RECURSOS FISICOS:</t>
    </r>
    <r>
      <rPr>
        <sz val="12"/>
        <color theme="1"/>
        <rFont val="Arial"/>
        <family val="2"/>
      </rPr>
      <t xml:space="preserve"> Se genero retraso en la respuesta a solictudes de ingreso de insumos medicos, veterinarios y biologicos, debido a que se debio hacer devolucion de las solicitudes de ingreso, por diferencias aritmeticas y/o de unidad de medida  medida, con propostito de dar eficiancia el area de almacen realizo las sugerencias y acompañamiento</t>
    </r>
  </si>
  <si>
    <t>Con la gestios del equipo de recursos fisicos se garantiza la correscta prestacion de todos los servicios para el normal funcionamiento del Instituto.
Se mantiene actualizado el inventario, de esta manera  se da transparencia a la gestion del almacen.</t>
  </si>
  <si>
    <r>
      <rPr>
        <b/>
        <sz val="12"/>
        <color theme="1"/>
        <rFont val="Arial"/>
        <family val="2"/>
      </rPr>
      <t xml:space="preserve">AVANCES OAJ: </t>
    </r>
    <r>
      <rPr>
        <sz val="12"/>
        <color theme="1"/>
        <rFont val="Arial"/>
        <family val="2"/>
      </rPr>
      <t xml:space="preserve">La Oficina Asesora Jurídica a través de los 3 grupos que la conforman: Grupo de Defensa Judicial, Grupo de Asuntos Normativos, Grupo de Asuntos Administrativos, atendio la totalidad de los 48 requerimientos asignados en el mes de enero de 2021. 
• Se contestaron dentro de la oportunidad legal todas las acciones de tutela presentadas durante este período.  Todos los requerimientos judiciales fueron atendidos dentro de los términos legales.
• Se adelantaron todas las actividades tendientes a dar cumplimiento al fallo de la Acción Popular No 2017-00162.
•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t>
    </r>
    <r>
      <rPr>
        <b/>
        <sz val="12"/>
        <color theme="1"/>
        <rFont val="Arial"/>
        <family val="2"/>
      </rPr>
      <t xml:space="preserve">
LOGROS OAJ:</t>
    </r>
    <r>
      <rPr>
        <sz val="12"/>
        <color theme="1"/>
        <rFont val="Arial"/>
        <family val="2"/>
      </rPr>
      <t xml:space="preserve"> • El logro más importante durante este período consiste en que no se fallaron en contra del Instituto ninguna de las tutelas presentadas ante las autoridades judiciales, por el contrario, fueron falladas a favor y en ninguna se comprometió la responsabilidad de la entidad, ello significa un éxito procesal en el 100% de las acciones de tutela del período.
• Respuestas a derechos de petición y requerimientos dentro de los términos legales. 
 •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t>
    </r>
    <r>
      <rPr>
        <b/>
        <sz val="12"/>
        <color theme="1"/>
        <rFont val="Arial"/>
        <family val="2"/>
      </rPr>
      <t xml:space="preserve">AVANCES CONTRACTUAL: </t>
    </r>
    <r>
      <rPr>
        <sz val="12"/>
        <color theme="1"/>
        <rFont val="Arial"/>
        <family val="2"/>
      </rPr>
      <t>Desde el grupo contractual de la Subdirección de Gestión Corporativa se procedió a tramitar los requerimientos en materia contractual, respuestas a derechos de petición y novedades a contratos. Del mismo modo, se realizó acompañamiento y consolidación de los requerimientos de las dependencias para la construcción del Plan Anual de Adquisiciones.</t>
    </r>
  </si>
  <si>
    <t>Desde la Oficina Asesora Jurídica, ni desde la Subdirección de Gestión Corporativa se presentó ningún retraso para el cumplimiento de la meta, por consiguiente, no se plantearon soluciones a los mismos.</t>
  </si>
  <si>
    <t>Dentro de las acciones que desarrolla la Oficina Asesora Jurídica se está cumpliendo con el objeto, funciones y misionalidad establecidas en las disposiciones que rigen la entidad, dirigidas al bienestar y protección de la fauna silvestre y doméstica que habita en el Distrito Capital.  Del mismo modo, se garantiza  que  Bogotá  tiene  servicios integrales para la atención animal y que cuenta  con una entidad que promueve  la transparencia en todos los procesos de contratación.</t>
  </si>
  <si>
    <r>
      <rPr>
        <b/>
        <sz val="10"/>
        <color theme="1"/>
        <rFont val="Arial"/>
        <family val="2"/>
      </rPr>
      <t>SERVICIO AL CIUDADANO:</t>
    </r>
    <r>
      <rPr>
        <sz val="10"/>
        <color theme="1"/>
        <rFont val="Arial"/>
        <family val="2"/>
      </rPr>
      <t xml:space="preserve"> Durante el mes de enero de 2021 se realizaron 71 encuestas de satisfacción ciudadana, el 78% de los ciudadanos encuestados se encuentran satisfechos y muy satisfechos con la atención recibida en el Instituto; se recibieron 830 derechos de petición a través de los diferentes canales de atención, de los cuales hay: Cerrados: 368; Cerrados fuera de términos de Ley: 8 de las cuales a una corresponde al mes de diciembre de 2020; se realizaron 56 traslados;  19 Ampliaciones; y se encuentran 387 en trámite.
</t>
    </r>
    <r>
      <rPr>
        <b/>
        <sz val="10"/>
        <color theme="1"/>
        <rFont val="Arial"/>
        <family val="2"/>
      </rPr>
      <t>TALENTO HUMANO:</t>
    </r>
    <r>
      <rPr>
        <sz val="10"/>
        <color theme="1"/>
        <rFont val="Arial"/>
        <family val="2"/>
      </rPr>
      <t xml:space="preserve"> Se requirió publicar o reportar 3 actividades por novedades en el talento humano de la entidad; Se requirió publicar o reportar 3 actividades por novedades en el talento humano de la entidad; Se programaron 8 actividades para el mes de enero, de las cuales se ejecutaron 8; Se requirió publicar o reportar 3 actividades por novedades en el talento humano de la entidad
</t>
    </r>
    <r>
      <rPr>
        <b/>
        <sz val="10"/>
        <color theme="1"/>
        <rFont val="Arial"/>
        <family val="2"/>
      </rPr>
      <t>RECURSOS FISICOS:</t>
    </r>
    <r>
      <rPr>
        <sz val="10"/>
        <color theme="1"/>
        <rFont val="Arial"/>
        <family val="2"/>
      </rPr>
      <t xml:space="preserve"> 1- Durante el mes de enero desde almacen se dio respuesta a cada una de las solciitudes de entrega, traslado y/o reintegro de bienes, con el fin de mantener actualizado el inventario, se registra cada moviento en el  aplicativo de inventarios. 2- Se realizo el acompañamietno a los proveedores, con el fin de gestionar los pagos correspondientes, de igual manera se gestiono el pago de servicios publicos de la sede admisnitrativa. 3- se envio comunicacion oficial al contratista Moderline, con el fin de gestionar adecuaciones necesarias para el optimo funcionamiento del inmueble, asi mismo se solicito el cambio de dos mesas de cafeteria, las cuales presentaron desgaste.
</t>
    </r>
    <r>
      <rPr>
        <b/>
        <sz val="10"/>
        <color theme="1"/>
        <rFont val="Arial"/>
        <family val="2"/>
      </rPr>
      <t xml:space="preserve">GESTIÓN AMBIENTAL: </t>
    </r>
    <r>
      <rPr>
        <sz val="10"/>
        <color theme="1"/>
        <rFont val="Arial"/>
        <family val="2"/>
      </rPr>
      <t xml:space="preserve">Se logra como resultado la certificación del cargue de informes ante la Secretaria Distrital de Ambiente. 
Respuesta afirmativa por parte de la UAESP, referente a la remisión de los informes trimestral y semestral cierre vigencia año 2020; y formulación del plan de acción año 2021; Se continua con las inspecciones mensuales, verificando las condiciones sanitarias y locativas de almacenamiento de los residuos; Se logra procesos de gestión para la implementación de un sistema para captura de aguas lluvias en la Unidad de Cuidado Animal; Se continua con la gestión integral de Residuos en las sedes del Instituto; Se mejora las condiciones del entorno en la Unidad de Cuidado Animal con actividades de PODA y control de roedores. Se presenta problemas de filtración en el pozo séptico de la Unidad de Cuidado Animal, lo que retrasa a su vez la instalación de la planta de tratamiento de aguas residuales. A la fecha se suspende el contrato de instalación de la Planta de Tratamiento, hasta que se realice las mejoras locativas de impermeabilización de este. </t>
    </r>
    <r>
      <rPr>
        <b/>
        <sz val="10"/>
        <color theme="1"/>
        <rFont val="Arial"/>
        <family val="2"/>
      </rPr>
      <t xml:space="preserve">
GESTIÓN FINANCIERA: </t>
    </r>
    <r>
      <rPr>
        <sz val="10"/>
        <color theme="1"/>
        <rFont val="Arial"/>
        <family val="2"/>
      </rPr>
      <t xml:space="preserve">Para el mes de enero de 2021 no se celebra contratación por el proyecto de Inversión  7550 ya que las actividades se estan apalancando con recursos de las reservas constituidas a 31 de Diciembre de 2020, la fuente de información de esta descripción es la Ejecución Presupuestal de gastos e inversiones a 31 de Enero de 2021 donde se evidencia que no se realizaron movimientos.
</t>
    </r>
    <r>
      <rPr>
        <b/>
        <sz val="10"/>
        <color theme="1"/>
        <rFont val="Arial"/>
        <family val="2"/>
      </rPr>
      <t xml:space="preserve">GESTIÓN DOCUMENTAL: </t>
    </r>
    <r>
      <rPr>
        <sz val="10"/>
        <color theme="1"/>
        <rFont val="Arial"/>
        <family val="2"/>
      </rPr>
      <t>Teniendo en cuenta que a partir del mes de febrero se comienza a realizar  las capacitaciones correspondientes a la elaboración de Inventarios documentales, y en razon a que se debe iniciar con la entrega de las transferencias documentales, se espera que todas las dependencias cuenten con este instrumento de control sobre los documentos de las dependencias.Las dependencias de Planeación, Dirección y Cultura cuenta con inventarios documentales, sin embargo, las dependencias misionales Subdirección de Atención a la Fauna, Subdirección de Cultura Ciudadana y Gestión del Conocimiento y Subdirección de Gestión Corporativa, no tienen el total de inventarios en sus áreas.</t>
    </r>
  </si>
  <si>
    <t>Afianzar la estructura organizacional productiva e integra, a través del desarrollo de capacidades del talento humano y un ambiente cordial</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</si>
  <si>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</si>
  <si>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</si>
  <si>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 xml:space="preserve">
Afianzar la estructura organizacional productiva e integra, a través del desarrollo de capacidades del talento humano y un ambiente cordial</t>
  </si>
  <si>
    <t>Desarrollar herramientas técnicas, dinámicas y confiables, a través del manejo y gestión de conocimiento. 
Garantizar accesibilidad a la información institucional a los grupos de valor, a través de los mecanismos y canales que disponga el Instituto</t>
  </si>
  <si>
    <t>Garantizar accesibilidad a la información institucional a los grupos de valor, a través de los mecanismos y canales que disponga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</si>
</sst>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
    <numFmt numFmtId="177" formatCode="_(* #,##0.0_);_(* \(#,##0.0\);_(* &quot;-&quot;??_);_(@_)"/>
    <numFmt numFmtId="178" formatCode="0.0"/>
    <numFmt numFmtId="179" formatCode="0.000"/>
    <numFmt numFmtId="180" formatCode="_(* #,##0.000_);_(* \(#,##0.000\);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sz val="12"/>
      <color theme="4"/>
      <name val="Arial"/>
      <family val="2"/>
    </font>
    <font>
      <b/>
      <sz val="12"/>
      <color theme="3"/>
      <name val="Arial"/>
      <family val="2"/>
    </font>
    <font>
      <sz val="9"/>
      <color indexed="81"/>
      <name val="Tahoma"/>
      <family val="2"/>
    </font>
    <font>
      <b/>
      <sz val="9"/>
      <color indexed="81"/>
      <name val="Tahoma"/>
      <family val="2"/>
    </font>
    <font>
      <sz val="10"/>
      <color theme="4"/>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34">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55" fillId="0" borderId="0" xfId="0" applyFont="1" applyAlignment="1" applyProtection="1">
      <alignment horizontal="center" vertical="center" wrapText="1"/>
      <protection locked="0" hidden="1"/>
    </xf>
    <xf numFmtId="0" fontId="51" fillId="0" borderId="0" xfId="0" applyFont="1" applyProtection="1">
      <protection hidden="1"/>
    </xf>
    <xf numFmtId="0" fontId="56" fillId="0" borderId="0" xfId="1327" applyFont="1" applyAlignment="1" applyProtection="1">
      <alignment vertical="center" wrapText="1"/>
      <protection hidden="1"/>
    </xf>
    <xf numFmtId="0" fontId="54" fillId="0" borderId="0" xfId="0" applyFont="1" applyProtection="1">
      <protection hidden="1"/>
    </xf>
    <xf numFmtId="0" fontId="3" fillId="0" borderId="0" xfId="1371" applyFont="1" applyAlignment="1" applyProtection="1">
      <alignment horizontal="center" vertical="center"/>
      <protection hidden="1"/>
    </xf>
    <xf numFmtId="0" fontId="57" fillId="0" borderId="0" xfId="1371" applyFont="1" applyAlignment="1" applyProtection="1">
      <alignment horizontal="center" vertical="center"/>
      <protection hidden="1"/>
    </xf>
    <xf numFmtId="0" fontId="53" fillId="0" borderId="0" xfId="0" applyFont="1" applyProtection="1">
      <protection hidden="1"/>
    </xf>
    <xf numFmtId="0" fontId="5" fillId="0" borderId="72" xfId="1371" applyFont="1" applyBorder="1" applyAlignment="1" applyProtection="1">
      <alignment horizontal="center" vertical="center" wrapText="1"/>
      <protection hidden="1"/>
    </xf>
    <xf numFmtId="0" fontId="12" fillId="0" borderId="0" xfId="1371" applyFont="1" applyAlignment="1" applyProtection="1">
      <alignment horizontal="center" vertical="top" wrapText="1"/>
      <protection hidden="1"/>
    </xf>
    <xf numFmtId="0" fontId="8" fillId="61" borderId="72" xfId="1371" applyFont="1" applyFill="1" applyBorder="1" applyAlignment="1" applyProtection="1">
      <alignment vertical="center" wrapText="1"/>
      <protection hidden="1"/>
    </xf>
    <xf numFmtId="0" fontId="5" fillId="0" borderId="73" xfId="1371" applyFont="1" applyBorder="1" applyAlignment="1" applyProtection="1">
      <alignment horizontal="center" vertical="center" wrapText="1"/>
      <protection hidden="1"/>
    </xf>
    <xf numFmtId="0" fontId="12" fillId="0" borderId="0" xfId="1371" applyFont="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6" fillId="0" borderId="0" xfId="1327" applyFont="1" applyAlignment="1" applyProtection="1">
      <alignment vertical="center"/>
      <protection hidden="1"/>
    </xf>
    <xf numFmtId="0" fontId="12" fillId="0" borderId="0" xfId="1371" applyFont="1" applyAlignment="1" applyProtection="1">
      <alignment horizontal="left" vertical="center" wrapText="1"/>
      <protection hidden="1"/>
    </xf>
    <xf numFmtId="0" fontId="12" fillId="0" borderId="0" xfId="1371" applyFont="1" applyAlignment="1" applyProtection="1">
      <alignment horizontal="center" vertical="center" wrapText="1"/>
      <protection hidden="1"/>
    </xf>
    <xf numFmtId="0" fontId="11" fillId="0" borderId="0" xfId="1371" applyFont="1" applyAlignment="1" applyProtection="1">
      <alignment horizontal="center" vertical="center" wrapText="1"/>
      <protection hidden="1"/>
    </xf>
    <xf numFmtId="0" fontId="13" fillId="0" borderId="0" xfId="1371" applyFont="1" applyAlignment="1" applyProtection="1">
      <alignment horizontal="center" vertical="center"/>
      <protection hidden="1"/>
    </xf>
    <xf numFmtId="0" fontId="8" fillId="61" borderId="72" xfId="1371" applyFont="1" applyFill="1" applyBorder="1" applyAlignment="1" applyProtection="1">
      <alignment horizontal="left" vertical="center" wrapText="1"/>
      <protection hidden="1"/>
    </xf>
    <xf numFmtId="9" fontId="11" fillId="0" borderId="0" xfId="1496" applyFont="1" applyFill="1" applyBorder="1" applyAlignment="1" applyProtection="1">
      <alignment horizontal="center" vertical="center"/>
      <protection hidden="1"/>
    </xf>
    <xf numFmtId="0" fontId="8" fillId="61" borderId="74" xfId="1371" applyFont="1" applyFill="1" applyBorder="1" applyAlignment="1" applyProtection="1">
      <alignment horizontal="left" vertical="center" wrapText="1"/>
      <protection hidden="1"/>
    </xf>
    <xf numFmtId="0" fontId="58" fillId="0" borderId="0" xfId="1327" applyFont="1" applyAlignment="1" applyProtection="1">
      <alignment vertical="center"/>
      <protection hidden="1"/>
    </xf>
    <xf numFmtId="178" fontId="5" fillId="24" borderId="20" xfId="1496" applyNumberFormat="1" applyFont="1" applyFill="1" applyBorder="1" applyAlignment="1" applyProtection="1">
      <alignment horizontal="center" vertical="center" wrapText="1"/>
      <protection hidden="1"/>
    </xf>
    <xf numFmtId="178" fontId="5" fillId="24" borderId="46" xfId="1496" applyNumberFormat="1" applyFont="1" applyFill="1" applyBorder="1" applyAlignment="1" applyProtection="1">
      <alignment horizontal="center"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74" xfId="1371" applyFont="1" applyFill="1" applyBorder="1" applyAlignment="1" applyProtection="1">
      <alignment horizontal="center" vertical="center" wrapText="1"/>
      <protection hidden="1"/>
    </xf>
    <xf numFmtId="0" fontId="8" fillId="61" borderId="72" xfId="1371" applyFont="1" applyFill="1" applyBorder="1" applyAlignment="1" applyProtection="1">
      <alignment horizontal="center" vertical="center" wrapText="1"/>
      <protection hidden="1"/>
    </xf>
    <xf numFmtId="0" fontId="8" fillId="61" borderId="72" xfId="0" applyFont="1" applyFill="1" applyBorder="1" applyAlignment="1" applyProtection="1">
      <alignment horizontal="center" vertical="center" wrapText="1"/>
      <protection hidden="1"/>
    </xf>
    <xf numFmtId="0" fontId="8" fillId="61" borderId="73" xfId="1371" applyFont="1" applyFill="1" applyBorder="1" applyAlignment="1" applyProtection="1">
      <alignment horizontal="center" vertical="center" wrapText="1"/>
      <protection hidden="1"/>
    </xf>
    <xf numFmtId="0" fontId="8" fillId="61" borderId="74" xfId="1371" applyFont="1" applyFill="1" applyBorder="1" applyAlignment="1" applyProtection="1">
      <alignment horizontal="center" vertical="center"/>
      <protection hidden="1"/>
    </xf>
    <xf numFmtId="167" fontId="78" fillId="0" borderId="72" xfId="1250" applyFont="1" applyFill="1" applyBorder="1" applyAlignment="1" applyProtection="1">
      <alignment horizontal="center" vertical="center"/>
      <protection hidden="1"/>
    </xf>
    <xf numFmtId="167" fontId="5" fillId="0" borderId="20" xfId="1250" applyFont="1" applyFill="1" applyBorder="1" applyAlignment="1" applyProtection="1">
      <alignment horizontal="center" vertical="center"/>
      <protection hidden="1"/>
    </xf>
    <xf numFmtId="9" fontId="70" fillId="0" borderId="72" xfId="0" applyNumberFormat="1" applyFont="1" applyBorder="1" applyProtection="1">
      <protection hidden="1"/>
    </xf>
    <xf numFmtId="9" fontId="59" fillId="0" borderId="0" xfId="1495" applyFont="1" applyFill="1" applyBorder="1" applyAlignment="1" applyProtection="1">
      <alignment horizontal="center" vertical="center" wrapText="1"/>
      <protection hidden="1"/>
    </xf>
    <xf numFmtId="167" fontId="78" fillId="24" borderId="72" xfId="1250" applyFont="1" applyFill="1" applyBorder="1" applyAlignment="1" applyProtection="1">
      <alignment horizontal="center" vertical="center"/>
      <protection hidden="1"/>
    </xf>
    <xf numFmtId="0" fontId="8" fillId="61" borderId="72" xfId="1371" applyFont="1" applyFill="1" applyBorder="1" applyAlignment="1" applyProtection="1">
      <alignment horizontal="justify" vertical="center" wrapText="1"/>
      <protection locked="0" hidden="1"/>
    </xf>
    <xf numFmtId="0" fontId="60" fillId="0" borderId="0" xfId="1371" applyFont="1" applyAlignment="1" applyProtection="1">
      <alignment horizontal="center" vertical="center" wrapText="1"/>
      <protection locked="0" hidden="1"/>
    </xf>
    <xf numFmtId="0" fontId="54" fillId="0" borderId="0" xfId="0" applyFont="1" applyAlignment="1" applyProtection="1">
      <alignment horizontal="center" vertical="center"/>
      <protection hidden="1"/>
    </xf>
    <xf numFmtId="0" fontId="8" fillId="61" borderId="72" xfId="1371" applyFont="1" applyFill="1" applyBorder="1" applyAlignment="1" applyProtection="1">
      <alignment horizontal="justify" vertical="center" wrapText="1"/>
      <protection hidden="1"/>
    </xf>
    <xf numFmtId="0" fontId="8" fillId="61" borderId="72" xfId="1371" applyFont="1" applyFill="1" applyBorder="1" applyAlignment="1" applyProtection="1">
      <alignment horizontal="center" vertical="center" wrapText="1"/>
      <protection locked="0" hidden="1"/>
    </xf>
    <xf numFmtId="0" fontId="3" fillId="0" borderId="0" xfId="1371" applyFont="1" applyAlignment="1" applyProtection="1">
      <alignment horizontal="center" vertical="center" wrapText="1"/>
      <protection locked="0" hidden="1"/>
    </xf>
    <xf numFmtId="14" fontId="9" fillId="0" borderId="72" xfId="1371" applyNumberFormat="1" applyFont="1" applyBorder="1" applyAlignment="1" applyProtection="1">
      <alignment vertical="center" wrapText="1"/>
      <protection locked="0" hidden="1"/>
    </xf>
    <xf numFmtId="0" fontId="8" fillId="61" borderId="72" xfId="1371" applyFont="1" applyFill="1" applyBorder="1" applyAlignment="1" applyProtection="1">
      <alignment horizontal="justify" vertical="center"/>
      <protection hidden="1"/>
    </xf>
    <xf numFmtId="0" fontId="4" fillId="0" borderId="0" xfId="1371" applyAlignment="1" applyProtection="1">
      <alignment vertical="center" wrapText="1"/>
      <protection locked="0" hidden="1"/>
    </xf>
    <xf numFmtId="0" fontId="61" fillId="0" borderId="0" xfId="0" applyFont="1" applyAlignment="1" applyProtection="1">
      <alignment horizontal="center"/>
      <protection hidden="1"/>
    </xf>
    <xf numFmtId="0" fontId="4" fillId="0" borderId="0" xfId="137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ill="1" applyAlignment="1" applyProtection="1">
      <alignment vertical="center"/>
      <protection hidden="1"/>
    </xf>
    <xf numFmtId="0" fontId="4" fillId="24" borderId="0" xfId="137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5" fillId="0" borderId="0" xfId="0" applyFont="1" applyAlignment="1" applyProtection="1">
      <alignment horizontal="center"/>
      <protection hidden="1"/>
    </xf>
    <xf numFmtId="0" fontId="55" fillId="0" borderId="0" xfId="0" applyFont="1" applyProtection="1">
      <protection hidden="1"/>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72" xfId="0" applyFont="1" applyBorder="1" applyAlignment="1" applyProtection="1">
      <alignment horizontal="center" wrapText="1"/>
      <protection locked="0" hidden="1"/>
    </xf>
    <xf numFmtId="0" fontId="57" fillId="0" borderId="72" xfId="0" applyFont="1" applyBorder="1" applyAlignment="1" applyProtection="1">
      <alignment horizontal="center" vertical="center" wrapText="1"/>
      <protection locked="0" hidden="1"/>
    </xf>
    <xf numFmtId="0" fontId="55" fillId="0" borderId="72" xfId="0" applyFont="1" applyBorder="1" applyAlignment="1" applyProtection="1">
      <alignment horizontal="center" vertical="center" wrapText="1"/>
      <protection locked="0" hidden="1"/>
    </xf>
    <xf numFmtId="0" fontId="11" fillId="24" borderId="72" xfId="1371" applyFont="1" applyFill="1" applyBorder="1" applyAlignment="1" applyProtection="1">
      <alignment horizontal="center" vertical="center"/>
      <protection hidden="1"/>
    </xf>
    <xf numFmtId="0" fontId="57" fillId="61" borderId="72" xfId="1371" applyFont="1" applyFill="1" applyBorder="1" applyAlignment="1" applyProtection="1">
      <alignment horizontal="center" vertical="center"/>
      <protection hidden="1"/>
    </xf>
    <xf numFmtId="0" fontId="8" fillId="61" borderId="72" xfId="1371" applyFont="1" applyFill="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5" fillId="0" borderId="73" xfId="1371" applyFont="1" applyBorder="1" applyAlignment="1" applyProtection="1">
      <alignment horizontal="center" vertical="center" wrapText="1"/>
      <protection hidden="1"/>
    </xf>
    <xf numFmtId="0" fontId="5" fillId="50" borderId="72" xfId="1371" applyFont="1" applyFill="1" applyBorder="1" applyAlignment="1" applyProtection="1">
      <alignment horizontal="center" vertical="center" wrapText="1"/>
      <protection hidden="1"/>
    </xf>
    <xf numFmtId="0" fontId="5" fillId="50" borderId="73" xfId="1371" applyFont="1" applyFill="1" applyBorder="1" applyAlignment="1" applyProtection="1">
      <alignment horizontal="center" vertical="center" wrapText="1"/>
      <protection hidden="1"/>
    </xf>
    <xf numFmtId="1" fontId="5" fillId="0" borderId="72" xfId="1273" applyNumberFormat="1" applyFont="1" applyFill="1" applyBorder="1" applyAlignment="1" applyProtection="1">
      <alignment horizontal="center" vertical="center" wrapText="1"/>
      <protection hidden="1"/>
    </xf>
    <xf numFmtId="1" fontId="5" fillId="0" borderId="73" xfId="1273" applyNumberFormat="1" applyFont="1" applyFill="1" applyBorder="1" applyAlignment="1" applyProtection="1">
      <alignment horizontal="center" vertical="center" wrapText="1"/>
      <protection hidden="1"/>
    </xf>
    <xf numFmtId="9" fontId="5" fillId="0" borderId="72" xfId="1496" applyFont="1" applyFill="1" applyBorder="1" applyAlignment="1" applyProtection="1">
      <alignment horizontal="center" vertical="center" wrapText="1"/>
      <protection hidden="1"/>
    </xf>
    <xf numFmtId="0" fontId="5" fillId="0" borderId="72" xfId="1496" applyNumberFormat="1" applyFont="1" applyFill="1" applyBorder="1" applyAlignment="1" applyProtection="1">
      <alignment horizontal="center" vertical="center" wrapText="1"/>
      <protection hidden="1"/>
    </xf>
    <xf numFmtId="0" fontId="5" fillId="0" borderId="73" xfId="1496" applyNumberFormat="1" applyFont="1" applyFill="1" applyBorder="1" applyAlignment="1" applyProtection="1">
      <alignment horizontal="center" vertical="center" wrapText="1"/>
      <protection hidden="1"/>
    </xf>
    <xf numFmtId="49" fontId="5" fillId="0" borderId="72" xfId="1371" applyNumberFormat="1" applyFont="1" applyBorder="1" applyAlignment="1" applyProtection="1">
      <alignment horizontal="center" vertical="center" wrapText="1"/>
      <protection hidden="1"/>
    </xf>
    <xf numFmtId="0" fontId="5" fillId="50" borderId="72" xfId="1371" applyFont="1" applyFill="1" applyBorder="1" applyAlignment="1" applyProtection="1">
      <alignment horizontal="left" vertical="center" wrapText="1"/>
      <protection hidden="1"/>
    </xf>
    <xf numFmtId="14" fontId="5" fillId="0" borderId="20" xfId="1371" applyNumberFormat="1" applyFont="1" applyBorder="1" applyAlignment="1" applyProtection="1">
      <alignment horizontal="center" vertical="center" wrapText="1"/>
      <protection hidden="1"/>
    </xf>
    <xf numFmtId="0" fontId="5" fillId="0" borderId="32" xfId="1371" applyFont="1" applyBorder="1" applyAlignment="1" applyProtection="1">
      <alignment horizontal="center" vertical="center" wrapText="1"/>
      <protection hidden="1"/>
    </xf>
    <xf numFmtId="0" fontId="5" fillId="0" borderId="34" xfId="1371" applyFont="1" applyBorder="1" applyAlignment="1" applyProtection="1">
      <alignment horizontal="center" vertical="center" wrapText="1"/>
      <protection hidden="1"/>
    </xf>
    <xf numFmtId="177" fontId="5" fillId="24" borderId="20" xfId="1250" applyNumberFormat="1" applyFont="1" applyFill="1" applyBorder="1" applyAlignment="1" applyProtection="1">
      <alignment horizontal="center" vertical="center" wrapText="1"/>
      <protection hidden="1"/>
    </xf>
    <xf numFmtId="177" fontId="5" fillId="24" borderId="32" xfId="1250" applyNumberFormat="1" applyFont="1" applyFill="1" applyBorder="1" applyAlignment="1" applyProtection="1">
      <alignment horizontal="center" vertical="center" wrapText="1"/>
      <protection hidden="1"/>
    </xf>
    <xf numFmtId="177" fontId="5" fillId="24" borderId="46" xfId="1250" applyNumberFormat="1" applyFont="1" applyFill="1" applyBorder="1" applyAlignment="1" applyProtection="1">
      <alignment horizontal="center" vertical="center" wrapText="1"/>
      <protection hidden="1"/>
    </xf>
    <xf numFmtId="0" fontId="77" fillId="0" borderId="72" xfId="1371" applyFont="1" applyBorder="1" applyAlignment="1" applyProtection="1">
      <alignment horizontal="center" vertical="center" wrapText="1"/>
      <protection hidden="1"/>
    </xf>
    <xf numFmtId="0" fontId="77" fillId="0" borderId="73" xfId="1371" applyFont="1" applyBorder="1" applyAlignment="1" applyProtection="1">
      <alignment horizontal="center" vertical="center" wrapText="1"/>
      <protection hidden="1"/>
    </xf>
    <xf numFmtId="0" fontId="8" fillId="61" borderId="72" xfId="1371" applyFont="1" applyFill="1" applyBorder="1" applyAlignment="1" applyProtection="1">
      <alignment horizontal="left" vertical="center" wrapText="1"/>
      <protection hidden="1"/>
    </xf>
    <xf numFmtId="0" fontId="8" fillId="61" borderId="72" xfId="1371" applyFont="1" applyFill="1" applyBorder="1" applyAlignment="1" applyProtection="1">
      <alignment horizontal="center" vertical="center"/>
      <protection hidden="1"/>
    </xf>
    <xf numFmtId="9" fontId="8" fillId="61" borderId="72" xfId="1496" applyFont="1" applyFill="1" applyBorder="1" applyAlignment="1" applyProtection="1">
      <alignment horizontal="center" vertical="center"/>
      <protection hidden="1"/>
    </xf>
    <xf numFmtId="0" fontId="5" fillId="0" borderId="20" xfId="1371" applyFont="1" applyBorder="1" applyAlignment="1" applyProtection="1">
      <alignment horizontal="center" vertical="center" wrapText="1"/>
      <protection hidden="1"/>
    </xf>
    <xf numFmtId="0" fontId="5" fillId="0" borderId="20" xfId="1371" applyFont="1" applyBorder="1" applyAlignment="1" applyProtection="1">
      <alignment horizontal="justify" vertical="center" wrapText="1"/>
      <protection hidden="1"/>
    </xf>
    <xf numFmtId="0" fontId="5" fillId="0" borderId="32" xfId="1371" applyFont="1" applyBorder="1" applyAlignment="1" applyProtection="1">
      <alignment horizontal="justify" vertical="center" wrapText="1"/>
      <protection hidden="1"/>
    </xf>
    <xf numFmtId="0" fontId="5" fillId="0" borderId="34" xfId="1371" applyFont="1" applyBorder="1" applyAlignment="1" applyProtection="1">
      <alignment horizontal="justify" vertical="center" wrapText="1"/>
      <protection hidden="1"/>
    </xf>
    <xf numFmtId="0" fontId="5" fillId="0" borderId="46" xfId="1371" applyFont="1" applyBorder="1" applyAlignment="1" applyProtection="1">
      <alignment horizontal="center" vertical="center" wrapText="1"/>
      <protection hidden="1"/>
    </xf>
    <xf numFmtId="14" fontId="5" fillId="0" borderId="32" xfId="1371" applyNumberFormat="1" applyFont="1" applyBorder="1" applyAlignment="1" applyProtection="1">
      <alignment horizontal="center" vertical="center" wrapText="1"/>
      <protection hidden="1"/>
    </xf>
    <xf numFmtId="14" fontId="5" fillId="0" borderId="34" xfId="1371" applyNumberFormat="1" applyFont="1" applyBorder="1" applyAlignment="1" applyProtection="1">
      <alignment horizontal="center" vertical="center" wrapText="1"/>
      <protection hidden="1"/>
    </xf>
    <xf numFmtId="0" fontId="5" fillId="50" borderId="22" xfId="1371" applyFont="1" applyFill="1" applyBorder="1" applyAlignment="1" applyProtection="1">
      <alignment horizontal="center" vertical="center" wrapText="1"/>
      <protection hidden="1"/>
    </xf>
    <xf numFmtId="0" fontId="5" fillId="50" borderId="23" xfId="1371" applyFont="1" applyFill="1" applyBorder="1" applyAlignment="1" applyProtection="1">
      <alignment horizontal="center" vertical="center" wrapText="1"/>
      <protection hidden="1"/>
    </xf>
    <xf numFmtId="0" fontId="5" fillId="50" borderId="24" xfId="1371" applyFont="1" applyFill="1" applyBorder="1" applyAlignment="1" applyProtection="1">
      <alignment horizontal="center" vertical="center" wrapText="1"/>
      <protection hidden="1"/>
    </xf>
    <xf numFmtId="0" fontId="50" fillId="61" borderId="74" xfId="1371" applyFont="1" applyFill="1" applyBorder="1" applyAlignment="1" applyProtection="1">
      <alignment horizontal="center" vertical="center"/>
      <protection hidden="1"/>
    </xf>
    <xf numFmtId="0" fontId="50" fillId="61" borderId="72" xfId="1371" applyFont="1" applyFill="1" applyBorder="1" applyAlignment="1" applyProtection="1">
      <alignment horizontal="center" vertical="center"/>
      <protection hidden="1"/>
    </xf>
    <xf numFmtId="0" fontId="50" fillId="61" borderId="73"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5"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5" fillId="0" borderId="20" xfId="1371" applyFont="1" applyBorder="1" applyAlignment="1" applyProtection="1">
      <alignment horizontal="center" vertical="center"/>
      <protection hidden="1"/>
    </xf>
    <xf numFmtId="0" fontId="5" fillId="0" borderId="32" xfId="1371" applyFont="1" applyBorder="1" applyAlignment="1" applyProtection="1">
      <alignment horizontal="center" vertical="center"/>
      <protection hidden="1"/>
    </xf>
    <xf numFmtId="0" fontId="5" fillId="0" borderId="46" xfId="1371" applyFont="1" applyBorder="1" applyAlignment="1" applyProtection="1">
      <alignment horizontal="center" vertical="center"/>
      <protection hidden="1"/>
    </xf>
    <xf numFmtId="0" fontId="5" fillId="0" borderId="72" xfId="1371" applyFont="1" applyBorder="1" applyAlignment="1" applyProtection="1">
      <alignment horizontal="center" vertical="center" wrapText="1"/>
      <protection locked="0" hidden="1"/>
    </xf>
    <xf numFmtId="0" fontId="5" fillId="0" borderId="73" xfId="1371" applyFont="1" applyBorder="1" applyAlignment="1" applyProtection="1">
      <alignment horizontal="center" vertical="center" wrapText="1"/>
      <protection locked="0"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72" xfId="1371" applyFont="1" applyFill="1" applyBorder="1" applyAlignment="1" applyProtection="1">
      <alignment horizontal="center" vertical="center" wrapText="1"/>
      <protection locked="0" hidden="1"/>
    </xf>
    <xf numFmtId="0" fontId="9" fillId="0" borderId="72" xfId="1371" applyFont="1" applyBorder="1" applyAlignment="1" applyProtection="1">
      <alignment horizontal="center" vertical="center" wrapText="1"/>
      <protection locked="0" hidden="1"/>
    </xf>
    <xf numFmtId="0" fontId="70" fillId="50" borderId="20" xfId="1371" applyFont="1" applyFill="1" applyBorder="1" applyAlignment="1" applyProtection="1">
      <alignment horizontal="justify" vertical="center" wrapText="1"/>
      <protection locked="0" hidden="1"/>
    </xf>
    <xf numFmtId="0" fontId="70" fillId="50" borderId="32" xfId="1371" applyFont="1" applyFill="1" applyBorder="1" applyAlignment="1" applyProtection="1">
      <alignment horizontal="justify" vertical="center" wrapText="1"/>
      <protection locked="0" hidden="1"/>
    </xf>
    <xf numFmtId="0" fontId="70" fillId="50" borderId="34" xfId="1371" applyFont="1" applyFill="1" applyBorder="1" applyAlignment="1" applyProtection="1">
      <alignment horizontal="justify" vertical="center" wrapText="1"/>
      <protection locked="0" hidden="1"/>
    </xf>
    <xf numFmtId="0" fontId="50" fillId="0" borderId="22" xfId="1371" applyFont="1" applyBorder="1" applyAlignment="1" applyProtection="1">
      <alignment horizontal="center" vertical="center"/>
      <protection hidden="1"/>
    </xf>
    <xf numFmtId="0" fontId="50" fillId="0" borderId="23" xfId="1371" applyFont="1" applyBorder="1" applyAlignment="1" applyProtection="1">
      <alignment horizontal="center" vertical="center"/>
      <protection hidden="1"/>
    </xf>
    <xf numFmtId="0" fontId="50" fillId="0" borderId="24" xfId="1371" applyFont="1" applyBorder="1" applyAlignment="1" applyProtection="1">
      <alignment horizontal="center" vertical="center"/>
      <protection hidden="1"/>
    </xf>
    <xf numFmtId="0" fontId="50" fillId="0" borderId="75" xfId="1371" applyFont="1" applyBorder="1" applyAlignment="1" applyProtection="1">
      <alignment horizontal="center" vertical="center"/>
      <protection hidden="1"/>
    </xf>
    <xf numFmtId="0" fontId="50" fillId="0" borderId="0" xfId="1371" applyFont="1" applyAlignment="1" applyProtection="1">
      <alignment horizontal="center" vertical="center"/>
      <protection hidden="1"/>
    </xf>
    <xf numFmtId="0" fontId="50" fillId="0" borderId="25" xfId="1371" applyFont="1" applyBorder="1" applyAlignment="1" applyProtection="1">
      <alignment horizontal="center" vertical="center"/>
      <protection hidden="1"/>
    </xf>
    <xf numFmtId="0" fontId="50" fillId="0" borderId="26" xfId="1371" applyFont="1" applyBorder="1" applyAlignment="1" applyProtection="1">
      <alignment horizontal="center" vertical="center"/>
      <protection hidden="1"/>
    </xf>
    <xf numFmtId="0" fontId="50" fillId="0" borderId="27" xfId="1371" applyFont="1" applyBorder="1" applyAlignment="1" applyProtection="1">
      <alignment horizontal="center" vertical="center"/>
      <protection hidden="1"/>
    </xf>
    <xf numFmtId="0" fontId="50" fillId="0" borderId="28" xfId="1371" applyFont="1" applyBorder="1" applyAlignment="1" applyProtection="1">
      <alignment horizontal="center" vertical="center"/>
      <protection hidden="1"/>
    </xf>
    <xf numFmtId="0" fontId="70" fillId="0" borderId="20" xfId="1371" applyFont="1" applyBorder="1" applyAlignment="1" applyProtection="1">
      <alignment horizontal="justify" vertical="center" wrapText="1"/>
      <protection locked="0" hidden="1"/>
    </xf>
    <xf numFmtId="0" fontId="70" fillId="0" borderId="32" xfId="1371" applyFont="1" applyBorder="1" applyAlignment="1" applyProtection="1">
      <alignment horizontal="justify" vertical="center" wrapText="1"/>
      <protection locked="0" hidden="1"/>
    </xf>
    <xf numFmtId="0" fontId="70" fillId="0" borderId="34" xfId="1371" applyFont="1" applyBorder="1" applyAlignment="1" applyProtection="1">
      <alignment horizontal="justify" vertical="center" wrapText="1"/>
      <protection locked="0" hidden="1"/>
    </xf>
    <xf numFmtId="0" fontId="5" fillId="0" borderId="20" xfId="1371" applyFont="1" applyBorder="1" applyAlignment="1" applyProtection="1">
      <alignment horizontal="justify" vertical="center" wrapText="1"/>
      <protection locked="0" hidden="1"/>
    </xf>
    <xf numFmtId="0" fontId="5" fillId="0" borderId="32" xfId="1371" applyFont="1" applyBorder="1" applyAlignment="1" applyProtection="1">
      <alignment horizontal="justify" vertical="center" wrapText="1"/>
      <protection locked="0" hidden="1"/>
    </xf>
    <xf numFmtId="0" fontId="5" fillId="0" borderId="46" xfId="1371" applyFont="1" applyBorder="1" applyAlignment="1" applyProtection="1">
      <alignment horizontal="justify"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0" fontId="73" fillId="0" borderId="42" xfId="0" applyFont="1" applyBorder="1" applyAlignment="1" applyProtection="1">
      <alignment horizontal="center" wrapText="1"/>
      <protection locked="0" hidden="1"/>
    </xf>
    <xf numFmtId="0" fontId="57" fillId="0" borderId="29" xfId="0" applyFont="1" applyBorder="1" applyAlignment="1" applyProtection="1">
      <alignment horizontal="center" vertical="center" wrapText="1"/>
      <protection locked="0" hidden="1"/>
    </xf>
    <xf numFmtId="0" fontId="55" fillId="0" borderId="30" xfId="0" applyFont="1" applyBorder="1" applyAlignment="1" applyProtection="1">
      <alignment horizontal="center" vertical="center" wrapText="1"/>
      <protection locked="0" hidden="1"/>
    </xf>
    <xf numFmtId="0" fontId="73" fillId="0" borderId="16" xfId="0" applyFont="1" applyBorder="1" applyAlignment="1" applyProtection="1">
      <alignment horizontal="center" wrapText="1"/>
      <protection locked="0" hidden="1"/>
    </xf>
    <xf numFmtId="0" fontId="75" fillId="0" borderId="10" xfId="0" applyFont="1" applyBorder="1" applyAlignment="1" applyProtection="1">
      <alignment horizontal="center" vertical="center" wrapText="1"/>
      <protection locked="0" hidden="1"/>
    </xf>
    <xf numFmtId="0" fontId="55" fillId="0" borderId="18" xfId="0" applyFont="1" applyBorder="1" applyAlignment="1" applyProtection="1">
      <alignment horizontal="center" vertical="center" wrapText="1"/>
      <protection locked="0" hidden="1"/>
    </xf>
    <xf numFmtId="0" fontId="73" fillId="0" borderId="66" xfId="0" applyFont="1" applyBorder="1" applyAlignment="1" applyProtection="1">
      <alignment horizontal="center" wrapText="1"/>
      <protection locked="0" hidden="1"/>
    </xf>
    <xf numFmtId="0" fontId="75" fillId="0" borderId="67" xfId="0" applyFont="1" applyBorder="1" applyAlignment="1" applyProtection="1">
      <alignment horizontal="center" vertical="center" wrapText="1"/>
      <protection locked="0" hidden="1"/>
    </xf>
    <xf numFmtId="0" fontId="55" fillId="0" borderId="68" xfId="0" applyFont="1" applyBorder="1" applyAlignment="1" applyProtection="1">
      <alignment horizontal="center" vertical="center" wrapText="1"/>
      <protection locked="0" hidden="1"/>
    </xf>
    <xf numFmtId="0" fontId="11" fillId="24" borderId="33" xfId="1371" applyFont="1" applyFill="1" applyBorder="1" applyAlignment="1" applyProtection="1">
      <alignment horizontal="center" vertical="center"/>
      <protection hidden="1"/>
    </xf>
    <xf numFmtId="0" fontId="11" fillId="24" borderId="19" xfId="1371" applyFont="1" applyFill="1" applyBorder="1" applyAlignment="1" applyProtection="1">
      <alignment horizontal="center" vertical="center"/>
      <protection hidden="1"/>
    </xf>
    <xf numFmtId="0" fontId="11" fillId="24" borderId="65" xfId="1371" applyFont="1" applyFill="1" applyBorder="1" applyAlignment="1" applyProtection="1">
      <alignment horizontal="center" vertical="center"/>
      <protection hidden="1"/>
    </xf>
    <xf numFmtId="0" fontId="57" fillId="61" borderId="16" xfId="1371" applyFont="1" applyFill="1" applyBorder="1" applyAlignment="1" applyProtection="1">
      <alignment horizontal="center" vertical="center"/>
      <protection hidden="1"/>
    </xf>
    <xf numFmtId="0" fontId="57" fillId="61" borderId="10" xfId="1371" applyFont="1" applyFill="1" applyBorder="1" applyAlignment="1" applyProtection="1">
      <alignment horizontal="center" vertical="center"/>
      <protection hidden="1"/>
    </xf>
    <xf numFmtId="0" fontId="57" fillId="61"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5" fillId="0" borderId="10" xfId="1371" applyFont="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5" fillId="0" borderId="10" xfId="1371" applyFont="1" applyBorder="1" applyAlignment="1" applyProtection="1">
      <alignment horizontal="center" vertical="center" wrapText="1"/>
      <protection hidden="1"/>
    </xf>
    <xf numFmtId="0" fontId="8" fillId="61" borderId="10" xfId="1371" applyFont="1" applyFill="1" applyBorder="1" applyAlignment="1" applyProtection="1">
      <alignment vertical="center" wrapText="1"/>
      <protection hidden="1"/>
    </xf>
    <xf numFmtId="1" fontId="5" fillId="0" borderId="10" xfId="1273" applyNumberFormat="1" applyFont="1" applyFill="1" applyBorder="1" applyAlignment="1" applyProtection="1">
      <alignment horizontal="center" vertical="center" wrapText="1"/>
      <protection hidden="1"/>
    </xf>
    <xf numFmtId="9" fontId="5" fillId="0" borderId="10" xfId="1496" applyFont="1" applyFill="1" applyBorder="1" applyAlignment="1" applyProtection="1">
      <alignment horizontal="center" vertical="center"/>
      <protection hidden="1"/>
    </xf>
    <xf numFmtId="0" fontId="5" fillId="0" borderId="10" xfId="1496" applyNumberFormat="1" applyFont="1" applyFill="1" applyBorder="1" applyAlignment="1" applyProtection="1">
      <alignment horizontal="center" vertical="center" wrapText="1"/>
      <protection hidden="1"/>
    </xf>
    <xf numFmtId="0" fontId="5" fillId="0" borderId="10" xfId="1371" applyFont="1" applyBorder="1" applyAlignment="1" applyProtection="1">
      <alignment horizontal="center" vertical="center"/>
      <protection hidden="1"/>
    </xf>
    <xf numFmtId="0" fontId="5" fillId="50" borderId="10" xfId="1371" applyFont="1" applyFill="1" applyBorder="1" applyAlignment="1" applyProtection="1">
      <alignment horizontal="center" vertical="center" wrapText="1"/>
      <protection hidden="1"/>
    </xf>
    <xf numFmtId="0" fontId="5" fillId="50" borderId="10" xfId="1371" applyFont="1" applyFill="1" applyBorder="1" applyAlignment="1" applyProtection="1">
      <alignment horizontal="center" vertical="center"/>
      <protection hidden="1"/>
    </xf>
    <xf numFmtId="49" fontId="5" fillId="0" borderId="10" xfId="1371" applyNumberFormat="1" applyFont="1" applyFill="1" applyBorder="1" applyAlignment="1" applyProtection="1">
      <alignment horizontal="center" vertical="center"/>
      <protection hidden="1"/>
    </xf>
    <xf numFmtId="0" fontId="77" fillId="0" borderId="10"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4" fontId="5" fillId="50" borderId="20" xfId="1371" applyNumberFormat="1" applyFont="1" applyFill="1" applyBorder="1" applyAlignment="1" applyProtection="1">
      <alignment horizontal="center" vertical="center" wrapText="1"/>
      <protection hidden="1"/>
    </xf>
    <xf numFmtId="14" fontId="5" fillId="50" borderId="32" xfId="1371" applyNumberFormat="1" applyFont="1" applyFill="1" applyBorder="1" applyAlignment="1" applyProtection="1">
      <alignment horizontal="center" vertical="center" wrapText="1"/>
      <protection hidden="1"/>
    </xf>
    <xf numFmtId="14" fontId="5" fillId="50" borderId="34" xfId="1371" applyNumberFormat="1" applyFont="1" applyFill="1" applyBorder="1" applyAlignment="1" applyProtection="1">
      <alignment horizontal="center" vertical="center" wrapText="1"/>
      <protection hidden="1"/>
    </xf>
    <xf numFmtId="178" fontId="5" fillId="0" borderId="20" xfId="1496" applyNumberFormat="1" applyFont="1" applyFill="1" applyBorder="1" applyAlignment="1" applyProtection="1">
      <alignment horizontal="center" vertical="center" wrapText="1"/>
      <protection hidden="1"/>
    </xf>
    <xf numFmtId="178" fontId="5" fillId="0" borderId="46" xfId="1496" applyNumberFormat="1" applyFont="1" applyFill="1" applyBorder="1" applyAlignment="1" applyProtection="1">
      <alignment horizontal="center" vertical="center" wrapText="1"/>
      <protection hidden="1"/>
    </xf>
    <xf numFmtId="0" fontId="5" fillId="50" borderId="32" xfId="1371" applyFont="1" applyFill="1" applyBorder="1" applyAlignment="1" applyProtection="1">
      <alignment horizontal="center" vertical="center" wrapText="1"/>
      <protection hidden="1"/>
    </xf>
    <xf numFmtId="0" fontId="5" fillId="50" borderId="34" xfId="1371" applyFont="1" applyFill="1" applyBorder="1" applyAlignment="1" applyProtection="1">
      <alignment horizontal="center" vertical="center" wrapText="1"/>
      <protection hidden="1"/>
    </xf>
    <xf numFmtId="176" fontId="5" fillId="0" borderId="20" xfId="1496" applyNumberFormat="1" applyFont="1" applyFill="1" applyBorder="1" applyAlignment="1" applyProtection="1">
      <alignment horizontal="center" vertical="center" wrapText="1"/>
      <protection hidden="1"/>
    </xf>
    <xf numFmtId="176" fontId="5" fillId="0" borderId="32" xfId="1496" applyNumberFormat="1" applyFont="1" applyFill="1" applyBorder="1" applyAlignment="1" applyProtection="1">
      <alignment horizontal="center" vertical="center" wrapText="1"/>
      <protection hidden="1"/>
    </xf>
    <xf numFmtId="176" fontId="5" fillId="0" borderId="46" xfId="1496" applyNumberFormat="1" applyFont="1" applyFill="1" applyBorder="1" applyAlignment="1" applyProtection="1">
      <alignment horizontal="center" vertical="center" wrapText="1"/>
      <protection hidden="1"/>
    </xf>
    <xf numFmtId="0" fontId="5" fillId="50" borderId="22" xfId="1371" applyFont="1" applyFill="1" applyBorder="1" applyAlignment="1" applyProtection="1">
      <alignment horizontal="center" vertical="center"/>
      <protection hidden="1"/>
    </xf>
    <xf numFmtId="0" fontId="5" fillId="50" borderId="23" xfId="1371" applyFont="1" applyFill="1" applyBorder="1" applyAlignment="1" applyProtection="1">
      <alignment horizontal="center" vertical="center"/>
      <protection hidden="1"/>
    </xf>
    <xf numFmtId="0" fontId="5" fillId="50" borderId="24" xfId="1371" applyFont="1" applyFill="1" applyBorder="1" applyAlignment="1" applyProtection="1">
      <alignment horizontal="center" vertical="center"/>
      <protection hidden="1"/>
    </xf>
    <xf numFmtId="0" fontId="5" fillId="0" borderId="20" xfId="1371" applyFont="1" applyFill="1" applyBorder="1" applyAlignment="1" applyProtection="1">
      <alignment horizontal="center" vertical="center" wrapText="1"/>
      <protection hidden="1"/>
    </xf>
    <xf numFmtId="0" fontId="5" fillId="0" borderId="32" xfId="1371" applyFont="1" applyFill="1" applyBorder="1" applyAlignment="1" applyProtection="1">
      <alignment horizontal="center" vertical="center" wrapText="1"/>
      <protection hidden="1"/>
    </xf>
    <xf numFmtId="0" fontId="5" fillId="0" borderId="46"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179" fontId="54" fillId="0" borderId="72" xfId="0" applyNumberFormat="1" applyFont="1" applyBorder="1" applyProtection="1">
      <protection hidden="1"/>
    </xf>
    <xf numFmtId="179" fontId="82" fillId="24" borderId="72" xfId="1250" applyNumberFormat="1" applyFont="1" applyFill="1" applyBorder="1" applyAlignment="1" applyProtection="1">
      <alignment horizontal="center" vertical="center"/>
      <protection hidden="1"/>
    </xf>
    <xf numFmtId="9" fontId="70" fillId="0" borderId="10" xfId="1495" applyFont="1" applyBorder="1" applyAlignment="1" applyProtection="1">
      <alignment horizontal="center" vertical="center"/>
      <protection hidden="1"/>
    </xf>
    <xf numFmtId="180" fontId="9" fillId="50" borderId="17" xfId="1250" applyNumberFormat="1" applyFont="1" applyFill="1" applyBorder="1" applyAlignment="1" applyProtection="1">
      <alignment horizontal="center" vertical="center" wrapText="1"/>
      <protection locked="0" hidden="1"/>
    </xf>
    <xf numFmtId="9" fontId="9" fillId="50" borderId="17" xfId="1495" applyFont="1" applyFill="1" applyBorder="1" applyAlignment="1" applyProtection="1">
      <alignment horizontal="center" vertical="center" wrapText="1"/>
      <protection locked="0" hidden="1"/>
    </xf>
    <xf numFmtId="9" fontId="9" fillId="50" borderId="63" xfId="1495"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64" xfId="1495"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9" fontId="9" fillId="50" borderId="65" xfId="1495" applyFont="1" applyFill="1" applyBorder="1" applyAlignment="1" applyProtection="1">
      <alignment horizontal="center" vertical="center" wrapText="1"/>
      <protection locked="0" hidden="1"/>
    </xf>
    <xf numFmtId="0" fontId="8" fillId="61" borderId="16" xfId="1371" applyFont="1" applyFill="1" applyBorder="1" applyAlignment="1" applyProtection="1">
      <alignment horizontal="justify" vertical="center" wrapText="1"/>
      <protection locked="0" hidden="1"/>
    </xf>
    <xf numFmtId="0" fontId="51" fillId="50" borderId="20" xfId="1371" applyFont="1" applyFill="1" applyBorder="1" applyAlignment="1" applyProtection="1">
      <alignment horizontal="justify" vertical="center" wrapText="1"/>
      <protection locked="0" hidden="1"/>
    </xf>
    <xf numFmtId="0" fontId="51" fillId="50" borderId="32" xfId="1371" applyFont="1" applyFill="1" applyBorder="1" applyAlignment="1" applyProtection="1">
      <alignment horizontal="justify" vertical="center" wrapText="1"/>
      <protection locked="0" hidden="1"/>
    </xf>
    <xf numFmtId="0" fontId="51" fillId="50" borderId="46" xfId="1371" applyFont="1" applyFill="1" applyBorder="1" applyAlignment="1" applyProtection="1">
      <alignment horizontal="justify" vertical="center" wrapText="1"/>
      <protection locked="0" hidden="1"/>
    </xf>
    <xf numFmtId="0" fontId="50" fillId="0" borderId="47" xfId="1371" applyFont="1" applyBorder="1" applyAlignment="1" applyProtection="1">
      <alignment horizontal="center" vertical="center"/>
      <protection hidden="1"/>
    </xf>
    <xf numFmtId="0" fontId="50" fillId="0" borderId="45" xfId="1371" applyFont="1" applyBorder="1" applyAlignment="1" applyProtection="1">
      <alignment horizontal="center" vertical="center"/>
      <protection hidden="1"/>
    </xf>
    <xf numFmtId="0" fontId="50" fillId="0" borderId="14" xfId="1371" applyFont="1" applyBorder="1" applyAlignment="1" applyProtection="1">
      <alignment horizontal="center" vertical="center"/>
      <protection hidden="1"/>
    </xf>
    <xf numFmtId="0" fontId="50" fillId="0" borderId="0" xfId="1371" applyFont="1" applyBorder="1" applyAlignment="1" applyProtection="1">
      <alignment horizontal="center" vertical="center"/>
      <protection hidden="1"/>
    </xf>
    <xf numFmtId="0" fontId="50" fillId="0" borderId="15" xfId="1371" applyFont="1" applyBorder="1" applyAlignment="1" applyProtection="1">
      <alignment horizontal="center" vertical="center"/>
      <protection hidden="1"/>
    </xf>
    <xf numFmtId="0" fontId="50" fillId="0" borderId="48" xfId="1371" applyFont="1" applyBorder="1" applyAlignment="1" applyProtection="1">
      <alignment horizontal="center" vertical="center"/>
      <protection hidden="1"/>
    </xf>
    <xf numFmtId="0" fontId="50" fillId="0" borderId="49" xfId="1371" applyFont="1" applyBorder="1" applyAlignment="1" applyProtection="1">
      <alignment horizontal="center" vertical="center"/>
      <protection hidden="1"/>
    </xf>
    <xf numFmtId="0" fontId="70" fillId="50" borderId="4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5" fillId="50" borderId="20" xfId="1371" applyFont="1" applyFill="1" applyBorder="1" applyAlignment="1" applyProtection="1">
      <alignment horizontal="justify" vertical="center" wrapText="1"/>
      <protection locked="0" hidden="1"/>
    </xf>
    <xf numFmtId="0" fontId="5" fillId="50" borderId="32" xfId="1371" applyFont="1" applyFill="1" applyBorder="1" applyAlignment="1" applyProtection="1">
      <alignment horizontal="justify" vertical="center" wrapText="1"/>
      <protection locked="0" hidden="1"/>
    </xf>
    <xf numFmtId="0" fontId="5" fillId="50" borderId="46" xfId="1371" applyFont="1" applyFill="1" applyBorder="1" applyAlignment="1" applyProtection="1">
      <alignment horizontal="justify"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8" fillId="61" borderId="33" xfId="1371" applyFont="1" applyFill="1" applyBorder="1" applyAlignment="1" applyProtection="1">
      <alignment horizontal="left" vertical="center" wrapText="1"/>
      <protection hidden="1"/>
    </xf>
    <xf numFmtId="14" fontId="5" fillId="0" borderId="10" xfId="1371" applyNumberFormat="1" applyFont="1" applyBorder="1" applyAlignment="1" applyProtection="1">
      <alignment horizontal="center" vertical="center" wrapText="1"/>
      <protection locked="0" hidden="1"/>
    </xf>
    <xf numFmtId="0" fontId="5" fillId="0" borderId="10" xfId="1371" applyFont="1" applyBorder="1" applyAlignment="1" applyProtection="1">
      <alignment horizontal="center" vertical="center" wrapText="1"/>
      <protection locked="0" hidden="1"/>
    </xf>
    <xf numFmtId="0" fontId="5" fillId="0" borderId="18" xfId="1371" applyFont="1" applyBorder="1" applyAlignment="1" applyProtection="1">
      <alignment horizontal="center" vertical="center" wrapText="1"/>
      <protection locked="0"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66" xfId="1371" applyFont="1" applyFill="1" applyBorder="1" applyAlignment="1" applyProtection="1">
      <alignment horizontal="justify" vertical="center" wrapText="1"/>
      <protection hidden="1"/>
    </xf>
    <xf numFmtId="0" fontId="5" fillId="0" borderId="69" xfId="1371" applyFont="1" applyBorder="1" applyAlignment="1" applyProtection="1">
      <alignment horizontal="center" vertical="center" wrapText="1"/>
      <protection locked="0" hidden="1"/>
    </xf>
    <xf numFmtId="0" fontId="5" fillId="0" borderId="70" xfId="1371" applyFont="1" applyBorder="1" applyAlignment="1" applyProtection="1">
      <alignment horizontal="center" vertical="center" wrapText="1"/>
      <protection locked="0" hidden="1"/>
    </xf>
    <xf numFmtId="0" fontId="5" fillId="0" borderId="71" xfId="1371" applyFont="1" applyBorder="1" applyAlignment="1" applyProtection="1">
      <alignment horizontal="center" vertical="center" wrapText="1"/>
      <protection locked="0" hidden="1"/>
    </xf>
    <xf numFmtId="9" fontId="3" fillId="24" borderId="0" xfId="1496" applyFont="1" applyFill="1" applyAlignment="1" applyProtection="1">
      <alignment horizontal="center" vertical="center"/>
      <protection hidden="1"/>
    </xf>
    <xf numFmtId="0" fontId="5" fillId="0" borderId="18" xfId="1371" applyFont="1" applyBorder="1" applyAlignment="1" applyProtection="1">
      <alignment horizontal="center" vertical="center" wrapText="1"/>
      <protection hidden="1"/>
    </xf>
    <xf numFmtId="0" fontId="5" fillId="0" borderId="10" xfId="1371" applyFont="1" applyFill="1" applyBorder="1" applyAlignment="1" applyProtection="1">
      <alignment horizontal="center" vertical="center" wrapText="1"/>
      <protection hidden="1"/>
    </xf>
    <xf numFmtId="0" fontId="5" fillId="50" borderId="10" xfId="1371" applyFont="1" applyFill="1" applyBorder="1" applyAlignment="1" applyProtection="1">
      <alignment horizontal="left" vertical="center" wrapText="1"/>
      <protection hidden="1"/>
    </xf>
    <xf numFmtId="0" fontId="5" fillId="0" borderId="20" xfId="1371" applyFont="1" applyFill="1" applyBorder="1" applyAlignment="1" applyProtection="1">
      <alignment horizontal="justify" vertical="center" wrapText="1"/>
      <protection hidden="1"/>
    </xf>
    <xf numFmtId="0" fontId="5" fillId="0" borderId="32" xfId="1371" applyFont="1" applyFill="1" applyBorder="1" applyAlignment="1" applyProtection="1">
      <alignment horizontal="justify" vertical="center" wrapText="1"/>
      <protection hidden="1"/>
    </xf>
    <xf numFmtId="0" fontId="5" fillId="0" borderId="34" xfId="1371" applyFont="1" applyFill="1" applyBorder="1" applyAlignment="1" applyProtection="1">
      <alignment horizontal="justify" vertical="center" wrapText="1"/>
      <protection hidden="1"/>
    </xf>
    <xf numFmtId="14" fontId="5" fillId="0" borderId="20" xfId="1371" applyNumberFormat="1" applyFont="1" applyFill="1" applyBorder="1" applyAlignment="1" applyProtection="1">
      <alignment horizontal="center" vertical="center" wrapText="1"/>
      <protection hidden="1"/>
    </xf>
    <xf numFmtId="14" fontId="5" fillId="0" borderId="32" xfId="1371" applyNumberFormat="1" applyFont="1" applyFill="1" applyBorder="1" applyAlignment="1" applyProtection="1">
      <alignment horizontal="center" vertical="center" wrapText="1"/>
      <protection hidden="1"/>
    </xf>
    <xf numFmtId="14" fontId="5" fillId="0" borderId="34" xfId="1371" applyNumberFormat="1" applyFont="1" applyFill="1" applyBorder="1" applyAlignment="1" applyProtection="1">
      <alignment horizontal="center" vertical="center" wrapText="1"/>
      <protection hidden="1"/>
    </xf>
    <xf numFmtId="179" fontId="5" fillId="0" borderId="20" xfId="1496" applyNumberFormat="1" applyFont="1" applyFill="1" applyBorder="1" applyAlignment="1" applyProtection="1">
      <alignment horizontal="center" vertical="center" wrapText="1"/>
      <protection hidden="1"/>
    </xf>
    <xf numFmtId="0" fontId="5" fillId="0" borderId="34" xfId="1371" applyFont="1" applyFill="1" applyBorder="1" applyAlignment="1" applyProtection="1">
      <alignment horizontal="center" vertical="center" wrapText="1"/>
      <protection hidden="1"/>
    </xf>
    <xf numFmtId="0" fontId="5" fillId="0" borderId="22" xfId="1371" applyFont="1" applyFill="1" applyBorder="1" applyAlignment="1" applyProtection="1">
      <alignment horizontal="center" vertical="center"/>
      <protection hidden="1"/>
    </xf>
    <xf numFmtId="0" fontId="5" fillId="0" borderId="23" xfId="1371" applyFont="1" applyFill="1" applyBorder="1" applyAlignment="1" applyProtection="1">
      <alignment horizontal="center" vertical="center"/>
      <protection hidden="1"/>
    </xf>
    <xf numFmtId="0" fontId="5" fillId="0" borderId="24" xfId="1371" applyFont="1" applyFill="1" applyBorder="1" applyAlignment="1" applyProtection="1">
      <alignment horizontal="center" vertical="center"/>
      <protection hidden="1"/>
    </xf>
    <xf numFmtId="180" fontId="5" fillId="24" borderId="20" xfId="1250" applyNumberFormat="1" applyFont="1" applyFill="1" applyBorder="1" applyAlignment="1" applyProtection="1">
      <alignment horizontal="center" vertical="center"/>
      <protection hidden="1"/>
    </xf>
    <xf numFmtId="179" fontId="9" fillId="50" borderId="17" xfId="1495" applyNumberFormat="1" applyFont="1" applyFill="1" applyBorder="1" applyAlignment="1" applyProtection="1">
      <alignment horizontal="center" vertical="center" wrapText="1"/>
      <protection locked="0" hidden="1"/>
    </xf>
    <xf numFmtId="179" fontId="9" fillId="50" borderId="35" xfId="1495" applyNumberFormat="1" applyFont="1" applyFill="1" applyBorder="1" applyAlignment="1" applyProtection="1">
      <alignment horizontal="center" vertical="center" wrapText="1"/>
      <protection locked="0" hidden="1"/>
    </xf>
    <xf numFmtId="179" fontId="9" fillId="50" borderId="19" xfId="1495" applyNumberFormat="1" applyFont="1" applyFill="1" applyBorder="1" applyAlignment="1" applyProtection="1">
      <alignment horizontal="center" vertical="center" wrapText="1"/>
      <protection locked="0" hidden="1"/>
    </xf>
    <xf numFmtId="0" fontId="54" fillId="50" borderId="20" xfId="1371" applyFont="1" applyFill="1" applyBorder="1" applyAlignment="1" applyProtection="1">
      <alignment horizontal="justify" vertical="center" wrapText="1"/>
      <protection locked="0" hidden="1"/>
    </xf>
    <xf numFmtId="0" fontId="54" fillId="50" borderId="32" xfId="1371" applyFont="1" applyFill="1" applyBorder="1" applyAlignment="1" applyProtection="1">
      <alignment horizontal="justify" vertical="center" wrapText="1"/>
      <protection locked="0" hidden="1"/>
    </xf>
    <xf numFmtId="0" fontId="54" fillId="50" borderId="46" xfId="1371" applyFont="1" applyFill="1" applyBorder="1" applyAlignment="1" applyProtection="1">
      <alignment horizontal="justify" vertical="center" wrapText="1"/>
      <protection locked="0" hidden="1"/>
    </xf>
    <xf numFmtId="14" fontId="9" fillId="0" borderId="10" xfId="1371" applyNumberFormat="1" applyFont="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9" fillId="0" borderId="1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70" xfId="1371" applyFont="1" applyBorder="1" applyAlignment="1" applyProtection="1">
      <alignment horizontal="center" vertical="center" wrapText="1"/>
      <protection locked="0" hidden="1"/>
    </xf>
    <xf numFmtId="0" fontId="9" fillId="0" borderId="71" xfId="1371" applyFont="1" applyBorder="1" applyAlignment="1" applyProtection="1">
      <alignment horizontal="center" vertical="center" wrapText="1"/>
      <protection locked="0" hidden="1"/>
    </xf>
    <xf numFmtId="0" fontId="70" fillId="0" borderId="10" xfId="1371" applyFont="1" applyBorder="1" applyAlignment="1" applyProtection="1">
      <alignment horizontal="left" vertical="center" wrapText="1"/>
      <protection hidden="1"/>
    </xf>
    <xf numFmtId="0" fontId="79" fillId="0" borderId="10" xfId="1371" applyFont="1" applyBorder="1" applyAlignment="1" applyProtection="1">
      <alignment horizontal="left" vertical="center" wrapText="1"/>
      <protection hidden="1"/>
    </xf>
    <xf numFmtId="0" fontId="5" fillId="0" borderId="34" xfId="1371" applyFont="1" applyBorder="1" applyAlignment="1" applyProtection="1">
      <alignment horizontal="center" vertical="center"/>
      <protection hidden="1"/>
    </xf>
    <xf numFmtId="0" fontId="5" fillId="50" borderId="18" xfId="1371" applyFont="1" applyFill="1" applyBorder="1" applyAlignment="1" applyProtection="1">
      <alignment horizontal="center" vertical="center"/>
      <protection hidden="1"/>
    </xf>
    <xf numFmtId="0" fontId="5" fillId="0" borderId="20" xfId="1371" applyFont="1" applyBorder="1" applyAlignment="1" applyProtection="1">
      <alignment horizontal="left" vertical="center" wrapText="1"/>
      <protection hidden="1"/>
    </xf>
    <xf numFmtId="0" fontId="5" fillId="0" borderId="32" xfId="1371" applyFont="1" applyBorder="1" applyAlignment="1" applyProtection="1">
      <alignment horizontal="left" vertical="center" wrapText="1"/>
      <protection hidden="1"/>
    </xf>
    <xf numFmtId="0" fontId="5" fillId="0" borderId="46" xfId="1371" applyFont="1" applyBorder="1" applyAlignment="1" applyProtection="1">
      <alignment horizontal="left" vertical="center" wrapText="1"/>
      <protection hidden="1"/>
    </xf>
    <xf numFmtId="178" fontId="5" fillId="0" borderId="46" xfId="1496" applyNumberFormat="1" applyFont="1" applyFill="1" applyBorder="1" applyAlignment="1" applyProtection="1">
      <alignment vertical="center" wrapText="1"/>
      <protection hidden="1"/>
    </xf>
    <xf numFmtId="167" fontId="5" fillId="50" borderId="17" xfId="1250" applyFont="1" applyFill="1" applyBorder="1" applyAlignment="1" applyProtection="1">
      <alignment horizontal="center" vertical="center" wrapText="1"/>
      <protection locked="0" hidden="1"/>
    </xf>
    <xf numFmtId="9" fontId="5" fillId="50" borderId="17" xfId="1495" applyFont="1" applyFill="1" applyBorder="1" applyAlignment="1" applyProtection="1">
      <alignment horizontal="center" vertical="center" wrapText="1"/>
      <protection locked="0" hidden="1"/>
    </xf>
    <xf numFmtId="9" fontId="5" fillId="50" borderId="63" xfId="1495" applyFont="1" applyFill="1" applyBorder="1" applyAlignment="1" applyProtection="1">
      <alignment horizontal="center" vertical="center" wrapText="1"/>
      <protection locked="0" hidden="1"/>
    </xf>
    <xf numFmtId="167" fontId="5" fillId="50" borderId="35" xfId="1250" applyFont="1" applyFill="1" applyBorder="1" applyAlignment="1" applyProtection="1">
      <alignment horizontal="center" vertical="center" wrapText="1"/>
      <protection locked="0" hidden="1"/>
    </xf>
    <xf numFmtId="9" fontId="5" fillId="50" borderId="35" xfId="1495" applyFont="1" applyFill="1" applyBorder="1" applyAlignment="1" applyProtection="1">
      <alignment horizontal="center" vertical="center" wrapText="1"/>
      <protection locked="0" hidden="1"/>
    </xf>
    <xf numFmtId="9" fontId="5" fillId="50" borderId="64" xfId="1495" applyFont="1" applyFill="1" applyBorder="1" applyAlignment="1" applyProtection="1">
      <alignment horizontal="center" vertical="center" wrapText="1"/>
      <protection locked="0" hidden="1"/>
    </xf>
    <xf numFmtId="167" fontId="5" fillId="50" borderId="19" xfId="1250" applyFont="1" applyFill="1" applyBorder="1" applyAlignment="1" applyProtection="1">
      <alignment horizontal="center" vertical="center" wrapText="1"/>
      <protection locked="0" hidden="1"/>
    </xf>
    <xf numFmtId="9" fontId="5" fillId="50" borderId="19" xfId="1495" applyFont="1" applyFill="1" applyBorder="1" applyAlignment="1" applyProtection="1">
      <alignment horizontal="center" vertical="center" wrapText="1"/>
      <protection locked="0" hidden="1"/>
    </xf>
    <xf numFmtId="9" fontId="5" fillId="50" borderId="65" xfId="1495" applyFont="1" applyFill="1" applyBorder="1" applyAlignment="1" applyProtection="1">
      <alignment horizontal="center" vertical="center" wrapText="1"/>
      <protection locked="0" hidden="1"/>
    </xf>
    <xf numFmtId="0" fontId="5" fillId="0" borderId="72" xfId="1371" applyFont="1" applyBorder="1" applyAlignment="1" applyProtection="1">
      <alignment horizontal="center" vertical="center"/>
      <protection hidden="1"/>
    </xf>
    <xf numFmtId="0" fontId="5" fillId="0" borderId="72" xfId="1371" applyFont="1" applyBorder="1" applyAlignment="1" applyProtection="1">
      <alignment horizontal="center" vertical="center"/>
      <protection hidden="1"/>
    </xf>
    <xf numFmtId="9" fontId="5" fillId="0" borderId="72" xfId="1496" applyFont="1" applyFill="1" applyBorder="1" applyAlignment="1" applyProtection="1">
      <alignment horizontal="center" vertical="center"/>
      <protection hidden="1"/>
    </xf>
    <xf numFmtId="0" fontId="15" fillId="50" borderId="72" xfId="1371" applyFont="1" applyFill="1" applyBorder="1" applyAlignment="1" applyProtection="1">
      <alignment horizontal="center" vertical="center" wrapText="1"/>
      <protection hidden="1"/>
    </xf>
    <xf numFmtId="0" fontId="5" fillId="50" borderId="72" xfId="1371" applyFont="1" applyFill="1" applyBorder="1" applyAlignment="1" applyProtection="1">
      <alignment horizontal="center" vertical="center"/>
      <protection hidden="1"/>
    </xf>
    <xf numFmtId="49" fontId="5" fillId="0" borderId="72" xfId="1371" applyNumberFormat="1" applyFont="1" applyBorder="1" applyAlignment="1" applyProtection="1">
      <alignment horizontal="center" vertical="center"/>
      <protection hidden="1"/>
    </xf>
    <xf numFmtId="0" fontId="5" fillId="0" borderId="72" xfId="1371" applyFont="1" applyBorder="1" applyAlignment="1" applyProtection="1">
      <alignment horizontal="left" vertical="center" wrapText="1"/>
      <protection hidden="1"/>
    </xf>
    <xf numFmtId="0" fontId="77" fillId="0" borderId="72" xfId="1371" applyFont="1" applyBorder="1" applyAlignment="1" applyProtection="1">
      <alignment horizontal="center" vertical="center"/>
      <protection hidden="1"/>
    </xf>
    <xf numFmtId="0" fontId="5" fillId="50" borderId="73" xfId="1371" applyFont="1" applyFill="1" applyBorder="1" applyAlignment="1" applyProtection="1">
      <alignment horizontal="center" vertical="center"/>
      <protection hidden="1"/>
    </xf>
    <xf numFmtId="1" fontId="5" fillId="24" borderId="20" xfId="1496" applyNumberFormat="1" applyFont="1" applyFill="1" applyBorder="1" applyAlignment="1" applyProtection="1">
      <alignment vertical="center" wrapText="1"/>
      <protection hidden="1"/>
    </xf>
    <xf numFmtId="1" fontId="5" fillId="24" borderId="46" xfId="1496" applyNumberFormat="1" applyFont="1" applyFill="1" applyBorder="1" applyAlignment="1" applyProtection="1">
      <alignment vertical="center" wrapText="1"/>
      <protection hidden="1"/>
    </xf>
    <xf numFmtId="171" fontId="5" fillId="24" borderId="20" xfId="1250" applyNumberFormat="1" applyFont="1" applyFill="1" applyBorder="1" applyAlignment="1" applyProtection="1">
      <alignment horizontal="center" vertical="center" wrapText="1"/>
      <protection hidden="1"/>
    </xf>
    <xf numFmtId="171" fontId="5" fillId="24" borderId="32" xfId="1250" applyNumberFormat="1" applyFont="1" applyFill="1" applyBorder="1" applyAlignment="1" applyProtection="1">
      <alignment horizontal="center" vertical="center" wrapText="1"/>
      <protection hidden="1"/>
    </xf>
    <xf numFmtId="171" fontId="5" fillId="24" borderId="46" xfId="1250" applyNumberFormat="1" applyFont="1" applyFill="1" applyBorder="1" applyAlignment="1" applyProtection="1">
      <alignment horizontal="center" vertical="center" wrapText="1"/>
      <protection hidden="1"/>
    </xf>
    <xf numFmtId="10" fontId="5" fillId="50" borderId="17" xfId="1495" applyNumberFormat="1" applyFont="1" applyFill="1" applyBorder="1" applyAlignment="1" applyProtection="1">
      <alignment horizontal="center" vertical="center" wrapText="1"/>
      <protection locked="0" hidden="1"/>
    </xf>
    <xf numFmtId="167" fontId="59" fillId="0" borderId="0" xfId="1495" applyNumberFormat="1" applyFont="1" applyFill="1" applyBorder="1" applyAlignment="1" applyProtection="1">
      <alignment horizontal="center" vertical="center" wrapText="1"/>
      <protection hidden="1"/>
    </xf>
    <xf numFmtId="10" fontId="5" fillId="50" borderId="35" xfId="1495" applyNumberFormat="1" applyFont="1" applyFill="1" applyBorder="1" applyAlignment="1" applyProtection="1">
      <alignment horizontal="center" vertical="center" wrapText="1"/>
      <protection locked="0" hidden="1"/>
    </xf>
    <xf numFmtId="10" fontId="5" fillId="50" borderId="19" xfId="1495" applyNumberFormat="1" applyFont="1" applyFill="1" applyBorder="1" applyAlignment="1" applyProtection="1">
      <alignment horizontal="center" vertical="center" wrapText="1"/>
      <protection locked="0" hidden="1"/>
    </xf>
    <xf numFmtId="0" fontId="75" fillId="0" borderId="29" xfId="0" applyFont="1" applyBorder="1" applyAlignment="1" applyProtection="1">
      <alignment horizontal="center" vertical="center" wrapText="1"/>
      <protection locked="0" hidden="1"/>
    </xf>
    <xf numFmtId="0" fontId="5" fillId="0" borderId="10" xfId="1371" applyFont="1" applyFill="1" applyBorder="1" applyAlignment="1" applyProtection="1">
      <alignment horizontal="center" vertical="center"/>
      <protection hidden="1"/>
    </xf>
    <xf numFmtId="0" fontId="5" fillId="0" borderId="18" xfId="1371" applyFont="1" applyFill="1" applyBorder="1" applyAlignment="1" applyProtection="1">
      <alignment horizontal="center" vertical="center"/>
      <protection hidden="1"/>
    </xf>
    <xf numFmtId="0" fontId="5" fillId="50" borderId="18" xfId="1371" applyFont="1" applyFill="1" applyBorder="1" applyAlignment="1" applyProtection="1">
      <alignment horizontal="center" vertical="center" wrapText="1"/>
      <protection hidden="1"/>
    </xf>
    <xf numFmtId="0" fontId="5" fillId="50" borderId="20" xfId="1371" applyFont="1" applyFill="1" applyBorder="1" applyAlignment="1" applyProtection="1">
      <alignment horizontal="justify" vertical="center" wrapText="1"/>
      <protection hidden="1"/>
    </xf>
    <xf numFmtId="0" fontId="5" fillId="50" borderId="32" xfId="1371" applyFont="1" applyFill="1" applyBorder="1" applyAlignment="1" applyProtection="1">
      <alignment horizontal="justify" vertical="center" wrapText="1"/>
      <protection hidden="1"/>
    </xf>
    <xf numFmtId="0" fontId="5" fillId="50" borderId="34" xfId="1371" applyFont="1" applyFill="1" applyBorder="1" applyAlignment="1" applyProtection="1">
      <alignment horizontal="justify" vertical="center" wrapText="1"/>
      <protection hidden="1"/>
    </xf>
    <xf numFmtId="0" fontId="5" fillId="50" borderId="20" xfId="1371" applyFont="1" applyFill="1" applyBorder="1" applyAlignment="1" applyProtection="1">
      <alignment horizontal="center" vertical="center" wrapText="1"/>
      <protection hidden="1"/>
    </xf>
    <xf numFmtId="0" fontId="5" fillId="50" borderId="46" xfId="1371" applyFont="1" applyFill="1" applyBorder="1" applyAlignment="1" applyProtection="1">
      <alignment horizontal="center" vertical="center" wrapText="1"/>
      <protection hidden="1"/>
    </xf>
    <xf numFmtId="176" fontId="5" fillId="50" borderId="20" xfId="1496" applyNumberFormat="1" applyFont="1" applyFill="1" applyBorder="1" applyAlignment="1" applyProtection="1">
      <alignment horizontal="center" vertical="center" wrapText="1"/>
      <protection hidden="1"/>
    </xf>
    <xf numFmtId="176" fontId="5" fillId="50" borderId="32" xfId="1496" applyNumberFormat="1" applyFont="1" applyFill="1" applyBorder="1" applyAlignment="1" applyProtection="1">
      <alignment horizontal="center" vertical="center" wrapText="1"/>
      <protection hidden="1"/>
    </xf>
    <xf numFmtId="176" fontId="5" fillId="50" borderId="46" xfId="1496" applyNumberFormat="1" applyFont="1" applyFill="1" applyBorder="1" applyAlignment="1" applyProtection="1">
      <alignment horizontal="center" vertical="center" wrapText="1"/>
      <protection hidden="1"/>
    </xf>
    <xf numFmtId="180" fontId="70" fillId="24" borderId="10" xfId="1250" applyNumberFormat="1" applyFont="1" applyFill="1" applyBorder="1" applyAlignment="1" applyProtection="1">
      <alignment horizontal="center" vertical="center"/>
      <protection hidden="1"/>
    </xf>
    <xf numFmtId="167" fontId="70" fillId="24" borderId="20" xfId="1250" applyFont="1" applyFill="1" applyBorder="1" applyAlignment="1" applyProtection="1">
      <alignment horizontal="center" vertical="center"/>
      <protection hidden="1"/>
    </xf>
    <xf numFmtId="175" fontId="70" fillId="24" borderId="20" xfId="1250" applyNumberFormat="1" applyFont="1" applyFill="1" applyBorder="1" applyAlignment="1" applyProtection="1">
      <alignment horizontal="center" vertical="center"/>
      <protection hidden="1"/>
    </xf>
    <xf numFmtId="175" fontId="70" fillId="24" borderId="10" xfId="1250" applyNumberFormat="1" applyFont="1" applyFill="1" applyBorder="1" applyAlignment="1" applyProtection="1">
      <alignment horizontal="center" vertical="center"/>
      <protection hidden="1"/>
    </xf>
    <xf numFmtId="0" fontId="76" fillId="0" borderId="0" xfId="0" applyFont="1" applyProtection="1">
      <protection hidden="1"/>
    </xf>
    <xf numFmtId="0" fontId="76" fillId="0" borderId="0" xfId="1327" applyFont="1" applyAlignment="1" applyProtection="1">
      <alignment vertical="center" wrapText="1"/>
      <protection hidden="1"/>
    </xf>
    <xf numFmtId="0" fontId="15" fillId="61" borderId="10" xfId="1371" applyFont="1" applyFill="1" applyBorder="1" applyAlignment="1" applyProtection="1">
      <alignment vertical="center" wrapText="1"/>
      <protection hidden="1"/>
    </xf>
    <xf numFmtId="0" fontId="5" fillId="0" borderId="18" xfId="1371" applyFont="1" applyBorder="1" applyAlignment="1" applyProtection="1">
      <alignment horizontal="center" vertical="center"/>
      <protection hidden="1"/>
    </xf>
    <xf numFmtId="1" fontId="5" fillId="0" borderId="18" xfId="1273" applyNumberFormat="1" applyFont="1" applyFill="1" applyBorder="1" applyAlignment="1" applyProtection="1">
      <alignment horizontal="center" vertical="center" wrapText="1"/>
      <protection hidden="1"/>
    </xf>
    <xf numFmtId="0" fontId="5" fillId="0" borderId="18" xfId="1496" applyNumberFormat="1" applyFont="1" applyFill="1" applyBorder="1" applyAlignment="1" applyProtection="1">
      <alignment horizontal="center" vertical="center" wrapText="1"/>
      <protection hidden="1"/>
    </xf>
    <xf numFmtId="0" fontId="76" fillId="0" borderId="0" xfId="1327" applyFont="1" applyAlignment="1" applyProtection="1">
      <alignment vertical="center"/>
      <protection hidden="1"/>
    </xf>
    <xf numFmtId="0" fontId="77" fillId="0" borderId="18" xfId="1371" applyFont="1" applyBorder="1" applyAlignment="1" applyProtection="1">
      <alignment horizontal="center" vertical="center"/>
      <protection hidden="1"/>
    </xf>
    <xf numFmtId="2" fontId="5" fillId="0" borderId="20" xfId="1496" applyNumberFormat="1" applyFont="1" applyFill="1" applyBorder="1" applyAlignment="1" applyProtection="1">
      <alignment horizontal="center" vertical="center" wrapText="1"/>
      <protection hidden="1"/>
    </xf>
    <xf numFmtId="2" fontId="5" fillId="0" borderId="46" xfId="1496" applyNumberFormat="1" applyFont="1" applyFill="1" applyBorder="1" applyAlignment="1" applyProtection="1">
      <alignment horizontal="center" vertical="center" wrapText="1"/>
      <protection hidden="1"/>
    </xf>
    <xf numFmtId="180" fontId="70" fillId="50" borderId="72" xfId="1250" applyNumberFormat="1" applyFont="1" applyFill="1" applyBorder="1" applyAlignment="1" applyProtection="1">
      <alignment horizontal="center" vertical="center"/>
      <protection hidden="1"/>
    </xf>
    <xf numFmtId="180" fontId="70" fillId="0" borderId="72" xfId="0" applyNumberFormat="1" applyFont="1" applyBorder="1" applyProtection="1">
      <protection hidden="1"/>
    </xf>
    <xf numFmtId="14" fontId="12" fillId="0" borderId="10" xfId="1371" applyNumberFormat="1" applyFont="1" applyBorder="1" applyAlignment="1" applyProtection="1">
      <alignment horizontal="center" vertical="center" wrapText="1"/>
      <protection locked="0" hidden="1"/>
    </xf>
    <xf numFmtId="0" fontId="12" fillId="0" borderId="10" xfId="1371" applyFont="1" applyBorder="1" applyAlignment="1" applyProtection="1">
      <alignment horizontal="center" vertical="center" wrapText="1"/>
      <protection locked="0" hidden="1"/>
    </xf>
    <xf numFmtId="0" fontId="12" fillId="0" borderId="18" xfId="1371" applyFont="1" applyBorder="1" applyAlignment="1" applyProtection="1">
      <alignment horizontal="center" vertical="center" wrapText="1"/>
      <protection locked="0" hidden="1"/>
    </xf>
    <xf numFmtId="0" fontId="12" fillId="0" borderId="67" xfId="1371" applyFont="1" applyBorder="1" applyAlignment="1" applyProtection="1">
      <alignment horizontal="center" vertical="center" wrapText="1"/>
      <protection locked="0" hidden="1"/>
    </xf>
    <xf numFmtId="0" fontId="12" fillId="0" borderId="68" xfId="1371" applyFont="1" applyBorder="1" applyAlignment="1" applyProtection="1">
      <alignment horizontal="center" vertical="center" wrapText="1"/>
      <protection locked="0" hidden="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1" xfId="751" xr:uid="{00000000-0005-0000-0000-0000EF020000}"/>
    <cellStyle name="Cálculo 12" xfId="752" xr:uid="{00000000-0005-0000-0000-0000F0020000}"/>
    <cellStyle name="Cálculo 13" xfId="753" xr:uid="{00000000-0005-0000-0000-0000F1020000}"/>
    <cellStyle name="Cálculo 14" xfId="754" xr:uid="{00000000-0005-0000-0000-0000F2020000}"/>
    <cellStyle name="Cálculo 15" xfId="755" xr:uid="{00000000-0005-0000-0000-0000F3020000}"/>
    <cellStyle name="Cálculo 16" xfId="756" xr:uid="{00000000-0005-0000-0000-0000F4020000}"/>
    <cellStyle name="Cálculo 17" xfId="757" xr:uid="{00000000-0005-0000-0000-0000F5020000}"/>
    <cellStyle name="Cálculo 18" xfId="758" xr:uid="{00000000-0005-0000-0000-0000F6020000}"/>
    <cellStyle name="Cálculo 2" xfId="759" xr:uid="{00000000-0005-0000-0000-0000F7020000}"/>
    <cellStyle name="Cálculo 3" xfId="760" xr:uid="{00000000-0005-0000-0000-0000F8020000}"/>
    <cellStyle name="Cálculo 4" xfId="761" xr:uid="{00000000-0005-0000-0000-0000F9020000}"/>
    <cellStyle name="Cálculo 5" xfId="762" xr:uid="{00000000-0005-0000-0000-0000FA020000}"/>
    <cellStyle name="Cálculo 6" xfId="763" xr:uid="{00000000-0005-0000-0000-0000FB020000}"/>
    <cellStyle name="Cálculo 7" xfId="764" xr:uid="{00000000-0005-0000-0000-0000FC020000}"/>
    <cellStyle name="Cálculo 8" xfId="765" xr:uid="{00000000-0005-0000-0000-0000FD020000}"/>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1" xfId="1143" xr:uid="{00000000-0005-0000-0000-000079040000}"/>
    <cellStyle name="Entrada 12" xfId="1144" xr:uid="{00000000-0005-0000-0000-00007A040000}"/>
    <cellStyle name="Entrada 13" xfId="1145" xr:uid="{00000000-0005-0000-0000-00007B040000}"/>
    <cellStyle name="Entrada 14" xfId="1146" xr:uid="{00000000-0005-0000-0000-00007C040000}"/>
    <cellStyle name="Entrada 15" xfId="1147" xr:uid="{00000000-0005-0000-0000-00007D040000}"/>
    <cellStyle name="Entrada 16" xfId="1148" xr:uid="{00000000-0005-0000-0000-00007E040000}"/>
    <cellStyle name="Entrada 17" xfId="1149" xr:uid="{00000000-0005-0000-0000-00007F040000}"/>
    <cellStyle name="Entrada 18" xfId="1150" xr:uid="{00000000-0005-0000-0000-000080040000}"/>
    <cellStyle name="Entrada 2" xfId="1151" xr:uid="{00000000-0005-0000-0000-000081040000}"/>
    <cellStyle name="Entrada 3" xfId="1152" xr:uid="{00000000-0005-0000-0000-000082040000}"/>
    <cellStyle name="Entrada 4" xfId="1153" xr:uid="{00000000-0005-0000-0000-000083040000}"/>
    <cellStyle name="Entrada 5" xfId="1154" xr:uid="{00000000-0005-0000-0000-000084040000}"/>
    <cellStyle name="Entrada 6" xfId="1155" xr:uid="{00000000-0005-0000-0000-000085040000}"/>
    <cellStyle name="Entrada 7" xfId="1156" xr:uid="{00000000-0005-0000-0000-000086040000}"/>
    <cellStyle name="Entrada 8" xfId="1157" xr:uid="{00000000-0005-0000-0000-000087040000}"/>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4" xfId="1261" xr:uid="{00000000-0005-0000-0000-0000F0040000}"/>
    <cellStyle name="Millares 2 2" xfId="1262" xr:uid="{00000000-0005-0000-0000-0000F1040000}"/>
    <cellStyle name="Millares 2 2 2" xfId="1263" xr:uid="{00000000-0005-0000-0000-0000F2040000}"/>
    <cellStyle name="Millares 2 2 3" xfId="1264" xr:uid="{00000000-0005-0000-0000-0000F3040000}"/>
    <cellStyle name="Millares 2 2 4" xfId="1265" xr:uid="{00000000-0005-0000-0000-0000F4040000}"/>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2" xfId="1277" xr:uid="{00000000-0005-0000-0000-000000050000}"/>
    <cellStyle name="Millares 4 2 2" xfId="1278" xr:uid="{00000000-0005-0000-0000-000001050000}"/>
    <cellStyle name="Millares 4 2 2 2" xfId="1279" xr:uid="{00000000-0005-0000-0000-000002050000}"/>
    <cellStyle name="Millares 4 3" xfId="1280" xr:uid="{00000000-0005-0000-0000-000003050000}"/>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1" xfId="1449" xr:uid="{00000000-0005-0000-0000-0000AD050000}"/>
    <cellStyle name="Notas 12" xfId="1450" xr:uid="{00000000-0005-0000-0000-0000AE050000}"/>
    <cellStyle name="Notas 13" xfId="1451" xr:uid="{00000000-0005-0000-0000-0000AF050000}"/>
    <cellStyle name="Notas 14" xfId="1452" xr:uid="{00000000-0005-0000-0000-0000B0050000}"/>
    <cellStyle name="Notas 15" xfId="1453" xr:uid="{00000000-0005-0000-0000-0000B1050000}"/>
    <cellStyle name="Notas 16" xfId="1454" xr:uid="{00000000-0005-0000-0000-0000B2050000}"/>
    <cellStyle name="Notas 17" xfId="1455" xr:uid="{00000000-0005-0000-0000-0000B3050000}"/>
    <cellStyle name="Notas 18" xfId="1456" xr:uid="{00000000-0005-0000-0000-0000B4050000}"/>
    <cellStyle name="Notas 19" xfId="1457" xr:uid="{00000000-0005-0000-0000-0000B5050000}"/>
    <cellStyle name="Notas 2" xfId="1458" xr:uid="{00000000-0005-0000-0000-0000B6050000}"/>
    <cellStyle name="Notas 2 2" xfId="1459" xr:uid="{00000000-0005-0000-0000-0000B7050000}"/>
    <cellStyle name="Notas 2 3" xfId="1460" xr:uid="{00000000-0005-0000-0000-0000B8050000}"/>
    <cellStyle name="Notas 2 4" xfId="1461" xr:uid="{00000000-0005-0000-0000-0000B9050000}"/>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4" xfId="1466" xr:uid="{00000000-0005-0000-0000-0000BE050000}"/>
    <cellStyle name="Notas 5" xfId="1467" xr:uid="{00000000-0005-0000-0000-0000BF050000}"/>
    <cellStyle name="Notas 6" xfId="1468" xr:uid="{00000000-0005-0000-0000-0000C0050000}"/>
    <cellStyle name="Notas 7" xfId="1469" xr:uid="{00000000-0005-0000-0000-0000C1050000}"/>
    <cellStyle name="Notas 8" xfId="1470" xr:uid="{00000000-0005-0000-0000-0000C2050000}"/>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1" xfId="1503" xr:uid="{00000000-0005-0000-0000-0000E3050000}"/>
    <cellStyle name="Salida 12" xfId="1504" xr:uid="{00000000-0005-0000-0000-0000E4050000}"/>
    <cellStyle name="Salida 13" xfId="1505" xr:uid="{00000000-0005-0000-0000-0000E5050000}"/>
    <cellStyle name="Salida 14" xfId="1506" xr:uid="{00000000-0005-0000-0000-0000E6050000}"/>
    <cellStyle name="Salida 15" xfId="1507" xr:uid="{00000000-0005-0000-0000-0000E7050000}"/>
    <cellStyle name="Salida 16" xfId="1508" xr:uid="{00000000-0005-0000-0000-0000E8050000}"/>
    <cellStyle name="Salida 17" xfId="1509" xr:uid="{00000000-0005-0000-0000-0000E9050000}"/>
    <cellStyle name="Salida 18" xfId="1510" xr:uid="{00000000-0005-0000-0000-0000EA050000}"/>
    <cellStyle name="Salida 2" xfId="1511" xr:uid="{00000000-0005-0000-0000-0000EB050000}"/>
    <cellStyle name="Salida 3" xfId="1512" xr:uid="{00000000-0005-0000-0000-0000EC050000}"/>
    <cellStyle name="Salida 4" xfId="1513" xr:uid="{00000000-0005-0000-0000-0000ED050000}"/>
    <cellStyle name="Salida 5" xfId="1514" xr:uid="{00000000-0005-0000-0000-0000EE050000}"/>
    <cellStyle name="Salida 6" xfId="1515" xr:uid="{00000000-0005-0000-0000-0000EF050000}"/>
    <cellStyle name="Salida 7" xfId="1516" xr:uid="{00000000-0005-0000-0000-0000F0050000}"/>
    <cellStyle name="Salida 8" xfId="1517" xr:uid="{00000000-0005-0000-0000-0000F1050000}"/>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microsoft.com/office/2017/10/relationships/person" Target="persons/person.xml"/><Relationship Id="rId30"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0.05</c:v>
                </c:pt>
                <c:pt idx="1">
                  <c:v>0.123</c:v>
                </c:pt>
                <c:pt idx="2">
                  <c:v>7.3999999999999996E-2</c:v>
                </c:pt>
                <c:pt idx="3">
                  <c:v>5.3000000000000005E-2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0.05</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1'!$H$26</c:f>
              <c:strCache>
                <c:ptCount val="1"/>
                <c:pt idx="0">
                  <c:v>% Avance acumulado</c:v>
                </c:pt>
              </c:strCache>
            </c:strRef>
          </c:tx>
          <c:val>
            <c:numRef>
              <c:f>'META 1'!$H$27:$H$38</c:f>
              <c:numCache>
                <c:formatCode>0%</c:formatCode>
                <c:ptCount val="12"/>
                <c:pt idx="0">
                  <c:v>0.12499999999999999</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2.4999900000000002E-2</c:v>
                </c:pt>
                <c:pt idx="1">
                  <c:v>2.4999900000000002E-2</c:v>
                </c:pt>
                <c:pt idx="2">
                  <c:v>2.4999900000000002E-2</c:v>
                </c:pt>
                <c:pt idx="3">
                  <c:v>2.4999900000000002E-2</c:v>
                </c:pt>
                <c:pt idx="4">
                  <c:v>2.4999900000000002E-2</c:v>
                </c:pt>
                <c:pt idx="5">
                  <c:v>2.4999900000000002E-2</c:v>
                </c:pt>
                <c:pt idx="6">
                  <c:v>2.4999900000000002E-2</c:v>
                </c:pt>
                <c:pt idx="7">
                  <c:v>2.4999900000000002E-2</c:v>
                </c:pt>
                <c:pt idx="8">
                  <c:v>2.4999900000000002E-2</c:v>
                </c:pt>
                <c:pt idx="9">
                  <c:v>2.4999900000000002E-2</c:v>
                </c:pt>
                <c:pt idx="10">
                  <c:v>2.4999900000000002E-2</c:v>
                </c:pt>
                <c:pt idx="11">
                  <c:v>2.4999900000000002E-2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2.4999900000000002E-2</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0">
                  <c:v>8.3333333333333343E-2</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#,##0.00_);_(* \(#,##0.00\);_(* "-"??_);_(@_)</c:formatCode>
                <c:ptCount val="12"/>
                <c:pt idx="0">
                  <c:v>2.7600000000000003E-2</c:v>
                </c:pt>
                <c:pt idx="1">
                  <c:v>1.72E-2</c:v>
                </c:pt>
                <c:pt idx="2">
                  <c:v>1.84E-2</c:v>
                </c:pt>
                <c:pt idx="3">
                  <c:v>3.04E-2</c:v>
                </c:pt>
                <c:pt idx="4">
                  <c:v>1.72E-2</c:v>
                </c:pt>
                <c:pt idx="5">
                  <c:v>1.84E-2</c:v>
                </c:pt>
                <c:pt idx="6">
                  <c:v>3.04E-2</c:v>
                </c:pt>
                <c:pt idx="7">
                  <c:v>2.7200000000000002E-2</c:v>
                </c:pt>
                <c:pt idx="8">
                  <c:v>6.2400000000000004E-2</c:v>
                </c:pt>
                <c:pt idx="9">
                  <c:v>9.3200000000000005E-2</c:v>
                </c:pt>
                <c:pt idx="10">
                  <c:v>3.7600000000000001E-2</c:v>
                </c:pt>
                <c:pt idx="11">
                  <c:v>2.0000000000000004E-2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#,##0.00_);_(* \(#,##0.00\);_(* "-"??_);_(@_)</c:formatCode>
                <c:ptCount val="12"/>
                <c:pt idx="0">
                  <c:v>2.7600000000000003E-2</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0">
                  <c:v>6.9000000000000006E-2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#,##0.00_);_(* \(#,##0.00\);_(* "-"??_);_(@_)</c:formatCode>
                <c:ptCount val="12"/>
                <c:pt idx="0">
                  <c:v>7.41</c:v>
                </c:pt>
                <c:pt idx="1">
                  <c:v>0.99</c:v>
                </c:pt>
                <c:pt idx="2">
                  <c:v>0.81</c:v>
                </c:pt>
                <c:pt idx="3">
                  <c:v>6</c:v>
                </c:pt>
                <c:pt idx="4">
                  <c:v>1.5899999999999999</c:v>
                </c:pt>
                <c:pt idx="5">
                  <c:v>0.81</c:v>
                </c:pt>
                <c:pt idx="6">
                  <c:v>0.81</c:v>
                </c:pt>
                <c:pt idx="7">
                  <c:v>3</c:v>
                </c:pt>
                <c:pt idx="8">
                  <c:v>1.5899999999999999</c:v>
                </c:pt>
                <c:pt idx="9">
                  <c:v>2.0100000000000002</c:v>
                </c:pt>
                <c:pt idx="10">
                  <c:v>0.75</c:v>
                </c:pt>
                <c:pt idx="11">
                  <c:v>4.2299999999999995</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7.41</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0">
                  <c:v>0.247</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2.4900000000000002E-2</c:v>
                </c:pt>
                <c:pt idx="1">
                  <c:v>2.4900000000000002E-2</c:v>
                </c:pt>
                <c:pt idx="2">
                  <c:v>2.4900000000000002E-2</c:v>
                </c:pt>
                <c:pt idx="3">
                  <c:v>2.4900000000000002E-2</c:v>
                </c:pt>
                <c:pt idx="4">
                  <c:v>2.4900000000000002E-2</c:v>
                </c:pt>
                <c:pt idx="5">
                  <c:v>2.4900000000000002E-2</c:v>
                </c:pt>
                <c:pt idx="6">
                  <c:v>2.4900000000000002E-2</c:v>
                </c:pt>
                <c:pt idx="7">
                  <c:v>2.4900000000000002E-2</c:v>
                </c:pt>
                <c:pt idx="8">
                  <c:v>2.4900000000000002E-2</c:v>
                </c:pt>
                <c:pt idx="9">
                  <c:v>2.4900000000000002E-2</c:v>
                </c:pt>
                <c:pt idx="10">
                  <c:v>2.4900000000000002E-2</c:v>
                </c:pt>
                <c:pt idx="11">
                  <c:v>2.4900000000000002E-2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0">
                  <c:v>2.4900000000000002E-2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0">
                  <c:v>8.3333333333333343E-2</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#,##0.000_);_(* \(#,##0.000\);_(* "-"??_);_(@_)</c:formatCode>
                <c:ptCount val="12"/>
                <c:pt idx="0">
                  <c:v>2.52E-2</c:v>
                </c:pt>
                <c:pt idx="1">
                  <c:v>2.52E-2</c:v>
                </c:pt>
                <c:pt idx="2">
                  <c:v>2.52E-2</c:v>
                </c:pt>
                <c:pt idx="3">
                  <c:v>2.52E-2</c:v>
                </c:pt>
                <c:pt idx="4">
                  <c:v>2.52E-2</c:v>
                </c:pt>
                <c:pt idx="5">
                  <c:v>2.52E-2</c:v>
                </c:pt>
                <c:pt idx="6">
                  <c:v>2.52E-2</c:v>
                </c:pt>
                <c:pt idx="7">
                  <c:v>2.52E-2</c:v>
                </c:pt>
                <c:pt idx="8">
                  <c:v>2.52E-2</c:v>
                </c:pt>
                <c:pt idx="9">
                  <c:v>2.52E-2</c:v>
                </c:pt>
                <c:pt idx="10">
                  <c:v>2.52E-2</c:v>
                </c:pt>
                <c:pt idx="11">
                  <c:v>2.52E-2</c:v>
                </c:pt>
              </c:numCache>
            </c:numRef>
          </c:val>
          <c:extLst>
            <c:ext xmlns:c16="http://schemas.microsoft.com/office/drawing/2014/chart" uri="{C3380CC4-5D6E-409C-BE32-E72D297353CC}">
              <c16:uniqueId val="{00000000-6FD6-4FDD-9C4E-21F213ED8945}"/>
            </c:ext>
          </c:extLst>
        </c:ser>
        <c:ser>
          <c:idx val="1"/>
          <c:order val="1"/>
          <c:tx>
            <c:strRef>
              <c:f>'META 6'!$D$26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#,##0.000_);_(* \(#,##0.000\);_(* "-"??_);_(@_)</c:formatCode>
                <c:ptCount val="12"/>
                <c:pt idx="0">
                  <c:v>2.52E-2</c:v>
                </c:pt>
              </c:numCache>
            </c:numRef>
          </c:val>
          <c:extLst>
            <c:ext xmlns:c16="http://schemas.microsoft.com/office/drawing/2014/chart" uri="{C3380CC4-5D6E-409C-BE32-E72D297353CC}">
              <c16:uniqueId val="{00000001-6FD6-4FDD-9C4E-21F213ED8945}"/>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6'!$H$26</c:f>
              <c:strCache>
                <c:ptCount val="1"/>
                <c:pt idx="0">
                  <c:v>% Avance acumulado</c:v>
                </c:pt>
              </c:strCache>
            </c:strRef>
          </c:tx>
          <c:val>
            <c:numRef>
              <c:f>'META 6'!$H$27:$H$38</c:f>
              <c:numCache>
                <c:formatCode>0.000</c:formatCode>
                <c:ptCount val="12"/>
                <c:pt idx="0">
                  <c:v>8.3333333333333329E-2</c:v>
                </c:pt>
              </c:numCache>
            </c:numRef>
          </c:val>
          <c:smooth val="0"/>
          <c:extLst>
            <c:ext xmlns:c16="http://schemas.microsoft.com/office/drawing/2014/chart" uri="{C3380CC4-5D6E-409C-BE32-E72D297353CC}">
              <c16:uniqueId val="{00000002-6FD6-4FDD-9C4E-21F213ED8945}"/>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7'!$C$26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7'!$C$27:$C$38</c:f>
              <c:numCache>
                <c:formatCode>0.000</c:formatCode>
                <c:ptCount val="12"/>
                <c:pt idx="0">
                  <c:v>4.4400000000000004E-3</c:v>
                </c:pt>
                <c:pt idx="1">
                  <c:v>3.2748636363636299E-2</c:v>
                </c:pt>
                <c:pt idx="2">
                  <c:v>4.1987036363636404E-2</c:v>
                </c:pt>
                <c:pt idx="3">
                  <c:v>4.4748636363636296E-2</c:v>
                </c:pt>
                <c:pt idx="4">
                  <c:v>3.9268636363636499E-2</c:v>
                </c:pt>
                <c:pt idx="5">
                  <c:v>2.8975607792207789E-2</c:v>
                </c:pt>
                <c:pt idx="6">
                  <c:v>2.5357207792207799E-2</c:v>
                </c:pt>
                <c:pt idx="7">
                  <c:v>2.4157207792207799E-2</c:v>
                </c:pt>
                <c:pt idx="8">
                  <c:v>2.07156077922078E-2</c:v>
                </c:pt>
                <c:pt idx="9">
                  <c:v>1.7332207792207798E-2</c:v>
                </c:pt>
                <c:pt idx="10">
                  <c:v>1.0132207792207798E-2</c:v>
                </c:pt>
                <c:pt idx="11">
                  <c:v>1.0132207792207798E-2</c:v>
                </c:pt>
              </c:numCache>
            </c:numRef>
          </c:val>
          <c:extLst>
            <c:ext xmlns:c16="http://schemas.microsoft.com/office/drawing/2014/chart" uri="{C3380CC4-5D6E-409C-BE32-E72D297353CC}">
              <c16:uniqueId val="{00000000-C70F-4FC8-A3FD-C63E23C19AFB}"/>
            </c:ext>
          </c:extLst>
        </c:ser>
        <c:ser>
          <c:idx val="1"/>
          <c:order val="1"/>
          <c:tx>
            <c:strRef>
              <c:f>'META 7'!$D$26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7'!$D$27:$D$38</c:f>
              <c:numCache>
                <c:formatCode>0.000</c:formatCode>
                <c:ptCount val="12"/>
                <c:pt idx="0">
                  <c:v>4.4400000000000004E-3</c:v>
                </c:pt>
              </c:numCache>
            </c:numRef>
          </c:val>
          <c:extLst>
            <c:ext xmlns:c16="http://schemas.microsoft.com/office/drawing/2014/chart" uri="{C3380CC4-5D6E-409C-BE32-E72D297353CC}">
              <c16:uniqueId val="{00000001-C70F-4FC8-A3FD-C63E23C19AF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7'!$H$26</c:f>
              <c:strCache>
                <c:ptCount val="1"/>
                <c:pt idx="0">
                  <c:v>% Avance acumulado</c:v>
                </c:pt>
              </c:strCache>
            </c:strRef>
          </c:tx>
          <c:val>
            <c:numRef>
              <c:f>'META 7'!$H$27:$H$38</c:f>
              <c:numCache>
                <c:formatCode>0%</c:formatCode>
                <c:ptCount val="12"/>
                <c:pt idx="0">
                  <c:v>1.4800236803788858E-2</c:v>
                </c:pt>
              </c:numCache>
            </c:numRef>
          </c:val>
          <c:smooth val="0"/>
          <c:extLst>
            <c:ext xmlns:c16="http://schemas.microsoft.com/office/drawing/2014/chart" uri="{C3380CC4-5D6E-409C-BE32-E72D297353CC}">
              <c16:uniqueId val="{00000002-C70F-4FC8-A3FD-C63E23C19AF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44583511373111917"/>
        </c:manualLayout>
      </c:layout>
      <c:overlay val="0"/>
      <c:txPr>
        <a:bodyPr/>
        <a:lstStyle/>
        <a:p>
          <a:pPr>
            <a:defRPr sz="10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9457" name="Object 1" hidden="1">
              <a:extLst>
                <a:ext uri="{63B3BB69-23CF-44E3-9099-C40C66FF867C}">
                  <a14:compatExt spid="_x0000_s35859457"/>
                </a:ext>
                <a:ext uri="{FF2B5EF4-FFF2-40B4-BE49-F238E27FC236}">
                  <a16:creationId xmlns:a16="http://schemas.microsoft.com/office/drawing/2014/main" id="{00000000-0008-0000-0900-0000012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8963</xdr:colOff>
      <xdr:row>38</xdr:row>
      <xdr:rowOff>654424</xdr:rowOff>
    </xdr:from>
    <xdr:to>
      <xdr:col>9</xdr:col>
      <xdr:colOff>11653</xdr:colOff>
      <xdr:row>44</xdr:row>
      <xdr:rowOff>8965</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17930</xdr:colOff>
      <xdr:row>39</xdr:row>
      <xdr:rowOff>6722</xdr:rowOff>
    </xdr:from>
    <xdr:to>
      <xdr:col>9</xdr:col>
      <xdr:colOff>31376</xdr:colOff>
      <xdr:row>43</xdr:row>
      <xdr:rowOff>434789</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9</xdr:col>
      <xdr:colOff>32657</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8433" name="Object 1" hidden="1">
              <a:extLst>
                <a:ext uri="{63B3BB69-23CF-44E3-9099-C40C66FF867C}">
                  <a14:compatExt spid="_x0000_s35858433"/>
                </a:ext>
                <a:ext uri="{FF2B5EF4-FFF2-40B4-BE49-F238E27FC236}">
                  <a16:creationId xmlns:a16="http://schemas.microsoft.com/office/drawing/2014/main" id="{00000000-0008-0000-0800-0000012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8965</xdr:colOff>
      <xdr:row>38</xdr:row>
      <xdr:rowOff>654422</xdr:rowOff>
    </xdr:from>
    <xdr:to>
      <xdr:col>9</xdr:col>
      <xdr:colOff>11655</xdr:colOff>
      <xdr:row>44</xdr:row>
      <xdr:rowOff>8964</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020\IDPYBA\7550\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sheetData sheetId="1">
        <row r="9">
          <cell r="N9" t="str">
            <v>Realizar diagnóstico e implementación de cargas laborales del Instituto Distrital de Protección y Bienestar Animal</v>
          </cell>
        </row>
        <row r="13">
          <cell r="N13" t="str">
            <v>Fortalecer los canales de comunicación</v>
          </cell>
        </row>
        <row r="34">
          <cell r="N34" t="str">
            <v>Implementar el Modelo Integrado de Planeación y Gestión- MIPG</v>
          </cell>
        </row>
        <row r="53">
          <cell r="E53" t="str">
            <v>Realizar el fortalecimiento institucional de la estructura orgánica y funcional de la SDA, IDIGER, JBB, E IDPYBA</v>
          </cell>
        </row>
        <row r="60">
          <cell r="N60" t="str">
            <v>Realizar un diagnostico de fortalecimiento institucional que cumpla con las necesidades de los procesos transversales del IDPYBA</v>
          </cell>
        </row>
      </sheetData>
      <sheetData sheetId="2">
        <row r="9">
          <cell r="R9">
            <v>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0.85546875" style="74"/>
  </cols>
  <sheetData>
    <row r="2" spans="1:67" s="118" customFormat="1" ht="45.75" customHeight="1" x14ac:dyDescent="0.25">
      <c r="A2" s="230"/>
      <c r="B2" s="230"/>
      <c r="C2" s="227" t="s">
        <v>24</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57"/>
    </row>
    <row r="3" spans="1:67" s="118" customFormat="1" ht="45.75" customHeight="1" x14ac:dyDescent="0.25">
      <c r="A3" s="230"/>
      <c r="B3" s="230"/>
      <c r="C3" s="227" t="s">
        <v>25</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58"/>
    </row>
    <row r="4" spans="1:67" s="118" customFormat="1" ht="45.75" customHeight="1" x14ac:dyDescent="0.25">
      <c r="A4" s="230"/>
      <c r="B4" s="230"/>
      <c r="C4" s="227" t="s">
        <v>198</v>
      </c>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58"/>
    </row>
    <row r="5" spans="1:67" s="118" customFormat="1" ht="45.75" customHeight="1" x14ac:dyDescent="0.25">
      <c r="A5" s="230"/>
      <c r="B5" s="230"/>
      <c r="C5" s="237" t="s">
        <v>29</v>
      </c>
      <c r="D5" s="237"/>
      <c r="E5" s="237"/>
      <c r="F5" s="237"/>
      <c r="G5" s="237"/>
      <c r="H5" s="237"/>
      <c r="I5" s="237"/>
      <c r="J5" s="237"/>
      <c r="K5" s="237"/>
      <c r="L5" s="237"/>
      <c r="M5" s="237"/>
      <c r="N5" s="237"/>
      <c r="O5" s="237"/>
      <c r="P5" s="237"/>
      <c r="Q5" s="237"/>
      <c r="R5" s="255" t="s">
        <v>189</v>
      </c>
      <c r="S5" s="255"/>
      <c r="T5" s="255"/>
      <c r="U5" s="255"/>
      <c r="V5" s="255"/>
      <c r="W5" s="255"/>
      <c r="X5" s="255"/>
      <c r="Y5" s="255"/>
      <c r="Z5" s="255"/>
      <c r="AA5" s="255"/>
      <c r="AB5" s="255"/>
      <c r="AC5" s="255"/>
      <c r="AD5" s="255"/>
      <c r="AE5" s="255"/>
      <c r="AF5" s="259"/>
    </row>
    <row r="6" spans="1:67" s="119" customFormat="1" ht="30.75" customHeight="1" x14ac:dyDescent="0.25">
      <c r="D6" s="120"/>
      <c r="K6" s="121"/>
      <c r="AA6" s="122"/>
    </row>
    <row r="7" spans="1:67" s="119" customFormat="1" ht="42" customHeight="1" x14ac:dyDescent="0.25">
      <c r="B7" s="123" t="s">
        <v>32</v>
      </c>
      <c r="C7" s="229" t="e">
        <f>+#REF!</f>
        <v>#REF!</v>
      </c>
      <c r="D7" s="229"/>
      <c r="E7" s="229"/>
      <c r="F7" s="229"/>
      <c r="G7" s="229"/>
      <c r="K7" s="121"/>
      <c r="AA7" s="122"/>
    </row>
    <row r="8" spans="1:67" s="119" customFormat="1" ht="42" customHeight="1" x14ac:dyDescent="0.25">
      <c r="B8" s="123" t="s">
        <v>1</v>
      </c>
      <c r="C8" s="229" t="e">
        <f>+#REF!</f>
        <v>#REF!</v>
      </c>
      <c r="D8" s="229"/>
      <c r="E8" s="229"/>
      <c r="F8" s="229"/>
      <c r="G8" s="229"/>
      <c r="K8" s="121"/>
      <c r="AA8" s="122"/>
    </row>
    <row r="9" spans="1:67" s="119" customFormat="1" ht="42" customHeight="1" x14ac:dyDescent="0.25">
      <c r="B9" s="124" t="s">
        <v>30</v>
      </c>
      <c r="C9" s="229" t="e">
        <f>+#REF!</f>
        <v>#REF!</v>
      </c>
      <c r="D9" s="229"/>
      <c r="E9" s="229"/>
      <c r="F9" s="229"/>
      <c r="G9" s="229"/>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46" t="str">
        <f>+'[1]Sección 1. Metas - Magnitud'!B13</f>
        <v>PLAN DE DESARROLLO - BOGOTÁ MEJOR PARA TODOS 2016-2020</v>
      </c>
      <c r="B11" s="247"/>
      <c r="C11" s="247"/>
      <c r="D11" s="247"/>
      <c r="E11" s="247"/>
      <c r="F11" s="247"/>
      <c r="G11" s="247"/>
      <c r="H11" s="248"/>
      <c r="I11" s="261" t="s">
        <v>36</v>
      </c>
      <c r="J11" s="262"/>
      <c r="K11" s="262"/>
      <c r="L11" s="262"/>
      <c r="M11" s="262"/>
      <c r="N11" s="263"/>
      <c r="O11" s="256" t="s">
        <v>38</v>
      </c>
      <c r="P11" s="256"/>
      <c r="Q11" s="256"/>
      <c r="R11" s="256"/>
      <c r="S11" s="256"/>
      <c r="T11" s="256"/>
      <c r="U11" s="256"/>
      <c r="V11" s="256"/>
      <c r="W11" s="256"/>
      <c r="X11" s="256"/>
      <c r="Y11" s="256"/>
      <c r="Z11" s="256"/>
      <c r="AA11" s="256"/>
      <c r="AB11" s="256"/>
      <c r="AC11" s="256"/>
      <c r="AD11" s="246" t="s">
        <v>18</v>
      </c>
      <c r="AE11" s="247"/>
      <c r="AF11" s="248"/>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28" t="s">
        <v>154</v>
      </c>
      <c r="B13" s="228" t="str">
        <f>+'[2]Sección 1. Metas - Magnitud'!I15</f>
        <v>Demarcar 2.600 kilómetro carril de vías</v>
      </c>
      <c r="C13" s="228">
        <v>224</v>
      </c>
      <c r="D13" s="228" t="s">
        <v>187</v>
      </c>
      <c r="E13" s="228">
        <v>171</v>
      </c>
      <c r="F13" s="260" t="s">
        <v>175</v>
      </c>
      <c r="G13" s="228" t="s">
        <v>152</v>
      </c>
      <c r="H13" s="228" t="s">
        <v>70</v>
      </c>
      <c r="I13" s="238" t="e">
        <f>SUM(J13:N14)</f>
        <v>#REF!</v>
      </c>
      <c r="J13" s="235" t="e">
        <f>+#REF!</f>
        <v>#REF!</v>
      </c>
      <c r="K13" s="264" t="e">
        <f>+#REF!</f>
        <v>#REF!</v>
      </c>
      <c r="L13" s="233" t="e">
        <f>+#REF!</f>
        <v>#REF!</v>
      </c>
      <c r="M13" s="235" t="e">
        <f>+#REF!</f>
        <v>#REF!</v>
      </c>
      <c r="N13" s="235" t="e">
        <f>+#REF!</f>
        <v>#REF!</v>
      </c>
      <c r="O13" s="239" t="e">
        <f>+#REF!</f>
        <v>#REF!</v>
      </c>
      <c r="P13" s="239">
        <v>6.45</v>
      </c>
      <c r="Q13" s="239">
        <v>31.03</v>
      </c>
      <c r="R13" s="239"/>
      <c r="S13" s="239" t="e">
        <f>+#REF!</f>
        <v>#REF!</v>
      </c>
      <c r="T13" s="239" t="e">
        <f>+#REF!</f>
        <v>#REF!</v>
      </c>
      <c r="U13" s="239" t="e">
        <f>+#REF!</f>
        <v>#REF!</v>
      </c>
      <c r="V13" s="239" t="e">
        <f>+#REF!</f>
        <v>#REF!</v>
      </c>
      <c r="W13" s="239" t="e">
        <f>+#REF!</f>
        <v>#REF!</v>
      </c>
      <c r="X13" s="239" t="e">
        <f>+#REF!</f>
        <v>#REF!</v>
      </c>
      <c r="Y13" s="239" t="e">
        <f>+#REF!</f>
        <v>#REF!</v>
      </c>
      <c r="Z13" s="239" t="e">
        <f>+#REF!</f>
        <v>#REF!</v>
      </c>
      <c r="AA13" s="244" t="e">
        <f>SUM(O13:Z14)</f>
        <v>#REF!</v>
      </c>
      <c r="AB13" s="241" t="e">
        <f>+AA13/K13</f>
        <v>#REF!</v>
      </c>
      <c r="AC13" s="241" t="e">
        <f>+(J13+AA13)/I13</f>
        <v>#REF!</v>
      </c>
      <c r="AD13" s="242" t="s">
        <v>219</v>
      </c>
      <c r="AE13" s="231" t="s">
        <v>223</v>
      </c>
      <c r="AF13" s="242"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8"/>
      <c r="B14" s="228"/>
      <c r="C14" s="228"/>
      <c r="D14" s="228"/>
      <c r="E14" s="228"/>
      <c r="F14" s="260"/>
      <c r="G14" s="228"/>
      <c r="H14" s="228"/>
      <c r="I14" s="238"/>
      <c r="J14" s="236"/>
      <c r="K14" s="265"/>
      <c r="L14" s="234"/>
      <c r="M14" s="236"/>
      <c r="N14" s="236"/>
      <c r="O14" s="240"/>
      <c r="P14" s="240"/>
      <c r="Q14" s="240"/>
      <c r="R14" s="240"/>
      <c r="S14" s="240"/>
      <c r="T14" s="240"/>
      <c r="U14" s="240"/>
      <c r="V14" s="240"/>
      <c r="W14" s="240"/>
      <c r="X14" s="240"/>
      <c r="Y14" s="240"/>
      <c r="Z14" s="240"/>
      <c r="AA14" s="245"/>
      <c r="AB14" s="241"/>
      <c r="AC14" s="241"/>
      <c r="AD14" s="243"/>
      <c r="AE14" s="232"/>
      <c r="AF14" s="243"/>
    </row>
    <row r="15" spans="1:67" ht="89.25" customHeight="1" x14ac:dyDescent="0.25">
      <c r="A15" s="228" t="s">
        <v>154</v>
      </c>
      <c r="B15" s="228" t="str">
        <f>+'[2]Sección 1. Metas - Magnitud'!I18</f>
        <v>Instalar 35.000 señales verticales de pedestal</v>
      </c>
      <c r="C15" s="228">
        <v>223</v>
      </c>
      <c r="D15" s="228" t="s">
        <v>188</v>
      </c>
      <c r="E15" s="228">
        <v>170</v>
      </c>
      <c r="F15" s="260" t="s">
        <v>174</v>
      </c>
      <c r="G15" s="228" t="s">
        <v>152</v>
      </c>
      <c r="H15" s="228" t="s">
        <v>70</v>
      </c>
      <c r="I15" s="238" t="e">
        <f>SUM(J15:N16)</f>
        <v>#REF!</v>
      </c>
      <c r="J15" s="253" t="e">
        <f>+#REF!</f>
        <v>#REF!</v>
      </c>
      <c r="K15" s="249" t="e">
        <f>+#REF!</f>
        <v>#REF!</v>
      </c>
      <c r="L15" s="251" t="e">
        <f>+#REF!</f>
        <v>#REF!</v>
      </c>
      <c r="M15" s="253" t="e">
        <f>+#REF!</f>
        <v>#REF!</v>
      </c>
      <c r="N15" s="253" t="e">
        <f>+#REF!</f>
        <v>#REF!</v>
      </c>
      <c r="O15" s="239">
        <v>53</v>
      </c>
      <c r="P15" s="239">
        <v>712</v>
      </c>
      <c r="Q15" s="239">
        <v>881</v>
      </c>
      <c r="R15" s="239"/>
      <c r="S15" s="239" t="e">
        <f>+#REF!</f>
        <v>#REF!</v>
      </c>
      <c r="T15" s="239" t="e">
        <f>+#REF!</f>
        <v>#REF!</v>
      </c>
      <c r="U15" s="239" t="e">
        <f>+#REF!</f>
        <v>#REF!</v>
      </c>
      <c r="V15" s="239" t="e">
        <f>+#REF!</f>
        <v>#REF!</v>
      </c>
      <c r="W15" s="239" t="e">
        <f>+#REF!</f>
        <v>#REF!</v>
      </c>
      <c r="X15" s="239" t="e">
        <f>+#REF!</f>
        <v>#REF!</v>
      </c>
      <c r="Y15" s="239" t="e">
        <f>+#REF!</f>
        <v>#REF!</v>
      </c>
      <c r="Z15" s="239" t="e">
        <f>+#REF!</f>
        <v>#REF!</v>
      </c>
      <c r="AA15" s="244" t="e">
        <f>SUM(O15:Z16)</f>
        <v>#REF!</v>
      </c>
      <c r="AB15" s="241" t="e">
        <f>+AA15/K15</f>
        <v>#REF!</v>
      </c>
      <c r="AC15" s="241" t="e">
        <f>+(J15+AA15)/I15</f>
        <v>#REF!</v>
      </c>
      <c r="AD15" s="242" t="s">
        <v>221</v>
      </c>
      <c r="AE15" s="231" t="s">
        <v>223</v>
      </c>
      <c r="AF15" s="242" t="s">
        <v>222</v>
      </c>
    </row>
    <row r="16" spans="1:67" ht="140.25" customHeight="1" x14ac:dyDescent="0.25">
      <c r="A16" s="228"/>
      <c r="B16" s="228"/>
      <c r="C16" s="228"/>
      <c r="D16" s="228"/>
      <c r="E16" s="228"/>
      <c r="F16" s="260"/>
      <c r="G16" s="228"/>
      <c r="H16" s="228"/>
      <c r="I16" s="238"/>
      <c r="J16" s="254"/>
      <c r="K16" s="250"/>
      <c r="L16" s="252"/>
      <c r="M16" s="254"/>
      <c r="N16" s="254"/>
      <c r="O16" s="240"/>
      <c r="P16" s="240"/>
      <c r="Q16" s="240"/>
      <c r="R16" s="240"/>
      <c r="S16" s="240"/>
      <c r="T16" s="240"/>
      <c r="U16" s="240"/>
      <c r="V16" s="240"/>
      <c r="W16" s="240"/>
      <c r="X16" s="240"/>
      <c r="Y16" s="240"/>
      <c r="Z16" s="240"/>
      <c r="AA16" s="245"/>
      <c r="AB16" s="241"/>
      <c r="AC16" s="241"/>
      <c r="AD16" s="243"/>
      <c r="AE16" s="232"/>
      <c r="AF16" s="243"/>
    </row>
    <row r="17" spans="1:32" ht="62.25" customHeight="1" x14ac:dyDescent="0.25">
      <c r="A17" s="228" t="s">
        <v>154</v>
      </c>
      <c r="B17" s="284" t="str">
        <f>+'[2]Sección 1. Metas - Magnitud'!I45</f>
        <v>Realizar el 100% de las actividades para la segunda fase del Sistema Inteligente de Tranporte - SIT</v>
      </c>
      <c r="C17" s="228">
        <v>231</v>
      </c>
      <c r="D17" s="228" t="s">
        <v>176</v>
      </c>
      <c r="E17" s="228">
        <v>178</v>
      </c>
      <c r="F17" s="260" t="s">
        <v>177</v>
      </c>
      <c r="G17" s="228" t="s">
        <v>151</v>
      </c>
      <c r="H17" s="228" t="s">
        <v>70</v>
      </c>
      <c r="I17" s="266">
        <f>SUM(J17:N18)</f>
        <v>1</v>
      </c>
      <c r="J17" s="295">
        <v>0.05</v>
      </c>
      <c r="K17" s="282">
        <v>0.28999999999999998</v>
      </c>
      <c r="L17" s="285">
        <v>0.25</v>
      </c>
      <c r="M17" s="282">
        <v>0.4</v>
      </c>
      <c r="N17" s="282">
        <v>0.01</v>
      </c>
      <c r="O17" s="287">
        <v>0.19</v>
      </c>
      <c r="P17" s="288"/>
      <c r="Q17" s="288"/>
      <c r="R17" s="291">
        <v>0</v>
      </c>
      <c r="S17" s="292"/>
      <c r="T17" s="292"/>
      <c r="U17" s="270">
        <v>0</v>
      </c>
      <c r="V17" s="271"/>
      <c r="W17" s="271"/>
      <c r="X17" s="270">
        <v>0</v>
      </c>
      <c r="Y17" s="271"/>
      <c r="Z17" s="271"/>
      <c r="AA17" s="274">
        <f>+R17+O17+U17+X17</f>
        <v>0.19</v>
      </c>
      <c r="AB17" s="241">
        <f>+AA17/K17</f>
        <v>0.65517241379310354</v>
      </c>
      <c r="AC17" s="241">
        <f>+(J17+AA17)/I17</f>
        <v>0.24</v>
      </c>
      <c r="AD17" s="268" t="s">
        <v>224</v>
      </c>
      <c r="AE17" s="231" t="s">
        <v>223</v>
      </c>
      <c r="AF17" s="268" t="s">
        <v>225</v>
      </c>
    </row>
    <row r="18" spans="1:32" ht="200.25" customHeight="1" x14ac:dyDescent="0.25">
      <c r="A18" s="228"/>
      <c r="B18" s="284"/>
      <c r="C18" s="228"/>
      <c r="D18" s="228"/>
      <c r="E18" s="228"/>
      <c r="F18" s="260"/>
      <c r="G18" s="228"/>
      <c r="H18" s="228"/>
      <c r="I18" s="267"/>
      <c r="J18" s="296"/>
      <c r="K18" s="283"/>
      <c r="L18" s="286"/>
      <c r="M18" s="283"/>
      <c r="N18" s="283"/>
      <c r="O18" s="289"/>
      <c r="P18" s="290"/>
      <c r="Q18" s="290"/>
      <c r="R18" s="293"/>
      <c r="S18" s="294"/>
      <c r="T18" s="294"/>
      <c r="U18" s="272"/>
      <c r="V18" s="273"/>
      <c r="W18" s="273"/>
      <c r="X18" s="272"/>
      <c r="Y18" s="273"/>
      <c r="Z18" s="273"/>
      <c r="AA18" s="275"/>
      <c r="AB18" s="241"/>
      <c r="AC18" s="241"/>
      <c r="AD18" s="269"/>
      <c r="AE18" s="232"/>
      <c r="AF18" s="269"/>
    </row>
    <row r="19" spans="1:32" ht="62.25" customHeight="1" x14ac:dyDescent="0.25">
      <c r="A19" s="228" t="s">
        <v>154</v>
      </c>
      <c r="B19" s="284" t="str">
        <f>+'[2]Sección 1. Metas - Magnitud'!I48</f>
        <v>Realizar el 100% de las actividades para la segunda fase de Semáforos Inteligentes.</v>
      </c>
      <c r="C19" s="228">
        <v>232</v>
      </c>
      <c r="D19" s="228" t="s">
        <v>178</v>
      </c>
      <c r="E19" s="228">
        <v>179</v>
      </c>
      <c r="F19" s="260" t="s">
        <v>179</v>
      </c>
      <c r="G19" s="228" t="s">
        <v>151</v>
      </c>
      <c r="H19" s="228" t="s">
        <v>70</v>
      </c>
      <c r="I19" s="266">
        <f>SUM(J19:N20)</f>
        <v>1</v>
      </c>
      <c r="J19" s="295">
        <v>0.01</v>
      </c>
      <c r="K19" s="282">
        <v>0.15</v>
      </c>
      <c r="L19" s="285">
        <v>0.42</v>
      </c>
      <c r="M19" s="282">
        <v>0.42</v>
      </c>
      <c r="N19" s="282">
        <v>0</v>
      </c>
      <c r="O19" s="278">
        <v>0.35</v>
      </c>
      <c r="P19" s="279"/>
      <c r="Q19" s="279"/>
      <c r="R19" s="287">
        <v>0</v>
      </c>
      <c r="S19" s="288"/>
      <c r="T19" s="288"/>
      <c r="U19" s="278">
        <v>0</v>
      </c>
      <c r="V19" s="279"/>
      <c r="W19" s="279"/>
      <c r="X19" s="278">
        <v>0</v>
      </c>
      <c r="Y19" s="279"/>
      <c r="Z19" s="279"/>
      <c r="AA19" s="276">
        <f>+R19+O19+U19+X19</f>
        <v>0.35</v>
      </c>
      <c r="AB19" s="241">
        <f>+AA19/K19</f>
        <v>2.3333333333333335</v>
      </c>
      <c r="AC19" s="241">
        <f>+(J19+AA19)/I19</f>
        <v>0.36</v>
      </c>
      <c r="AD19" s="268" t="s">
        <v>227</v>
      </c>
      <c r="AE19" s="231" t="s">
        <v>223</v>
      </c>
      <c r="AF19" s="268" t="s">
        <v>225</v>
      </c>
    </row>
    <row r="20" spans="1:32" ht="298.5" customHeight="1" x14ac:dyDescent="0.25">
      <c r="A20" s="228"/>
      <c r="B20" s="284"/>
      <c r="C20" s="228"/>
      <c r="D20" s="228"/>
      <c r="E20" s="228"/>
      <c r="F20" s="260"/>
      <c r="G20" s="228"/>
      <c r="H20" s="228"/>
      <c r="I20" s="267"/>
      <c r="J20" s="296"/>
      <c r="K20" s="283"/>
      <c r="L20" s="286"/>
      <c r="M20" s="283"/>
      <c r="N20" s="283"/>
      <c r="O20" s="280"/>
      <c r="P20" s="281"/>
      <c r="Q20" s="281"/>
      <c r="R20" s="289"/>
      <c r="S20" s="290"/>
      <c r="T20" s="290"/>
      <c r="U20" s="280"/>
      <c r="V20" s="281"/>
      <c r="W20" s="281"/>
      <c r="X20" s="280"/>
      <c r="Y20" s="281"/>
      <c r="Z20" s="281"/>
      <c r="AA20" s="277"/>
      <c r="AB20" s="241"/>
      <c r="AC20" s="241"/>
      <c r="AD20" s="269"/>
      <c r="AE20" s="232"/>
      <c r="AF20" s="269"/>
    </row>
    <row r="21" spans="1:32" ht="62.25" customHeight="1" x14ac:dyDescent="0.25">
      <c r="A21" s="228" t="s">
        <v>154</v>
      </c>
      <c r="B21" s="284" t="str">
        <f>+'[2]Sección 1. Metas - Magnitud'!I51</f>
        <v>Realizar el 100% de las actividades para la primera fase de Detección Electrónica DEI</v>
      </c>
      <c r="C21" s="228">
        <v>233</v>
      </c>
      <c r="D21" s="228" t="s">
        <v>180</v>
      </c>
      <c r="E21" s="228">
        <v>180</v>
      </c>
      <c r="F21" s="260" t="s">
        <v>181</v>
      </c>
      <c r="G21" s="228" t="s">
        <v>151</v>
      </c>
      <c r="H21" s="228" t="s">
        <v>70</v>
      </c>
      <c r="I21" s="266">
        <f>SUM(J21:N22)</f>
        <v>1</v>
      </c>
      <c r="J21" s="295">
        <v>0.01</v>
      </c>
      <c r="K21" s="282">
        <v>0.1</v>
      </c>
      <c r="L21" s="285">
        <v>0.3</v>
      </c>
      <c r="M21" s="282">
        <v>0.55000000000000004</v>
      </c>
      <c r="N21" s="282">
        <v>0.04</v>
      </c>
      <c r="O21" s="278">
        <v>4.4999999999999998E-2</v>
      </c>
      <c r="P21" s="279"/>
      <c r="Q21" s="279"/>
      <c r="R21" s="278">
        <v>0</v>
      </c>
      <c r="S21" s="279"/>
      <c r="T21" s="279"/>
      <c r="U21" s="278">
        <v>0</v>
      </c>
      <c r="V21" s="279"/>
      <c r="W21" s="279"/>
      <c r="X21" s="278">
        <v>0</v>
      </c>
      <c r="Y21" s="279"/>
      <c r="Z21" s="279"/>
      <c r="AA21" s="276">
        <f>+R21+O21+U21+X21</f>
        <v>4.4999999999999998E-2</v>
      </c>
      <c r="AB21" s="241">
        <f>+AA21/K21</f>
        <v>0.44999999999999996</v>
      </c>
      <c r="AC21" s="241">
        <f>+(J21+AA21)/I21</f>
        <v>5.5E-2</v>
      </c>
      <c r="AD21" s="268" t="s">
        <v>228</v>
      </c>
      <c r="AE21" s="231" t="s">
        <v>223</v>
      </c>
      <c r="AF21" s="268" t="s">
        <v>225</v>
      </c>
    </row>
    <row r="22" spans="1:32" ht="124.5" customHeight="1" x14ac:dyDescent="0.25">
      <c r="A22" s="228"/>
      <c r="B22" s="284"/>
      <c r="C22" s="228"/>
      <c r="D22" s="228"/>
      <c r="E22" s="228"/>
      <c r="F22" s="260"/>
      <c r="G22" s="228"/>
      <c r="H22" s="228"/>
      <c r="I22" s="267"/>
      <c r="J22" s="296"/>
      <c r="K22" s="283"/>
      <c r="L22" s="286"/>
      <c r="M22" s="283"/>
      <c r="N22" s="283"/>
      <c r="O22" s="280"/>
      <c r="P22" s="281"/>
      <c r="Q22" s="281"/>
      <c r="R22" s="280"/>
      <c r="S22" s="281"/>
      <c r="T22" s="281"/>
      <c r="U22" s="280"/>
      <c r="V22" s="281"/>
      <c r="W22" s="281"/>
      <c r="X22" s="280"/>
      <c r="Y22" s="281"/>
      <c r="Z22" s="281"/>
      <c r="AA22" s="277"/>
      <c r="AB22" s="241"/>
      <c r="AC22" s="241"/>
      <c r="AD22" s="269"/>
      <c r="AE22" s="232"/>
      <c r="AF22" s="26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8D67-DFC3-4D93-95A3-BA2B31D20AFB}">
  <sheetPr>
    <tabColor rgb="FF92D050"/>
  </sheetPr>
  <dimension ref="B1:X61"/>
  <sheetViews>
    <sheetView zoomScaleNormal="100" zoomScalePageLayoutView="85" workbookViewId="0">
      <selection sqref="A1:XFD1048576"/>
    </sheetView>
  </sheetViews>
  <sheetFormatPr baseColWidth="10" defaultColWidth="10.85546875" defaultRowHeight="12.75" x14ac:dyDescent="0.2"/>
  <cols>
    <col min="1" max="1" width="1" style="173" customWidth="1"/>
    <col min="2" max="2" width="25.42578125" style="225" customWidth="1"/>
    <col min="3" max="3" width="14.42578125" style="173" customWidth="1"/>
    <col min="4" max="4" width="20.140625" style="173" customWidth="1"/>
    <col min="5" max="5" width="16.42578125" style="173" customWidth="1"/>
    <col min="6" max="6" width="25" style="173" customWidth="1"/>
    <col min="7" max="7" width="22" style="225" customWidth="1"/>
    <col min="8" max="8" width="20.42578125" style="173" customWidth="1"/>
    <col min="9" max="11" width="22.42578125" style="173" customWidth="1"/>
    <col min="12" max="24" width="10.85546875" style="171"/>
    <col min="25" max="16384" width="10.85546875" style="173"/>
  </cols>
  <sheetData>
    <row r="1" spans="2:24" s="173" customFormat="1" ht="37.5" customHeight="1" x14ac:dyDescent="0.2">
      <c r="B1" s="544"/>
      <c r="C1" s="545" t="s">
        <v>25</v>
      </c>
      <c r="D1" s="545"/>
      <c r="E1" s="545"/>
      <c r="F1" s="545"/>
      <c r="G1" s="545"/>
      <c r="H1" s="545"/>
      <c r="I1" s="546"/>
      <c r="J1" s="170"/>
      <c r="K1" s="170"/>
      <c r="L1" s="171"/>
      <c r="M1" s="172" t="s">
        <v>47</v>
      </c>
      <c r="N1" s="171"/>
      <c r="O1" s="171"/>
      <c r="P1" s="171"/>
      <c r="Q1" s="171"/>
      <c r="R1" s="171"/>
      <c r="S1" s="171"/>
      <c r="T1" s="171"/>
      <c r="U1" s="171"/>
      <c r="V1" s="171"/>
      <c r="W1" s="171"/>
      <c r="X1" s="171"/>
    </row>
    <row r="2" spans="2:24" s="173" customFormat="1" ht="37.5" customHeight="1" x14ac:dyDescent="0.2">
      <c r="B2" s="547"/>
      <c r="C2" s="548" t="s">
        <v>239</v>
      </c>
      <c r="D2" s="548"/>
      <c r="E2" s="548"/>
      <c r="F2" s="548"/>
      <c r="G2" s="548"/>
      <c r="H2" s="548"/>
      <c r="I2" s="549"/>
      <c r="J2" s="170"/>
      <c r="K2" s="170"/>
      <c r="L2" s="171"/>
      <c r="M2" s="172" t="s">
        <v>48</v>
      </c>
      <c r="N2" s="171"/>
      <c r="O2" s="171"/>
      <c r="P2" s="171"/>
      <c r="Q2" s="171"/>
      <c r="R2" s="171"/>
      <c r="S2" s="171"/>
      <c r="T2" s="171"/>
      <c r="U2" s="171"/>
      <c r="V2" s="171"/>
      <c r="W2" s="171"/>
      <c r="X2" s="171"/>
    </row>
    <row r="3" spans="2:24" s="173" customFormat="1" ht="37.5" customHeight="1" thickBot="1" x14ac:dyDescent="0.25">
      <c r="B3" s="550"/>
      <c r="C3" s="551" t="s">
        <v>240</v>
      </c>
      <c r="D3" s="551"/>
      <c r="E3" s="551"/>
      <c r="F3" s="551" t="s">
        <v>241</v>
      </c>
      <c r="G3" s="551"/>
      <c r="H3" s="551"/>
      <c r="I3" s="552"/>
      <c r="J3" s="170"/>
      <c r="K3" s="170"/>
      <c r="L3" s="171"/>
      <c r="M3" s="172" t="s">
        <v>50</v>
      </c>
      <c r="N3" s="171"/>
      <c r="O3" s="171"/>
      <c r="P3" s="171"/>
      <c r="Q3" s="171"/>
      <c r="R3" s="171"/>
      <c r="S3" s="171"/>
      <c r="T3" s="171"/>
      <c r="U3" s="171"/>
      <c r="V3" s="171"/>
      <c r="W3" s="171"/>
      <c r="X3" s="171"/>
    </row>
    <row r="4" spans="2:24" s="173" customFormat="1" ht="23.25" customHeight="1" x14ac:dyDescent="0.2">
      <c r="B4" s="553"/>
      <c r="C4" s="554"/>
      <c r="D4" s="554"/>
      <c r="E4" s="554"/>
      <c r="F4" s="554"/>
      <c r="G4" s="554"/>
      <c r="H4" s="554"/>
      <c r="I4" s="555"/>
      <c r="J4" s="174"/>
      <c r="K4" s="174"/>
      <c r="L4" s="171"/>
      <c r="M4" s="171"/>
      <c r="N4" s="171"/>
      <c r="O4" s="171"/>
      <c r="P4" s="171"/>
      <c r="Q4" s="171"/>
      <c r="R4" s="171"/>
      <c r="S4" s="171"/>
      <c r="T4" s="171"/>
      <c r="U4" s="171"/>
      <c r="V4" s="171"/>
      <c r="W4" s="171"/>
      <c r="X4" s="171"/>
    </row>
    <row r="5" spans="2:24" s="173" customFormat="1" ht="24" customHeight="1" x14ac:dyDescent="0.2">
      <c r="B5" s="556" t="s">
        <v>234</v>
      </c>
      <c r="C5" s="557"/>
      <c r="D5" s="557"/>
      <c r="E5" s="557"/>
      <c r="F5" s="557"/>
      <c r="G5" s="557"/>
      <c r="H5" s="557"/>
      <c r="I5" s="558"/>
      <c r="J5" s="175"/>
      <c r="K5" s="175"/>
      <c r="L5" s="171"/>
      <c r="M5" s="171"/>
      <c r="N5" s="176" t="s">
        <v>57</v>
      </c>
      <c r="O5" s="171"/>
      <c r="P5" s="171"/>
      <c r="Q5" s="171"/>
      <c r="R5" s="171"/>
      <c r="S5" s="171"/>
      <c r="T5" s="171"/>
      <c r="U5" s="171"/>
      <c r="V5" s="171"/>
      <c r="W5" s="171"/>
      <c r="X5" s="171"/>
    </row>
    <row r="6" spans="2:24" s="173" customFormat="1" ht="46.15" customHeight="1" x14ac:dyDescent="0.2">
      <c r="B6" s="559" t="s">
        <v>242</v>
      </c>
      <c r="C6" s="560">
        <v>7</v>
      </c>
      <c r="D6" s="561" t="s">
        <v>243</v>
      </c>
      <c r="E6" s="561"/>
      <c r="F6" s="562" t="s">
        <v>301</v>
      </c>
      <c r="G6" s="562"/>
      <c r="H6" s="562"/>
      <c r="I6" s="562"/>
      <c r="J6" s="178"/>
      <c r="K6" s="178"/>
      <c r="L6" s="171"/>
      <c r="M6" s="172" t="s">
        <v>60</v>
      </c>
      <c r="N6" s="176" t="s">
        <v>61</v>
      </c>
      <c r="O6" s="171"/>
      <c r="P6" s="171"/>
      <c r="Q6" s="171"/>
      <c r="R6" s="171"/>
      <c r="S6" s="171"/>
      <c r="T6" s="171"/>
      <c r="U6" s="171"/>
      <c r="V6" s="171"/>
      <c r="W6" s="171"/>
      <c r="X6" s="171"/>
    </row>
    <row r="7" spans="2:24" s="173" customFormat="1" ht="30.75" customHeight="1" x14ac:dyDescent="0.2">
      <c r="B7" s="559" t="s">
        <v>244</v>
      </c>
      <c r="C7" s="560" t="s">
        <v>81</v>
      </c>
      <c r="D7" s="561" t="s">
        <v>245</v>
      </c>
      <c r="E7" s="561"/>
      <c r="F7" s="562" t="s">
        <v>302</v>
      </c>
      <c r="G7" s="562"/>
      <c r="H7" s="563" t="s">
        <v>246</v>
      </c>
      <c r="I7" s="560" t="s">
        <v>81</v>
      </c>
      <c r="J7" s="181"/>
      <c r="K7" s="181"/>
      <c r="L7" s="171"/>
      <c r="M7" s="172" t="s">
        <v>65</v>
      </c>
      <c r="N7" s="176" t="s">
        <v>66</v>
      </c>
      <c r="O7" s="171"/>
      <c r="P7" s="171"/>
      <c r="Q7" s="171"/>
      <c r="R7" s="171"/>
      <c r="S7" s="171"/>
      <c r="T7" s="171"/>
      <c r="U7" s="171"/>
      <c r="V7" s="171"/>
      <c r="W7" s="171"/>
      <c r="X7" s="171"/>
    </row>
    <row r="8" spans="2:24" s="173" customFormat="1" ht="30.75" customHeight="1" x14ac:dyDescent="0.2">
      <c r="B8" s="559" t="s">
        <v>247</v>
      </c>
      <c r="C8" s="562" t="s">
        <v>289</v>
      </c>
      <c r="D8" s="562"/>
      <c r="E8" s="562"/>
      <c r="F8" s="562"/>
      <c r="G8" s="563" t="s">
        <v>248</v>
      </c>
      <c r="H8" s="564">
        <v>7550</v>
      </c>
      <c r="I8" s="564"/>
      <c r="J8" s="182"/>
      <c r="K8" s="182"/>
      <c r="L8" s="171"/>
      <c r="M8" s="172" t="s">
        <v>69</v>
      </c>
      <c r="N8" s="176" t="s">
        <v>70</v>
      </c>
      <c r="O8" s="171"/>
      <c r="P8" s="171"/>
      <c r="Q8" s="171"/>
      <c r="R8" s="171"/>
      <c r="S8" s="171"/>
      <c r="T8" s="171"/>
      <c r="U8" s="171"/>
      <c r="V8" s="171"/>
      <c r="W8" s="171"/>
      <c r="X8" s="171"/>
    </row>
    <row r="9" spans="2:24" s="173" customFormat="1" ht="30.75" customHeight="1" x14ac:dyDescent="0.2">
      <c r="B9" s="559" t="s">
        <v>48</v>
      </c>
      <c r="C9" s="565" t="s">
        <v>60</v>
      </c>
      <c r="D9" s="565"/>
      <c r="E9" s="565"/>
      <c r="F9" s="565"/>
      <c r="G9" s="563" t="s">
        <v>249</v>
      </c>
      <c r="H9" s="566" t="s">
        <v>299</v>
      </c>
      <c r="I9" s="566"/>
      <c r="J9" s="183"/>
      <c r="K9" s="183"/>
      <c r="L9" s="171"/>
      <c r="M9" s="184" t="s">
        <v>73</v>
      </c>
      <c r="N9" s="171"/>
      <c r="O9" s="171"/>
      <c r="P9" s="171"/>
      <c r="Q9" s="171"/>
      <c r="R9" s="171"/>
      <c r="S9" s="171"/>
      <c r="T9" s="171"/>
      <c r="U9" s="171"/>
      <c r="V9" s="171"/>
      <c r="W9" s="171"/>
      <c r="X9" s="171"/>
    </row>
    <row r="10" spans="2:24" s="173" customFormat="1" ht="58.9" customHeight="1" x14ac:dyDescent="0.2">
      <c r="B10" s="559" t="s">
        <v>250</v>
      </c>
      <c r="C10" s="562" t="s">
        <v>392</v>
      </c>
      <c r="D10" s="562"/>
      <c r="E10" s="562"/>
      <c r="F10" s="562"/>
      <c r="G10" s="562"/>
      <c r="H10" s="562"/>
      <c r="I10" s="562"/>
      <c r="J10" s="185"/>
      <c r="K10" s="185"/>
      <c r="L10" s="171"/>
      <c r="M10" s="184"/>
      <c r="N10" s="171"/>
      <c r="O10" s="171"/>
      <c r="P10" s="171"/>
      <c r="Q10" s="171"/>
      <c r="R10" s="171"/>
      <c r="S10" s="171"/>
      <c r="T10" s="171"/>
      <c r="U10" s="171"/>
      <c r="V10" s="171"/>
      <c r="W10" s="171"/>
      <c r="X10" s="171"/>
    </row>
    <row r="11" spans="2:24" s="173" customFormat="1" ht="30.75" customHeight="1" x14ac:dyDescent="0.2">
      <c r="B11" s="559" t="s">
        <v>251</v>
      </c>
      <c r="C11" s="567" t="str">
        <f>'[7]Proyecto 7550'!$E$53</f>
        <v>Realizar el fortalecimiento institucional de la estructura orgánica y funcional de la SDA, IDIGER, JBB, E IDPYBA</v>
      </c>
      <c r="D11" s="567"/>
      <c r="E11" s="567"/>
      <c r="F11" s="567"/>
      <c r="G11" s="567"/>
      <c r="H11" s="567"/>
      <c r="I11" s="567"/>
      <c r="J11" s="181"/>
      <c r="K11" s="181"/>
      <c r="L11" s="171"/>
      <c r="M11" s="184"/>
      <c r="N11" s="176" t="s">
        <v>76</v>
      </c>
      <c r="O11" s="171"/>
      <c r="P11" s="171"/>
      <c r="Q11" s="171"/>
      <c r="R11" s="171"/>
      <c r="S11" s="171"/>
      <c r="T11" s="171"/>
      <c r="U11" s="171"/>
      <c r="V11" s="171"/>
      <c r="W11" s="171"/>
      <c r="X11" s="171"/>
    </row>
    <row r="12" spans="2:24" s="173" customFormat="1" ht="30.75" customHeight="1" x14ac:dyDescent="0.2">
      <c r="B12" s="559" t="s">
        <v>254</v>
      </c>
      <c r="C12" s="568" t="s">
        <v>300</v>
      </c>
      <c r="D12" s="568"/>
      <c r="E12" s="568"/>
      <c r="F12" s="568"/>
      <c r="G12" s="563" t="s">
        <v>252</v>
      </c>
      <c r="H12" s="569" t="s">
        <v>91</v>
      </c>
      <c r="I12" s="569"/>
      <c r="J12" s="181"/>
      <c r="K12" s="181"/>
      <c r="L12" s="171"/>
      <c r="M12" s="184" t="s">
        <v>80</v>
      </c>
      <c r="N12" s="176" t="s">
        <v>81</v>
      </c>
      <c r="O12" s="171"/>
      <c r="P12" s="171"/>
      <c r="Q12" s="171"/>
      <c r="R12" s="171"/>
      <c r="S12" s="171"/>
      <c r="T12" s="171"/>
      <c r="U12" s="171"/>
      <c r="V12" s="171"/>
      <c r="W12" s="171"/>
      <c r="X12" s="171"/>
    </row>
    <row r="13" spans="2:24" s="173" customFormat="1" ht="30.75" customHeight="1" x14ac:dyDescent="0.2">
      <c r="B13" s="559" t="s">
        <v>255</v>
      </c>
      <c r="C13" s="570" t="s">
        <v>353</v>
      </c>
      <c r="D13" s="570"/>
      <c r="E13" s="570"/>
      <c r="F13" s="570"/>
      <c r="G13" s="563" t="s">
        <v>253</v>
      </c>
      <c r="H13" s="567" t="s">
        <v>57</v>
      </c>
      <c r="I13" s="567"/>
      <c r="J13" s="181"/>
      <c r="K13" s="181"/>
      <c r="L13" s="171"/>
      <c r="M13" s="184" t="s">
        <v>84</v>
      </c>
      <c r="N13" s="171"/>
      <c r="O13" s="171"/>
      <c r="P13" s="171"/>
      <c r="Q13" s="171"/>
      <c r="R13" s="171"/>
      <c r="S13" s="171"/>
      <c r="T13" s="171"/>
      <c r="U13" s="171"/>
      <c r="V13" s="171"/>
      <c r="W13" s="171"/>
      <c r="X13" s="171"/>
    </row>
    <row r="14" spans="2:24" s="173" customFormat="1" ht="30" customHeight="1" x14ac:dyDescent="0.2">
      <c r="B14" s="559" t="s">
        <v>256</v>
      </c>
      <c r="C14" s="568" t="s">
        <v>317</v>
      </c>
      <c r="D14" s="568"/>
      <c r="E14" s="568"/>
      <c r="F14" s="568"/>
      <c r="G14" s="568"/>
      <c r="H14" s="568"/>
      <c r="I14" s="568"/>
      <c r="J14" s="185"/>
      <c r="K14" s="185"/>
      <c r="L14" s="171"/>
      <c r="M14" s="184" t="s">
        <v>86</v>
      </c>
      <c r="N14" s="176"/>
      <c r="O14" s="171"/>
      <c r="P14" s="171"/>
      <c r="Q14" s="171"/>
      <c r="R14" s="171"/>
      <c r="S14" s="171"/>
      <c r="T14" s="171"/>
      <c r="U14" s="171"/>
      <c r="V14" s="171"/>
      <c r="W14" s="171"/>
      <c r="X14" s="171"/>
    </row>
    <row r="15" spans="2:24" s="173" customFormat="1" ht="30.75" customHeight="1" x14ac:dyDescent="0.2">
      <c r="B15" s="559" t="s">
        <v>257</v>
      </c>
      <c r="C15" s="568" t="s">
        <v>315</v>
      </c>
      <c r="D15" s="568"/>
      <c r="E15" s="568"/>
      <c r="F15" s="568"/>
      <c r="G15" s="568"/>
      <c r="H15" s="568"/>
      <c r="I15" s="568"/>
      <c r="J15" s="186"/>
      <c r="K15" s="186"/>
      <c r="L15" s="171"/>
      <c r="M15" s="184" t="s">
        <v>88</v>
      </c>
      <c r="N15" s="176"/>
      <c r="O15" s="171"/>
      <c r="P15" s="171"/>
      <c r="Q15" s="171"/>
      <c r="R15" s="171"/>
      <c r="S15" s="171"/>
      <c r="T15" s="171"/>
      <c r="U15" s="171"/>
      <c r="V15" s="171"/>
      <c r="W15" s="171"/>
      <c r="X15" s="171"/>
    </row>
    <row r="16" spans="2:24" s="173" customFormat="1" ht="42.6" customHeight="1" x14ac:dyDescent="0.2">
      <c r="B16" s="559" t="s">
        <v>258</v>
      </c>
      <c r="C16" s="562" t="s">
        <v>318</v>
      </c>
      <c r="D16" s="562"/>
      <c r="E16" s="562"/>
      <c r="F16" s="562"/>
      <c r="G16" s="562"/>
      <c r="H16" s="562"/>
      <c r="I16" s="562"/>
      <c r="J16" s="187"/>
      <c r="K16" s="187"/>
      <c r="L16" s="171"/>
      <c r="M16" s="184"/>
      <c r="N16" s="176"/>
      <c r="O16" s="171"/>
      <c r="P16" s="171"/>
      <c r="Q16" s="171"/>
      <c r="R16" s="171"/>
      <c r="S16" s="171"/>
      <c r="T16" s="171"/>
      <c r="U16" s="171"/>
      <c r="V16" s="171"/>
      <c r="W16" s="171"/>
      <c r="X16" s="171"/>
    </row>
    <row r="17" spans="2:24" s="173" customFormat="1" ht="30.75" customHeight="1" x14ac:dyDescent="0.2">
      <c r="B17" s="559" t="s">
        <v>259</v>
      </c>
      <c r="C17" s="567" t="s">
        <v>152</v>
      </c>
      <c r="D17" s="571"/>
      <c r="E17" s="571"/>
      <c r="F17" s="571"/>
      <c r="G17" s="571"/>
      <c r="H17" s="571"/>
      <c r="I17" s="571"/>
      <c r="J17" s="188"/>
      <c r="K17" s="188"/>
      <c r="L17" s="171"/>
      <c r="M17" s="184" t="s">
        <v>91</v>
      </c>
      <c r="N17" s="176"/>
      <c r="O17" s="171"/>
      <c r="P17" s="171"/>
      <c r="Q17" s="171"/>
      <c r="R17" s="171"/>
      <c r="S17" s="171"/>
      <c r="T17" s="171"/>
      <c r="U17" s="171"/>
      <c r="V17" s="171"/>
      <c r="W17" s="171"/>
      <c r="X17" s="171"/>
    </row>
    <row r="18" spans="2:24" s="173" customFormat="1" ht="18" customHeight="1" x14ac:dyDescent="0.2">
      <c r="B18" s="572" t="s">
        <v>265</v>
      </c>
      <c r="C18" s="573" t="s">
        <v>237</v>
      </c>
      <c r="D18" s="573"/>
      <c r="E18" s="573"/>
      <c r="F18" s="574" t="s">
        <v>238</v>
      </c>
      <c r="G18" s="574"/>
      <c r="H18" s="574"/>
      <c r="I18" s="575"/>
      <c r="J18" s="190"/>
      <c r="K18" s="190"/>
      <c r="L18" s="171"/>
      <c r="M18" s="184" t="s">
        <v>79</v>
      </c>
      <c r="N18" s="176"/>
      <c r="O18" s="171"/>
      <c r="P18" s="171"/>
      <c r="Q18" s="171"/>
      <c r="R18" s="171"/>
      <c r="S18" s="171"/>
      <c r="T18" s="171"/>
      <c r="U18" s="171"/>
      <c r="V18" s="171"/>
      <c r="W18" s="171"/>
      <c r="X18" s="171"/>
    </row>
    <row r="19" spans="2:24" s="173" customFormat="1" ht="39.75" customHeight="1" x14ac:dyDescent="0.2">
      <c r="B19" s="572"/>
      <c r="C19" s="462" t="s">
        <v>296</v>
      </c>
      <c r="D19" s="452"/>
      <c r="E19" s="453"/>
      <c r="F19" s="562" t="str">
        <f>C19</f>
        <v>Actividades que se ejecutaron para la implementacion de los procesos transversales</v>
      </c>
      <c r="G19" s="562"/>
      <c r="H19" s="562"/>
      <c r="I19" s="562"/>
      <c r="J19" s="187"/>
      <c r="K19" s="187"/>
      <c r="L19" s="171"/>
      <c r="M19" s="184" t="s">
        <v>95</v>
      </c>
      <c r="N19" s="176"/>
      <c r="O19" s="171"/>
      <c r="P19" s="171"/>
      <c r="Q19" s="171"/>
      <c r="R19" s="171"/>
      <c r="S19" s="171"/>
      <c r="T19" s="171"/>
      <c r="U19" s="171"/>
      <c r="V19" s="171"/>
      <c r="W19" s="171"/>
      <c r="X19" s="171"/>
    </row>
    <row r="20" spans="2:24" s="173" customFormat="1" ht="39.75" customHeight="1" x14ac:dyDescent="0.2">
      <c r="B20" s="559" t="s">
        <v>266</v>
      </c>
      <c r="C20" s="462" t="s">
        <v>297</v>
      </c>
      <c r="D20" s="452"/>
      <c r="E20" s="453"/>
      <c r="F20" s="562" t="str">
        <f>C20</f>
        <v>Cantidad de actividades que se ejecutaron para la implementacion de los procesos transversales</v>
      </c>
      <c r="G20" s="562"/>
      <c r="H20" s="562"/>
      <c r="I20" s="562"/>
      <c r="J20" s="181"/>
      <c r="K20" s="181"/>
      <c r="L20" s="171"/>
      <c r="M20" s="184"/>
      <c r="N20" s="176"/>
      <c r="O20" s="171"/>
      <c r="P20" s="171"/>
      <c r="Q20" s="171"/>
      <c r="R20" s="171"/>
      <c r="S20" s="171"/>
      <c r="T20" s="171"/>
      <c r="U20" s="171"/>
      <c r="V20" s="171"/>
      <c r="W20" s="171"/>
      <c r="X20" s="171"/>
    </row>
    <row r="21" spans="2:24" s="173" customFormat="1" ht="27" customHeight="1" x14ac:dyDescent="0.2">
      <c r="B21" s="559" t="s">
        <v>267</v>
      </c>
      <c r="C21" s="462" t="s">
        <v>152</v>
      </c>
      <c r="D21" s="452"/>
      <c r="E21" s="453"/>
      <c r="F21" s="462" t="s">
        <v>152</v>
      </c>
      <c r="G21" s="452"/>
      <c r="H21" s="452"/>
      <c r="I21" s="466"/>
      <c r="J21" s="186"/>
      <c r="K21" s="186"/>
      <c r="L21" s="171"/>
      <c r="M21" s="192"/>
      <c r="N21" s="176"/>
      <c r="O21" s="171"/>
      <c r="P21" s="171"/>
      <c r="Q21" s="171"/>
      <c r="R21" s="171"/>
      <c r="S21" s="171"/>
      <c r="T21" s="171"/>
      <c r="U21" s="171"/>
      <c r="V21" s="171"/>
      <c r="W21" s="171"/>
      <c r="X21" s="171"/>
    </row>
    <row r="22" spans="2:24" s="173" customFormat="1" ht="23.25" customHeight="1" x14ac:dyDescent="0.2">
      <c r="B22" s="559" t="s">
        <v>268</v>
      </c>
      <c r="C22" s="576">
        <v>44197</v>
      </c>
      <c r="D22" s="577"/>
      <c r="E22" s="578"/>
      <c r="F22" s="563" t="s">
        <v>271</v>
      </c>
      <c r="G22" s="579">
        <v>0.1</v>
      </c>
      <c r="H22" s="563" t="s">
        <v>275</v>
      </c>
      <c r="I22" s="580">
        <v>0.1</v>
      </c>
      <c r="J22" s="173">
        <v>3.377402597402597E-2</v>
      </c>
      <c r="K22" s="195"/>
      <c r="L22" s="171"/>
      <c r="M22" s="192"/>
      <c r="N22" s="171"/>
      <c r="O22" s="171"/>
      <c r="P22" s="171"/>
      <c r="Q22" s="171"/>
      <c r="R22" s="171"/>
      <c r="S22" s="171"/>
      <c r="T22" s="171"/>
      <c r="U22" s="171"/>
      <c r="V22" s="171"/>
      <c r="W22" s="171"/>
      <c r="X22" s="171"/>
    </row>
    <row r="23" spans="2:24" s="173" customFormat="1" ht="27" customHeight="1" x14ac:dyDescent="0.2">
      <c r="B23" s="559" t="s">
        <v>269</v>
      </c>
      <c r="C23" s="576">
        <v>44561</v>
      </c>
      <c r="D23" s="581"/>
      <c r="E23" s="582"/>
      <c r="F23" s="563" t="s">
        <v>272</v>
      </c>
      <c r="G23" s="583">
        <v>0.3</v>
      </c>
      <c r="H23" s="584"/>
      <c r="I23" s="585"/>
      <c r="J23" s="196"/>
      <c r="K23" s="196"/>
      <c r="L23" s="171"/>
      <c r="M23" s="192"/>
      <c r="N23" s="171"/>
      <c r="O23" s="171"/>
      <c r="P23" s="171"/>
      <c r="Q23" s="171"/>
      <c r="R23" s="171"/>
      <c r="S23" s="171"/>
      <c r="T23" s="171"/>
      <c r="U23" s="171"/>
      <c r="V23" s="171"/>
      <c r="W23" s="171"/>
      <c r="X23" s="171"/>
    </row>
    <row r="24" spans="2:24" s="173" customFormat="1" ht="30.75" customHeight="1" x14ac:dyDescent="0.2">
      <c r="B24" s="197" t="s">
        <v>270</v>
      </c>
      <c r="C24" s="586" t="s">
        <v>326</v>
      </c>
      <c r="D24" s="587"/>
      <c r="E24" s="588"/>
      <c r="F24" s="198" t="s">
        <v>274</v>
      </c>
      <c r="G24" s="589" t="s">
        <v>223</v>
      </c>
      <c r="H24" s="590"/>
      <c r="I24" s="591"/>
      <c r="J24" s="190"/>
      <c r="K24" s="190"/>
      <c r="L24" s="171"/>
      <c r="M24" s="192"/>
      <c r="N24" s="171"/>
      <c r="O24" s="171"/>
      <c r="P24" s="171"/>
      <c r="Q24" s="171"/>
      <c r="R24" s="171"/>
      <c r="S24" s="171"/>
      <c r="T24" s="171"/>
      <c r="U24" s="171"/>
      <c r="V24" s="171"/>
      <c r="W24" s="171"/>
      <c r="X24" s="171"/>
    </row>
    <row r="25" spans="2:24" s="173" customFormat="1" ht="22.5" customHeight="1" x14ac:dyDescent="0.2">
      <c r="B25" s="556" t="s">
        <v>235</v>
      </c>
      <c r="C25" s="557"/>
      <c r="D25" s="557"/>
      <c r="E25" s="557"/>
      <c r="F25" s="557"/>
      <c r="G25" s="557"/>
      <c r="H25" s="557"/>
      <c r="I25" s="558"/>
      <c r="J25" s="175"/>
      <c r="K25" s="175"/>
      <c r="L25" s="171"/>
      <c r="M25" s="192"/>
      <c r="N25" s="171"/>
      <c r="O25" s="171"/>
      <c r="P25" s="171"/>
      <c r="Q25" s="171"/>
      <c r="R25" s="171"/>
      <c r="S25" s="171"/>
      <c r="T25" s="171"/>
      <c r="U25" s="171"/>
      <c r="V25" s="171"/>
      <c r="W25" s="171"/>
      <c r="X25" s="171"/>
    </row>
    <row r="26" spans="2:24" s="173" customFormat="1" ht="43.5" customHeight="1" x14ac:dyDescent="0.2">
      <c r="B26" s="592" t="s">
        <v>105</v>
      </c>
      <c r="C26" s="593" t="s">
        <v>261</v>
      </c>
      <c r="D26" s="593" t="s">
        <v>260</v>
      </c>
      <c r="E26" s="594" t="s">
        <v>264</v>
      </c>
      <c r="F26" s="593" t="s">
        <v>263</v>
      </c>
      <c r="G26" s="593" t="s">
        <v>262</v>
      </c>
      <c r="H26" s="594" t="s">
        <v>276</v>
      </c>
      <c r="I26" s="595" t="s">
        <v>273</v>
      </c>
      <c r="J26" s="187"/>
      <c r="K26" s="187"/>
      <c r="L26" s="171"/>
      <c r="M26" s="192"/>
      <c r="N26" s="171"/>
      <c r="O26" s="171"/>
      <c r="P26" s="171"/>
      <c r="Q26" s="171"/>
      <c r="R26" s="171"/>
      <c r="S26" s="171"/>
      <c r="T26" s="171"/>
      <c r="U26" s="171"/>
      <c r="V26" s="171"/>
      <c r="W26" s="171"/>
      <c r="X26" s="171"/>
    </row>
    <row r="27" spans="2:24" s="173" customFormat="1" ht="15.6" customHeight="1" x14ac:dyDescent="0.2">
      <c r="B27" s="592" t="s">
        <v>329</v>
      </c>
      <c r="C27" s="596">
        <f>0.0148*G23</f>
        <v>4.4400000000000004E-3</v>
      </c>
      <c r="D27" s="597">
        <v>4.4400000000000004E-3</v>
      </c>
      <c r="E27" s="598">
        <f>+D27/C27</f>
        <v>1</v>
      </c>
      <c r="F27" s="599">
        <f>+SUM(C27:C38)</f>
        <v>0.29999520000000007</v>
      </c>
      <c r="G27" s="599">
        <f>+SUM(D27:D38)</f>
        <v>4.4400000000000004E-3</v>
      </c>
      <c r="H27" s="600">
        <f>+G27/F27</f>
        <v>1.4800236803788858E-2</v>
      </c>
      <c r="I27" s="601">
        <f>+G27+I22</f>
        <v>0.10444000000000001</v>
      </c>
      <c r="J27" s="187"/>
      <c r="K27" s="187"/>
      <c r="L27" s="171"/>
      <c r="M27" s="192"/>
      <c r="N27" s="171"/>
      <c r="O27" s="171"/>
      <c r="P27" s="171"/>
      <c r="Q27" s="171"/>
      <c r="R27" s="171"/>
      <c r="S27" s="171"/>
      <c r="T27" s="171"/>
      <c r="U27" s="171"/>
      <c r="V27" s="171"/>
      <c r="W27" s="171"/>
      <c r="X27" s="171"/>
    </row>
    <row r="28" spans="2:24" s="173" customFormat="1" ht="15.6" customHeight="1" x14ac:dyDescent="0.2">
      <c r="B28" s="592" t="s">
        <v>114</v>
      </c>
      <c r="C28" s="596">
        <f>0.109162121212121*G23</f>
        <v>3.2748636363636299E-2</v>
      </c>
      <c r="D28" s="597"/>
      <c r="E28" s="598">
        <f>+D28/C28</f>
        <v>0</v>
      </c>
      <c r="F28" s="602"/>
      <c r="G28" s="602"/>
      <c r="H28" s="603"/>
      <c r="I28" s="604"/>
      <c r="J28" s="187"/>
      <c r="K28" s="187"/>
      <c r="L28" s="171"/>
      <c r="M28" s="192"/>
      <c r="N28" s="171"/>
      <c r="O28" s="171"/>
      <c r="P28" s="171"/>
      <c r="Q28" s="171"/>
      <c r="R28" s="171"/>
      <c r="S28" s="171"/>
      <c r="T28" s="171"/>
      <c r="U28" s="171"/>
      <c r="V28" s="171"/>
      <c r="W28" s="171"/>
      <c r="X28" s="171"/>
    </row>
    <row r="29" spans="2:24" s="173" customFormat="1" ht="15.6" customHeight="1" x14ac:dyDescent="0.2">
      <c r="B29" s="592" t="s">
        <v>115</v>
      </c>
      <c r="C29" s="596">
        <f>0.139956787878788*G23</f>
        <v>4.1987036363636404E-2</v>
      </c>
      <c r="D29" s="597"/>
      <c r="E29" s="598">
        <f>+D29/C29</f>
        <v>0</v>
      </c>
      <c r="F29" s="602"/>
      <c r="G29" s="602"/>
      <c r="H29" s="603"/>
      <c r="I29" s="604"/>
      <c r="J29" s="187"/>
      <c r="K29" s="187"/>
      <c r="L29" s="171"/>
      <c r="M29" s="192"/>
      <c r="N29" s="171"/>
      <c r="O29" s="171"/>
      <c r="P29" s="171"/>
      <c r="Q29" s="171"/>
      <c r="R29" s="171"/>
      <c r="S29" s="171"/>
      <c r="T29" s="171"/>
      <c r="U29" s="171"/>
      <c r="V29" s="171"/>
      <c r="W29" s="171"/>
      <c r="X29" s="171"/>
    </row>
    <row r="30" spans="2:24" s="173" customFormat="1" ht="15.6" customHeight="1" x14ac:dyDescent="0.2">
      <c r="B30" s="592" t="s">
        <v>116</v>
      </c>
      <c r="C30" s="596">
        <f>0.149162121212121*G23</f>
        <v>4.4748636363636296E-2</v>
      </c>
      <c r="D30" s="597"/>
      <c r="E30" s="598">
        <f t="shared" ref="E30:E38" si="0">+D30/C30</f>
        <v>0</v>
      </c>
      <c r="F30" s="602"/>
      <c r="G30" s="602"/>
      <c r="H30" s="603"/>
      <c r="I30" s="604"/>
      <c r="J30" s="187"/>
      <c r="K30" s="187"/>
      <c r="L30" s="171"/>
      <c r="M30" s="192"/>
      <c r="N30" s="171"/>
      <c r="O30" s="171"/>
      <c r="P30" s="171"/>
      <c r="Q30" s="171"/>
      <c r="R30" s="171"/>
      <c r="S30" s="171"/>
      <c r="T30" s="171"/>
      <c r="U30" s="171"/>
      <c r="V30" s="171"/>
      <c r="W30" s="171"/>
      <c r="X30" s="171"/>
    </row>
    <row r="31" spans="2:24" s="173" customFormat="1" ht="15.6" customHeight="1" x14ac:dyDescent="0.2">
      <c r="B31" s="592" t="s">
        <v>117</v>
      </c>
      <c r="C31" s="596">
        <f>0.130895454545455*G23</f>
        <v>3.9268636363636499E-2</v>
      </c>
      <c r="D31" s="597"/>
      <c r="E31" s="598">
        <f t="shared" si="0"/>
        <v>0</v>
      </c>
      <c r="F31" s="602"/>
      <c r="G31" s="602"/>
      <c r="H31" s="603"/>
      <c r="I31" s="604"/>
      <c r="J31" s="187"/>
      <c r="K31" s="187"/>
      <c r="L31" s="171"/>
      <c r="M31" s="192"/>
      <c r="N31" s="171"/>
      <c r="O31" s="171"/>
      <c r="P31" s="171"/>
      <c r="Q31" s="171"/>
      <c r="R31" s="171"/>
      <c r="S31" s="171"/>
      <c r="T31" s="171"/>
      <c r="U31" s="171"/>
      <c r="V31" s="171"/>
      <c r="W31" s="171"/>
      <c r="X31" s="171"/>
    </row>
    <row r="32" spans="2:24" s="173" customFormat="1" ht="15.6" customHeight="1" x14ac:dyDescent="0.2">
      <c r="B32" s="592" t="s">
        <v>118</v>
      </c>
      <c r="C32" s="596">
        <f>0.0965853593073593*G23</f>
        <v>2.8975607792207789E-2</v>
      </c>
      <c r="D32" s="597"/>
      <c r="E32" s="598">
        <f t="shared" si="0"/>
        <v>0</v>
      </c>
      <c r="F32" s="602"/>
      <c r="G32" s="602"/>
      <c r="H32" s="603"/>
      <c r="I32" s="604"/>
      <c r="J32" s="187"/>
      <c r="K32" s="187"/>
      <c r="L32" s="171"/>
      <c r="M32" s="192"/>
      <c r="N32" s="171"/>
      <c r="O32" s="171"/>
      <c r="P32" s="171"/>
      <c r="Q32" s="171"/>
      <c r="R32" s="171"/>
      <c r="S32" s="171"/>
      <c r="T32" s="171"/>
      <c r="U32" s="171"/>
      <c r="V32" s="171"/>
      <c r="W32" s="171"/>
      <c r="X32" s="171"/>
    </row>
    <row r="33" spans="2:24" s="173" customFormat="1" ht="19.5" customHeight="1" x14ac:dyDescent="0.2">
      <c r="B33" s="592" t="s">
        <v>119</v>
      </c>
      <c r="C33" s="596">
        <f>0.084524025974026*G23</f>
        <v>2.5357207792207799E-2</v>
      </c>
      <c r="D33" s="597"/>
      <c r="E33" s="598">
        <f t="shared" si="0"/>
        <v>0</v>
      </c>
      <c r="F33" s="602"/>
      <c r="G33" s="602"/>
      <c r="H33" s="603"/>
      <c r="I33" s="604"/>
      <c r="J33" s="207"/>
      <c r="K33" s="207"/>
      <c r="L33" s="171"/>
      <c r="M33" s="171"/>
      <c r="N33" s="171"/>
      <c r="O33" s="171"/>
      <c r="P33" s="171"/>
      <c r="Q33" s="171"/>
      <c r="R33" s="171"/>
      <c r="S33" s="171"/>
      <c r="T33" s="171"/>
      <c r="U33" s="171"/>
      <c r="V33" s="171"/>
      <c r="W33" s="171"/>
      <c r="X33" s="171"/>
    </row>
    <row r="34" spans="2:24" s="173" customFormat="1" ht="19.5" customHeight="1" x14ac:dyDescent="0.2">
      <c r="B34" s="592" t="s">
        <v>120</v>
      </c>
      <c r="C34" s="596">
        <f>0.080524025974026*G23</f>
        <v>2.4157207792207799E-2</v>
      </c>
      <c r="D34" s="597"/>
      <c r="E34" s="598">
        <f t="shared" si="0"/>
        <v>0</v>
      </c>
      <c r="F34" s="602"/>
      <c r="G34" s="602"/>
      <c r="H34" s="603"/>
      <c r="I34" s="604"/>
      <c r="J34" s="207"/>
      <c r="K34" s="207"/>
      <c r="L34" s="171"/>
      <c r="M34" s="171"/>
      <c r="N34" s="171"/>
      <c r="O34" s="171"/>
      <c r="P34" s="171"/>
      <c r="Q34" s="171"/>
      <c r="R34" s="171"/>
      <c r="S34" s="171"/>
      <c r="T34" s="171"/>
      <c r="U34" s="171"/>
      <c r="V34" s="171"/>
      <c r="W34" s="171"/>
      <c r="X34" s="171"/>
    </row>
    <row r="35" spans="2:24" s="173" customFormat="1" ht="19.5" customHeight="1" x14ac:dyDescent="0.2">
      <c r="B35" s="592" t="s">
        <v>121</v>
      </c>
      <c r="C35" s="596">
        <f>0.069052025974026*G23</f>
        <v>2.07156077922078E-2</v>
      </c>
      <c r="D35" s="597"/>
      <c r="E35" s="598">
        <f t="shared" si="0"/>
        <v>0</v>
      </c>
      <c r="F35" s="602"/>
      <c r="G35" s="602"/>
      <c r="H35" s="603"/>
      <c r="I35" s="604"/>
      <c r="J35" s="207"/>
      <c r="K35" s="207"/>
      <c r="L35" s="171"/>
      <c r="M35" s="171"/>
      <c r="N35" s="171"/>
      <c r="O35" s="171"/>
      <c r="P35" s="171"/>
      <c r="Q35" s="171"/>
      <c r="R35" s="171"/>
      <c r="S35" s="171"/>
      <c r="T35" s="171"/>
      <c r="U35" s="171"/>
      <c r="V35" s="171"/>
      <c r="W35" s="171"/>
      <c r="X35" s="171"/>
    </row>
    <row r="36" spans="2:24" s="173" customFormat="1" ht="19.5" customHeight="1" x14ac:dyDescent="0.2">
      <c r="B36" s="592" t="s">
        <v>122</v>
      </c>
      <c r="C36" s="596">
        <f>0.057774025974026*G23</f>
        <v>1.7332207792207798E-2</v>
      </c>
      <c r="D36" s="597"/>
      <c r="E36" s="598">
        <f t="shared" si="0"/>
        <v>0</v>
      </c>
      <c r="F36" s="602"/>
      <c r="G36" s="602"/>
      <c r="H36" s="603"/>
      <c r="I36" s="604"/>
      <c r="J36" s="207"/>
      <c r="K36" s="207"/>
      <c r="L36" s="171"/>
      <c r="M36" s="171"/>
      <c r="N36" s="171"/>
      <c r="O36" s="171"/>
      <c r="P36" s="171"/>
      <c r="Q36" s="171"/>
      <c r="R36" s="171"/>
      <c r="S36" s="171"/>
      <c r="T36" s="171"/>
      <c r="U36" s="171"/>
      <c r="V36" s="171"/>
      <c r="W36" s="171"/>
      <c r="X36" s="171"/>
    </row>
    <row r="37" spans="2:24" s="173" customFormat="1" ht="19.5" customHeight="1" x14ac:dyDescent="0.2">
      <c r="B37" s="592" t="s">
        <v>123</v>
      </c>
      <c r="C37" s="596">
        <f>0.033774025974026*G23</f>
        <v>1.0132207792207798E-2</v>
      </c>
      <c r="D37" s="597"/>
      <c r="E37" s="598">
        <f t="shared" si="0"/>
        <v>0</v>
      </c>
      <c r="F37" s="602"/>
      <c r="G37" s="602"/>
      <c r="H37" s="603"/>
      <c r="I37" s="604"/>
      <c r="J37" s="207"/>
      <c r="K37" s="207"/>
      <c r="L37" s="171"/>
      <c r="M37" s="171"/>
      <c r="N37" s="171"/>
      <c r="O37" s="171"/>
      <c r="P37" s="171"/>
      <c r="Q37" s="171"/>
      <c r="R37" s="171"/>
      <c r="S37" s="171"/>
      <c r="T37" s="171"/>
      <c r="U37" s="171"/>
      <c r="V37" s="171"/>
      <c r="W37" s="171"/>
      <c r="X37" s="171"/>
    </row>
    <row r="38" spans="2:24" s="173" customFormat="1" ht="19.5" customHeight="1" x14ac:dyDescent="0.2">
      <c r="B38" s="592" t="s">
        <v>124</v>
      </c>
      <c r="C38" s="596">
        <f>0.033774025974026*G23</f>
        <v>1.0132207792207798E-2</v>
      </c>
      <c r="D38" s="597"/>
      <c r="E38" s="598">
        <f t="shared" si="0"/>
        <v>0</v>
      </c>
      <c r="F38" s="605"/>
      <c r="G38" s="605"/>
      <c r="H38" s="606"/>
      <c r="I38" s="607"/>
      <c r="J38" s="207"/>
      <c r="K38" s="207"/>
      <c r="L38" s="171"/>
      <c r="M38" s="171"/>
      <c r="N38" s="171"/>
      <c r="O38" s="171"/>
      <c r="P38" s="171"/>
      <c r="Q38" s="171"/>
      <c r="R38" s="171"/>
      <c r="S38" s="171"/>
      <c r="T38" s="171"/>
      <c r="U38" s="171"/>
      <c r="V38" s="171"/>
      <c r="W38" s="171"/>
      <c r="X38" s="171"/>
    </row>
    <row r="39" spans="2:24" s="173" customFormat="1" ht="52.5" customHeight="1" x14ac:dyDescent="0.2">
      <c r="B39" s="608" t="s">
        <v>277</v>
      </c>
      <c r="C39" s="609"/>
      <c r="D39" s="610"/>
      <c r="E39" s="610"/>
      <c r="F39" s="610"/>
      <c r="G39" s="610"/>
      <c r="H39" s="610"/>
      <c r="I39" s="611"/>
      <c r="J39" s="210"/>
      <c r="K39" s="210"/>
      <c r="L39" s="171"/>
      <c r="M39" s="171"/>
      <c r="N39" s="171"/>
      <c r="O39" s="171"/>
      <c r="P39" s="171"/>
      <c r="Q39" s="171"/>
      <c r="R39" s="171"/>
      <c r="S39" s="171"/>
      <c r="T39" s="171"/>
      <c r="U39" s="171"/>
      <c r="V39" s="171"/>
      <c r="W39" s="171"/>
      <c r="X39" s="171"/>
    </row>
    <row r="40" spans="2:24" s="173" customFormat="1" ht="34.5" customHeight="1" x14ac:dyDescent="0.2">
      <c r="B40" s="612"/>
      <c r="C40" s="494"/>
      <c r="D40" s="494"/>
      <c r="E40" s="494"/>
      <c r="F40" s="494"/>
      <c r="G40" s="494"/>
      <c r="H40" s="494"/>
      <c r="I40" s="613"/>
      <c r="J40" s="175"/>
      <c r="K40" s="175"/>
      <c r="L40" s="171"/>
      <c r="M40" s="171"/>
      <c r="N40" s="171"/>
      <c r="O40" s="171"/>
      <c r="P40" s="171"/>
      <c r="Q40" s="171"/>
      <c r="R40" s="171"/>
      <c r="S40" s="171"/>
      <c r="T40" s="171"/>
      <c r="U40" s="171"/>
      <c r="V40" s="171"/>
      <c r="W40" s="171"/>
      <c r="X40" s="171"/>
    </row>
    <row r="41" spans="2:24" s="173" customFormat="1" ht="34.5" customHeight="1" x14ac:dyDescent="0.2">
      <c r="B41" s="614"/>
      <c r="C41" s="615"/>
      <c r="D41" s="615"/>
      <c r="E41" s="615"/>
      <c r="F41" s="615"/>
      <c r="G41" s="615"/>
      <c r="H41" s="615"/>
      <c r="I41" s="616"/>
      <c r="J41" s="210"/>
      <c r="K41" s="210"/>
      <c r="L41" s="171"/>
      <c r="M41" s="171"/>
      <c r="N41" s="171"/>
      <c r="O41" s="171"/>
      <c r="P41" s="171"/>
      <c r="Q41" s="171"/>
      <c r="R41" s="171"/>
      <c r="S41" s="171"/>
      <c r="T41" s="171"/>
      <c r="U41" s="171"/>
      <c r="V41" s="171"/>
      <c r="W41" s="171"/>
      <c r="X41" s="171"/>
    </row>
    <row r="42" spans="2:24" s="173" customFormat="1" ht="34.5" customHeight="1" x14ac:dyDescent="0.2">
      <c r="B42" s="614"/>
      <c r="C42" s="615"/>
      <c r="D42" s="615"/>
      <c r="E42" s="615"/>
      <c r="F42" s="615"/>
      <c r="G42" s="615"/>
      <c r="H42" s="615"/>
      <c r="I42" s="616"/>
      <c r="J42" s="210"/>
      <c r="K42" s="210"/>
      <c r="L42" s="171"/>
      <c r="M42" s="171"/>
      <c r="N42" s="171"/>
      <c r="O42" s="171"/>
      <c r="P42" s="171"/>
      <c r="Q42" s="171"/>
      <c r="R42" s="171"/>
      <c r="S42" s="171"/>
      <c r="T42" s="171"/>
      <c r="U42" s="171"/>
      <c r="V42" s="171"/>
      <c r="W42" s="171"/>
      <c r="X42" s="171"/>
    </row>
    <row r="43" spans="2:24" s="173" customFormat="1" ht="34.5" customHeight="1" x14ac:dyDescent="0.2">
      <c r="B43" s="614"/>
      <c r="C43" s="615"/>
      <c r="D43" s="615"/>
      <c r="E43" s="615"/>
      <c r="F43" s="615"/>
      <c r="G43" s="615"/>
      <c r="H43" s="615"/>
      <c r="I43" s="616"/>
      <c r="J43" s="210"/>
      <c r="K43" s="210"/>
      <c r="L43" s="171"/>
      <c r="M43" s="171"/>
      <c r="N43" s="171"/>
      <c r="O43" s="171"/>
      <c r="P43" s="171"/>
      <c r="Q43" s="171"/>
      <c r="R43" s="171"/>
      <c r="S43" s="171"/>
      <c r="T43" s="171"/>
      <c r="U43" s="171"/>
      <c r="V43" s="171"/>
      <c r="W43" s="171"/>
      <c r="X43" s="171"/>
    </row>
    <row r="44" spans="2:24" s="173" customFormat="1" ht="34.5" customHeight="1" x14ac:dyDescent="0.2">
      <c r="B44" s="617"/>
      <c r="C44" s="500"/>
      <c r="D44" s="500"/>
      <c r="E44" s="500"/>
      <c r="F44" s="500"/>
      <c r="G44" s="500"/>
      <c r="H44" s="500"/>
      <c r="I44" s="618"/>
      <c r="J44" s="174"/>
      <c r="K44" s="174"/>
      <c r="L44" s="171"/>
      <c r="M44" s="171"/>
      <c r="N44" s="171"/>
      <c r="O44" s="171"/>
      <c r="P44" s="171"/>
      <c r="Q44" s="171"/>
      <c r="R44" s="171"/>
      <c r="S44" s="171"/>
      <c r="T44" s="171"/>
      <c r="U44" s="171"/>
      <c r="V44" s="171"/>
      <c r="W44" s="171"/>
      <c r="X44" s="171"/>
    </row>
    <row r="45" spans="2:24" s="173" customFormat="1" ht="96.75" customHeight="1" x14ac:dyDescent="0.2">
      <c r="B45" s="559" t="s">
        <v>278</v>
      </c>
      <c r="C45" s="490" t="s">
        <v>339</v>
      </c>
      <c r="D45" s="491"/>
      <c r="E45" s="491"/>
      <c r="F45" s="491"/>
      <c r="G45" s="491"/>
      <c r="H45" s="491"/>
      <c r="I45" s="619"/>
      <c r="J45" s="211"/>
      <c r="K45" s="211"/>
      <c r="L45" s="171"/>
      <c r="M45" s="171"/>
      <c r="N45" s="171"/>
      <c r="O45" s="171"/>
      <c r="P45" s="171"/>
      <c r="Q45" s="171"/>
      <c r="R45" s="171"/>
      <c r="S45" s="171"/>
      <c r="T45" s="171"/>
      <c r="U45" s="171"/>
      <c r="V45" s="171"/>
      <c r="W45" s="171"/>
      <c r="X45" s="171"/>
    </row>
    <row r="46" spans="2:24" s="173" customFormat="1" ht="64.900000000000006" customHeight="1" x14ac:dyDescent="0.2">
      <c r="B46" s="559" t="s">
        <v>279</v>
      </c>
      <c r="C46" s="490" t="s">
        <v>223</v>
      </c>
      <c r="D46" s="491"/>
      <c r="E46" s="491"/>
      <c r="F46" s="491"/>
      <c r="G46" s="491"/>
      <c r="H46" s="491"/>
      <c r="I46" s="619"/>
      <c r="J46" s="211"/>
      <c r="K46" s="211"/>
      <c r="L46" s="171"/>
      <c r="M46" s="171"/>
      <c r="N46" s="171"/>
      <c r="O46" s="171"/>
      <c r="P46" s="171"/>
      <c r="Q46" s="171"/>
      <c r="R46" s="171"/>
      <c r="S46" s="171"/>
      <c r="T46" s="171"/>
      <c r="U46" s="171"/>
      <c r="V46" s="171"/>
      <c r="W46" s="171"/>
      <c r="X46" s="171"/>
    </row>
    <row r="47" spans="2:24" s="173" customFormat="1" ht="66" customHeight="1" x14ac:dyDescent="0.2">
      <c r="B47" s="620" t="s">
        <v>280</v>
      </c>
      <c r="C47" s="621" t="s">
        <v>340</v>
      </c>
      <c r="D47" s="622"/>
      <c r="E47" s="622"/>
      <c r="F47" s="622"/>
      <c r="G47" s="622"/>
      <c r="H47" s="622"/>
      <c r="I47" s="623"/>
      <c r="J47" s="211"/>
      <c r="K47" s="211"/>
      <c r="L47" s="171"/>
      <c r="M47" s="171"/>
      <c r="N47" s="171"/>
      <c r="O47" s="171"/>
      <c r="P47" s="171"/>
      <c r="Q47" s="171"/>
      <c r="R47" s="171"/>
      <c r="S47" s="171"/>
      <c r="T47" s="171"/>
      <c r="U47" s="171"/>
      <c r="V47" s="171"/>
      <c r="W47" s="171"/>
      <c r="X47" s="171"/>
    </row>
    <row r="48" spans="2:24" s="173" customFormat="1" ht="22.5" customHeight="1" x14ac:dyDescent="0.2">
      <c r="B48" s="556" t="s">
        <v>236</v>
      </c>
      <c r="C48" s="557"/>
      <c r="D48" s="557"/>
      <c r="E48" s="557"/>
      <c r="F48" s="557"/>
      <c r="G48" s="557"/>
      <c r="H48" s="557"/>
      <c r="I48" s="558"/>
      <c r="J48" s="211"/>
      <c r="K48" s="211"/>
      <c r="L48" s="171"/>
      <c r="M48" s="171"/>
      <c r="N48" s="171"/>
      <c r="O48" s="171"/>
      <c r="P48" s="171"/>
      <c r="Q48" s="171"/>
      <c r="R48" s="171"/>
      <c r="S48" s="171"/>
      <c r="T48" s="171"/>
      <c r="U48" s="171"/>
      <c r="V48" s="171"/>
      <c r="W48" s="171"/>
      <c r="X48" s="171"/>
    </row>
    <row r="49" spans="2:24" s="173" customFormat="1" ht="22.5" customHeight="1" x14ac:dyDescent="0.2">
      <c r="B49" s="624" t="s">
        <v>281</v>
      </c>
      <c r="C49" s="625" t="s">
        <v>282</v>
      </c>
      <c r="D49" s="626" t="s">
        <v>283</v>
      </c>
      <c r="E49" s="626"/>
      <c r="F49" s="626"/>
      <c r="G49" s="626" t="s">
        <v>284</v>
      </c>
      <c r="H49" s="626"/>
      <c r="I49" s="627"/>
      <c r="J49" s="214"/>
      <c r="K49" s="214"/>
      <c r="L49" s="171"/>
      <c r="M49" s="171"/>
      <c r="N49" s="171"/>
      <c r="O49" s="171"/>
      <c r="P49" s="171"/>
      <c r="Q49" s="171"/>
      <c r="R49" s="171"/>
      <c r="S49" s="171"/>
      <c r="T49" s="171"/>
      <c r="U49" s="171"/>
      <c r="V49" s="171"/>
      <c r="W49" s="171"/>
      <c r="X49" s="171"/>
    </row>
    <row r="50" spans="2:24" s="173" customFormat="1" ht="30.75" customHeight="1" x14ac:dyDescent="0.2">
      <c r="B50" s="628"/>
      <c r="C50" s="629"/>
      <c r="D50" s="630"/>
      <c r="E50" s="630"/>
      <c r="F50" s="630"/>
      <c r="G50" s="630"/>
      <c r="H50" s="630"/>
      <c r="I50" s="631"/>
      <c r="J50" s="214"/>
      <c r="K50" s="214"/>
      <c r="L50" s="171"/>
      <c r="M50" s="171"/>
      <c r="N50" s="171"/>
      <c r="O50" s="171"/>
      <c r="P50" s="171"/>
      <c r="Q50" s="171"/>
      <c r="R50" s="171"/>
      <c r="S50" s="171"/>
      <c r="T50" s="171"/>
      <c r="U50" s="171"/>
      <c r="V50" s="171"/>
      <c r="W50" s="171"/>
      <c r="X50" s="171"/>
    </row>
    <row r="51" spans="2:24" s="173" customFormat="1" ht="32.25" customHeight="1" x14ac:dyDescent="0.2">
      <c r="B51" s="632" t="s">
        <v>285</v>
      </c>
      <c r="C51" s="630" t="s">
        <v>349</v>
      </c>
      <c r="D51" s="630"/>
      <c r="E51" s="630"/>
      <c r="F51" s="630"/>
      <c r="G51" s="630"/>
      <c r="H51" s="630"/>
      <c r="I51" s="631"/>
      <c r="J51" s="217"/>
      <c r="K51" s="217"/>
      <c r="L51" s="171"/>
      <c r="M51" s="171"/>
      <c r="N51" s="171"/>
      <c r="O51" s="171"/>
      <c r="P51" s="171"/>
      <c r="Q51" s="171"/>
      <c r="R51" s="171"/>
      <c r="S51" s="171"/>
      <c r="T51" s="171"/>
      <c r="U51" s="171"/>
      <c r="V51" s="171"/>
      <c r="W51" s="171"/>
      <c r="X51" s="171"/>
    </row>
    <row r="52" spans="2:24" s="173" customFormat="1" ht="28.5" customHeight="1" x14ac:dyDescent="0.2">
      <c r="B52" s="633" t="s">
        <v>286</v>
      </c>
      <c r="C52" s="630" t="s">
        <v>349</v>
      </c>
      <c r="D52" s="630"/>
      <c r="E52" s="630"/>
      <c r="F52" s="630"/>
      <c r="G52" s="630"/>
      <c r="H52" s="630"/>
      <c r="I52" s="631"/>
      <c r="J52" s="217"/>
      <c r="K52" s="217"/>
      <c r="L52" s="171"/>
      <c r="M52" s="171"/>
      <c r="N52" s="171"/>
      <c r="O52" s="171"/>
      <c r="P52" s="171"/>
      <c r="Q52" s="171"/>
      <c r="R52" s="171"/>
      <c r="S52" s="171"/>
      <c r="T52" s="171"/>
      <c r="U52" s="171"/>
      <c r="V52" s="171"/>
      <c r="W52" s="171"/>
      <c r="X52" s="171"/>
    </row>
    <row r="53" spans="2:24" s="173" customFormat="1" ht="30" customHeight="1" x14ac:dyDescent="0.2">
      <c r="B53" s="620" t="s">
        <v>287</v>
      </c>
      <c r="C53" s="630" t="s">
        <v>330</v>
      </c>
      <c r="D53" s="630"/>
      <c r="E53" s="630"/>
      <c r="F53" s="630"/>
      <c r="G53" s="630"/>
      <c r="H53" s="630"/>
      <c r="I53" s="631"/>
      <c r="J53" s="218"/>
      <c r="K53" s="218"/>
      <c r="L53" s="171"/>
      <c r="M53" s="171"/>
      <c r="N53" s="171"/>
      <c r="O53" s="171"/>
      <c r="P53" s="171"/>
      <c r="Q53" s="171"/>
      <c r="R53" s="171"/>
      <c r="S53" s="171"/>
      <c r="T53" s="171"/>
      <c r="U53" s="171"/>
      <c r="V53" s="171"/>
      <c r="W53" s="171"/>
      <c r="X53" s="171"/>
    </row>
    <row r="54" spans="2:24" s="173" customFormat="1" ht="31.5" customHeight="1" thickBot="1" x14ac:dyDescent="0.25">
      <c r="B54" s="634" t="s">
        <v>288</v>
      </c>
      <c r="C54" s="635" t="s">
        <v>331</v>
      </c>
      <c r="D54" s="636"/>
      <c r="E54" s="636"/>
      <c r="F54" s="636"/>
      <c r="G54" s="636"/>
      <c r="H54" s="636"/>
      <c r="I54" s="637"/>
      <c r="J54" s="219"/>
      <c r="K54" s="219"/>
      <c r="L54" s="171"/>
      <c r="M54" s="171"/>
      <c r="N54" s="171"/>
      <c r="O54" s="171"/>
      <c r="P54" s="171"/>
      <c r="Q54" s="171"/>
      <c r="R54" s="171"/>
      <c r="S54" s="171"/>
      <c r="T54" s="171"/>
      <c r="U54" s="171"/>
      <c r="V54" s="171"/>
      <c r="W54" s="171"/>
      <c r="X54" s="171"/>
    </row>
    <row r="55" spans="2:24" s="173" customFormat="1" ht="13.15" customHeight="1" x14ac:dyDescent="0.2">
      <c r="B55" s="220"/>
      <c r="C55" s="221"/>
      <c r="D55" s="221"/>
      <c r="E55" s="222"/>
      <c r="F55" s="222"/>
      <c r="G55" s="638"/>
      <c r="H55" s="224"/>
      <c r="I55" s="221"/>
      <c r="J55" s="219"/>
      <c r="K55" s="219"/>
      <c r="L55" s="171"/>
      <c r="M55" s="171"/>
      <c r="N55" s="171"/>
      <c r="O55" s="171"/>
      <c r="P55" s="171"/>
      <c r="Q55" s="171"/>
      <c r="R55" s="171"/>
      <c r="S55" s="171"/>
      <c r="T55" s="171"/>
      <c r="U55" s="171"/>
      <c r="V55" s="171"/>
      <c r="W55" s="171"/>
      <c r="X55" s="171"/>
    </row>
    <row r="56" spans="2:24" s="173" customFormat="1" ht="13.15" customHeight="1" x14ac:dyDescent="0.2">
      <c r="B56" s="220"/>
      <c r="C56" s="221"/>
      <c r="D56" s="221"/>
      <c r="E56" s="222"/>
      <c r="F56" s="222"/>
      <c r="G56" s="638"/>
      <c r="H56" s="224"/>
      <c r="I56" s="221"/>
      <c r="J56" s="219"/>
      <c r="K56" s="219"/>
      <c r="L56" s="171"/>
      <c r="M56" s="171"/>
      <c r="N56" s="171"/>
      <c r="O56" s="171"/>
      <c r="P56" s="171"/>
      <c r="Q56" s="171"/>
      <c r="R56" s="171"/>
      <c r="S56" s="171"/>
      <c r="T56" s="171"/>
      <c r="U56" s="171"/>
      <c r="V56" s="171"/>
      <c r="W56" s="171"/>
      <c r="X56" s="171"/>
    </row>
    <row r="57" spans="2:24" s="173" customFormat="1" ht="13.15" customHeight="1" x14ac:dyDescent="0.2">
      <c r="B57" s="220"/>
      <c r="C57" s="221"/>
      <c r="D57" s="221"/>
      <c r="E57" s="222"/>
      <c r="F57" s="222"/>
      <c r="G57" s="638"/>
      <c r="H57" s="224"/>
      <c r="I57" s="221"/>
      <c r="J57" s="219"/>
      <c r="K57" s="219"/>
      <c r="L57" s="171"/>
      <c r="M57" s="171"/>
      <c r="N57" s="171"/>
      <c r="O57" s="171"/>
      <c r="P57" s="171"/>
      <c r="Q57" s="171"/>
      <c r="R57" s="171"/>
      <c r="S57" s="171"/>
      <c r="T57" s="171"/>
      <c r="U57" s="171"/>
      <c r="V57" s="171"/>
      <c r="W57" s="171"/>
      <c r="X57" s="171"/>
    </row>
    <row r="58" spans="2:24" s="173" customFormat="1" ht="13.15" customHeight="1" x14ac:dyDescent="0.2">
      <c r="B58" s="220"/>
      <c r="C58" s="221"/>
      <c r="D58" s="221"/>
      <c r="E58" s="222"/>
      <c r="F58" s="222"/>
      <c r="G58" s="638"/>
      <c r="H58" s="224"/>
      <c r="I58" s="221"/>
      <c r="J58" s="219"/>
      <c r="K58" s="219"/>
      <c r="L58" s="171"/>
      <c r="M58" s="171"/>
      <c r="N58" s="171"/>
      <c r="O58" s="171"/>
      <c r="P58" s="171"/>
      <c r="Q58" s="171"/>
      <c r="R58" s="171"/>
      <c r="S58" s="171"/>
      <c r="T58" s="171"/>
      <c r="U58" s="171"/>
      <c r="V58" s="171"/>
      <c r="W58" s="171"/>
      <c r="X58" s="171"/>
    </row>
    <row r="59" spans="2:24" s="173" customFormat="1" ht="13.15" customHeight="1" x14ac:dyDescent="0.2">
      <c r="B59" s="220"/>
      <c r="C59" s="221"/>
      <c r="D59" s="221"/>
      <c r="E59" s="222"/>
      <c r="F59" s="222"/>
      <c r="G59" s="638"/>
      <c r="H59" s="224"/>
      <c r="I59" s="221"/>
      <c r="J59" s="219"/>
      <c r="K59" s="219"/>
      <c r="L59" s="171"/>
      <c r="M59" s="171"/>
      <c r="N59" s="171"/>
      <c r="O59" s="171"/>
      <c r="P59" s="171"/>
      <c r="Q59" s="171"/>
      <c r="R59" s="171"/>
      <c r="S59" s="171"/>
      <c r="T59" s="171"/>
      <c r="U59" s="171"/>
      <c r="V59" s="171"/>
      <c r="W59" s="171"/>
      <c r="X59" s="171"/>
    </row>
    <row r="60" spans="2:24" s="173" customFormat="1" ht="25.5" customHeight="1" x14ac:dyDescent="0.2">
      <c r="B60" s="220"/>
      <c r="C60" s="221"/>
      <c r="D60" s="221"/>
      <c r="E60" s="222"/>
      <c r="F60" s="222"/>
      <c r="G60" s="638"/>
      <c r="H60" s="224"/>
      <c r="I60" s="221"/>
      <c r="J60" s="219"/>
      <c r="K60" s="219"/>
      <c r="L60" s="171"/>
      <c r="M60" s="171"/>
      <c r="N60" s="171"/>
      <c r="O60" s="171"/>
      <c r="P60" s="171"/>
      <c r="Q60" s="171"/>
      <c r="R60" s="171"/>
      <c r="S60" s="171"/>
      <c r="T60" s="171"/>
      <c r="U60" s="171"/>
      <c r="V60" s="171"/>
      <c r="W60" s="171"/>
      <c r="X60" s="171"/>
    </row>
    <row r="61" spans="2:24" s="173" customFormat="1" ht="13.9" customHeight="1" x14ac:dyDescent="0.2">
      <c r="B61" s="225"/>
      <c r="G61" s="225"/>
      <c r="L61" s="171"/>
      <c r="M61" s="171"/>
      <c r="N61" s="171"/>
      <c r="O61" s="171"/>
      <c r="P61" s="171"/>
      <c r="Q61" s="171"/>
      <c r="R61" s="171"/>
      <c r="S61" s="171"/>
      <c r="T61" s="171"/>
      <c r="U61" s="171"/>
      <c r="V61" s="171"/>
      <c r="W61" s="171"/>
      <c r="X61" s="171"/>
    </row>
  </sheetData>
  <sheetProtection algorithmName="SHA-512" hashValue="HfSwP+w4saIZ6e0TqlvggGYjsPSf9pGyAZ/8I9kqIkZGQTiL7id1Q6Xhnu6Fv0g92mpJMBbFfIcjFvFrtiR4Fw==" saltValue="BCzFftXu9yt6SAfStbTZtw==" spinCount="100000" sheet="1" objects="1" scenarios="1"/>
  <mergeCells count="60">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H27:H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968016B7-3826-49D0-B5BF-1DB95A3FCB20}">
      <formula1>$N$11:$N$12</formula1>
    </dataValidation>
    <dataValidation type="list" allowBlank="1" showInputMessage="1" showErrorMessage="1" sqref="H13:I13" xr:uid="{87C34EF0-948E-478D-A485-53E7C339C546}">
      <formula1>$N$5:$N$8</formula1>
    </dataValidation>
    <dataValidation type="list" allowBlank="1" showInputMessage="1" showErrorMessage="1" sqref="C9:F9" xr:uid="{3DB9E810-D11E-4D79-8825-512BBF4191C1}">
      <formula1>$M$6:$M$9</formula1>
    </dataValidation>
    <dataValidation type="list" allowBlank="1" showInputMessage="1" showErrorMessage="1" sqref="C24:E24" xr:uid="{12C7ED17-E012-4ABD-8B76-480AAB16263F}">
      <formula1>$M$12:$M$15</formula1>
    </dataValidation>
    <dataValidation type="list" allowBlank="1" showInputMessage="1" showErrorMessage="1" sqref="H12:I12" xr:uid="{2E3795A6-3702-427E-860B-9EDD61862EF3}">
      <formula1>M17:M19</formula1>
    </dataValidation>
    <dataValidation type="list" showDropDown="1" showInputMessage="1" showErrorMessage="1" sqref="K12" xr:uid="{93264538-D010-4943-815A-73AD5B4732D4}">
      <formula1>O17:O19</formula1>
    </dataValidation>
    <dataValidation type="list" allowBlank="1" showInputMessage="1" showErrorMessage="1" sqref="J10:K10" xr:uid="{E92A5872-B4FE-4D92-A067-2B3A2A61D592}">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945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9457"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299"/>
      <c r="C2" s="297" t="s">
        <v>24</v>
      </c>
      <c r="D2" s="297"/>
      <c r="E2" s="297"/>
      <c r="F2" s="297"/>
      <c r="G2" s="297"/>
      <c r="H2" s="297"/>
      <c r="I2" s="301"/>
      <c r="J2" s="13"/>
      <c r="K2" s="13"/>
      <c r="M2" s="14" t="s">
        <v>47</v>
      </c>
    </row>
    <row r="3" spans="2:14" ht="25.5" customHeight="1" x14ac:dyDescent="0.2">
      <c r="B3" s="300"/>
      <c r="C3" s="298" t="s">
        <v>25</v>
      </c>
      <c r="D3" s="298"/>
      <c r="E3" s="298"/>
      <c r="F3" s="298"/>
      <c r="G3" s="298"/>
      <c r="H3" s="298"/>
      <c r="I3" s="302"/>
      <c r="J3" s="13"/>
      <c r="K3" s="13"/>
      <c r="M3" s="14" t="s">
        <v>48</v>
      </c>
    </row>
    <row r="4" spans="2:14" ht="25.5" customHeight="1" x14ac:dyDescent="0.2">
      <c r="B4" s="300"/>
      <c r="C4" s="298" t="s">
        <v>49</v>
      </c>
      <c r="D4" s="298"/>
      <c r="E4" s="298"/>
      <c r="F4" s="298"/>
      <c r="G4" s="298"/>
      <c r="H4" s="298"/>
      <c r="I4" s="302"/>
      <c r="J4" s="13"/>
      <c r="K4" s="13"/>
      <c r="M4" s="14" t="s">
        <v>50</v>
      </c>
    </row>
    <row r="5" spans="2:14" ht="25.5" customHeight="1" x14ac:dyDescent="0.2">
      <c r="B5" s="300"/>
      <c r="C5" s="298" t="s">
        <v>51</v>
      </c>
      <c r="D5" s="298"/>
      <c r="E5" s="298"/>
      <c r="F5" s="298"/>
      <c r="G5" s="303" t="s">
        <v>52</v>
      </c>
      <c r="H5" s="303"/>
      <c r="I5" s="302"/>
      <c r="J5" s="13"/>
      <c r="K5" s="13"/>
      <c r="M5" s="14" t="s">
        <v>53</v>
      </c>
    </row>
    <row r="6" spans="2:14" ht="23.25" customHeight="1" x14ac:dyDescent="0.2">
      <c r="B6" s="304" t="s">
        <v>54</v>
      </c>
      <c r="C6" s="305"/>
      <c r="D6" s="305"/>
      <c r="E6" s="305"/>
      <c r="F6" s="305"/>
      <c r="G6" s="305"/>
      <c r="H6" s="305"/>
      <c r="I6" s="306"/>
      <c r="J6" s="15"/>
      <c r="K6" s="15"/>
    </row>
    <row r="7" spans="2:14" ht="24" customHeight="1" x14ac:dyDescent="0.2">
      <c r="B7" s="307" t="s">
        <v>55</v>
      </c>
      <c r="C7" s="308"/>
      <c r="D7" s="308"/>
      <c r="E7" s="308"/>
      <c r="F7" s="308"/>
      <c r="G7" s="308"/>
      <c r="H7" s="308"/>
      <c r="I7" s="309"/>
      <c r="J7" s="16"/>
      <c r="K7" s="16"/>
    </row>
    <row r="8" spans="2:14" ht="24" customHeight="1" x14ac:dyDescent="0.2">
      <c r="B8" s="310" t="s">
        <v>56</v>
      </c>
      <c r="C8" s="311"/>
      <c r="D8" s="311"/>
      <c r="E8" s="311"/>
      <c r="F8" s="311"/>
      <c r="G8" s="311"/>
      <c r="H8" s="311"/>
      <c r="I8" s="312"/>
      <c r="J8" s="58"/>
      <c r="K8" s="58"/>
      <c r="N8" s="6" t="s">
        <v>57</v>
      </c>
    </row>
    <row r="9" spans="2:14" ht="30.75" customHeight="1" x14ac:dyDescent="0.2">
      <c r="B9" s="98" t="s">
        <v>58</v>
      </c>
      <c r="C9" s="59">
        <v>14</v>
      </c>
      <c r="D9" s="318" t="s">
        <v>59</v>
      </c>
      <c r="E9" s="318"/>
      <c r="F9" s="319" t="s">
        <v>207</v>
      </c>
      <c r="G9" s="320"/>
      <c r="H9" s="320"/>
      <c r="I9" s="321"/>
      <c r="J9" s="17"/>
      <c r="K9" s="17"/>
      <c r="M9" s="14" t="s">
        <v>60</v>
      </c>
      <c r="N9" s="6" t="s">
        <v>61</v>
      </c>
    </row>
    <row r="10" spans="2:14" ht="30.75" customHeight="1" x14ac:dyDescent="0.2">
      <c r="B10" s="20" t="s">
        <v>62</v>
      </c>
      <c r="C10" s="60" t="s">
        <v>81</v>
      </c>
      <c r="D10" s="322" t="s">
        <v>63</v>
      </c>
      <c r="E10" s="323"/>
      <c r="F10" s="313" t="s">
        <v>155</v>
      </c>
      <c r="G10" s="314"/>
      <c r="H10" s="18" t="s">
        <v>64</v>
      </c>
      <c r="I10" s="76" t="s">
        <v>81</v>
      </c>
      <c r="J10" s="19"/>
      <c r="K10" s="19"/>
      <c r="M10" s="14" t="s">
        <v>65</v>
      </c>
      <c r="N10" s="6" t="s">
        <v>66</v>
      </c>
    </row>
    <row r="11" spans="2:14" ht="30.75" customHeight="1" x14ac:dyDescent="0.2">
      <c r="B11" s="20" t="s">
        <v>67</v>
      </c>
      <c r="C11" s="315" t="s">
        <v>156</v>
      </c>
      <c r="D11" s="315"/>
      <c r="E11" s="315"/>
      <c r="F11" s="315"/>
      <c r="G11" s="18" t="s">
        <v>68</v>
      </c>
      <c r="H11" s="316">
        <v>1032</v>
      </c>
      <c r="I11" s="317"/>
      <c r="J11" s="21"/>
      <c r="K11" s="21"/>
      <c r="M11" s="14" t="s">
        <v>69</v>
      </c>
      <c r="N11" s="6" t="s">
        <v>70</v>
      </c>
    </row>
    <row r="12" spans="2:14" ht="30.75" customHeight="1" x14ac:dyDescent="0.2">
      <c r="B12" s="20" t="s">
        <v>71</v>
      </c>
      <c r="C12" s="324" t="s">
        <v>65</v>
      </c>
      <c r="D12" s="324"/>
      <c r="E12" s="324"/>
      <c r="F12" s="324"/>
      <c r="G12" s="18" t="s">
        <v>72</v>
      </c>
      <c r="H12" s="534" t="s">
        <v>165</v>
      </c>
      <c r="I12" s="535"/>
      <c r="J12" s="22"/>
      <c r="K12" s="22"/>
      <c r="M12" s="23" t="s">
        <v>73</v>
      </c>
    </row>
    <row r="13" spans="2:14" ht="30.75" customHeight="1" x14ac:dyDescent="0.2">
      <c r="B13" s="20" t="s">
        <v>74</v>
      </c>
      <c r="C13" s="327" t="s">
        <v>45</v>
      </c>
      <c r="D13" s="327"/>
      <c r="E13" s="327"/>
      <c r="F13" s="327"/>
      <c r="G13" s="327"/>
      <c r="H13" s="327"/>
      <c r="I13" s="328"/>
      <c r="J13" s="24"/>
      <c r="K13" s="24"/>
      <c r="M13" s="23"/>
    </row>
    <row r="14" spans="2:14" ht="30.75" customHeight="1" x14ac:dyDescent="0.2">
      <c r="B14" s="20" t="s">
        <v>75</v>
      </c>
      <c r="C14" s="313" t="s">
        <v>153</v>
      </c>
      <c r="D14" s="314"/>
      <c r="E14" s="314"/>
      <c r="F14" s="314"/>
      <c r="G14" s="314"/>
      <c r="H14" s="314"/>
      <c r="I14" s="329"/>
      <c r="J14" s="19"/>
      <c r="K14" s="19"/>
      <c r="M14" s="23"/>
      <c r="N14" s="6" t="s">
        <v>76</v>
      </c>
    </row>
    <row r="15" spans="2:14" ht="30.75" customHeight="1" x14ac:dyDescent="0.2">
      <c r="B15" s="20" t="s">
        <v>77</v>
      </c>
      <c r="C15" s="319" t="s">
        <v>166</v>
      </c>
      <c r="D15" s="320"/>
      <c r="E15" s="320"/>
      <c r="F15" s="516"/>
      <c r="G15" s="18" t="s">
        <v>78</v>
      </c>
      <c r="H15" s="331" t="s">
        <v>91</v>
      </c>
      <c r="I15" s="332"/>
      <c r="J15" s="19"/>
      <c r="K15" s="19"/>
      <c r="M15" s="23" t="s">
        <v>80</v>
      </c>
      <c r="N15" s="6" t="s">
        <v>81</v>
      </c>
    </row>
    <row r="16" spans="2:14" ht="30.75" customHeight="1" x14ac:dyDescent="0.2">
      <c r="B16" s="20" t="s">
        <v>82</v>
      </c>
      <c r="C16" s="333" t="s">
        <v>215</v>
      </c>
      <c r="D16" s="334"/>
      <c r="E16" s="334"/>
      <c r="F16" s="334"/>
      <c r="G16" s="18" t="s">
        <v>83</v>
      </c>
      <c r="H16" s="331" t="s">
        <v>70</v>
      </c>
      <c r="I16" s="332"/>
      <c r="J16" s="19"/>
      <c r="K16" s="19"/>
      <c r="M16" s="23" t="s">
        <v>84</v>
      </c>
    </row>
    <row r="17" spans="2:14" ht="36" customHeight="1" x14ac:dyDescent="0.2">
      <c r="B17" s="20" t="s">
        <v>85</v>
      </c>
      <c r="C17" s="527" t="s">
        <v>167</v>
      </c>
      <c r="D17" s="528"/>
      <c r="E17" s="528"/>
      <c r="F17" s="528"/>
      <c r="G17" s="528"/>
      <c r="H17" s="528"/>
      <c r="I17" s="529"/>
      <c r="J17" s="24"/>
      <c r="K17" s="24"/>
      <c r="M17" s="23" t="s">
        <v>86</v>
      </c>
      <c r="N17" s="6" t="s">
        <v>39</v>
      </c>
    </row>
    <row r="18" spans="2:14" ht="30.75" customHeight="1" x14ac:dyDescent="0.2">
      <c r="B18" s="20" t="s">
        <v>87</v>
      </c>
      <c r="C18" s="319" t="s">
        <v>168</v>
      </c>
      <c r="D18" s="320"/>
      <c r="E18" s="320"/>
      <c r="F18" s="320"/>
      <c r="G18" s="320"/>
      <c r="H18" s="320"/>
      <c r="I18" s="321"/>
      <c r="J18" s="25"/>
      <c r="K18" s="25"/>
      <c r="M18" s="23" t="s">
        <v>88</v>
      </c>
      <c r="N18" s="6" t="s">
        <v>40</v>
      </c>
    </row>
    <row r="19" spans="2:14" ht="30.75" customHeight="1" x14ac:dyDescent="0.2">
      <c r="B19" s="20" t="s">
        <v>89</v>
      </c>
      <c r="C19" s="524" t="s">
        <v>200</v>
      </c>
      <c r="D19" s="525"/>
      <c r="E19" s="525"/>
      <c r="F19" s="525"/>
      <c r="G19" s="525"/>
      <c r="H19" s="525"/>
      <c r="I19" s="526"/>
      <c r="J19" s="26"/>
      <c r="K19" s="26"/>
      <c r="M19" s="23"/>
      <c r="N19" s="6" t="s">
        <v>41</v>
      </c>
    </row>
    <row r="20" spans="2:14" ht="30.75" customHeight="1" x14ac:dyDescent="0.2">
      <c r="B20" s="20" t="s">
        <v>90</v>
      </c>
      <c r="C20" s="530" t="s">
        <v>152</v>
      </c>
      <c r="D20" s="531"/>
      <c r="E20" s="531"/>
      <c r="F20" s="531"/>
      <c r="G20" s="531"/>
      <c r="H20" s="531"/>
      <c r="I20" s="532"/>
      <c r="J20" s="27"/>
      <c r="K20" s="27"/>
      <c r="M20" s="23" t="s">
        <v>91</v>
      </c>
      <c r="N20" s="6" t="s">
        <v>42</v>
      </c>
    </row>
    <row r="21" spans="2:14" ht="27.75" customHeight="1" x14ac:dyDescent="0.2">
      <c r="B21" s="338" t="s">
        <v>92</v>
      </c>
      <c r="C21" s="340" t="s">
        <v>93</v>
      </c>
      <c r="D21" s="340"/>
      <c r="E21" s="340"/>
      <c r="F21" s="341" t="s">
        <v>94</v>
      </c>
      <c r="G21" s="341"/>
      <c r="H21" s="341"/>
      <c r="I21" s="342"/>
      <c r="J21" s="28"/>
      <c r="K21" s="28"/>
      <c r="M21" s="23" t="s">
        <v>79</v>
      </c>
      <c r="N21" s="6" t="s">
        <v>43</v>
      </c>
    </row>
    <row r="22" spans="2:14" ht="27" customHeight="1" x14ac:dyDescent="0.2">
      <c r="B22" s="339"/>
      <c r="C22" s="524" t="s">
        <v>169</v>
      </c>
      <c r="D22" s="525"/>
      <c r="E22" s="533"/>
      <c r="F22" s="524" t="s">
        <v>171</v>
      </c>
      <c r="G22" s="525"/>
      <c r="H22" s="525"/>
      <c r="I22" s="526"/>
      <c r="J22" s="26"/>
      <c r="K22" s="26"/>
      <c r="M22" s="23" t="s">
        <v>95</v>
      </c>
      <c r="N22" s="6" t="s">
        <v>44</v>
      </c>
    </row>
    <row r="23" spans="2:14" ht="39.75" customHeight="1" x14ac:dyDescent="0.2">
      <c r="B23" s="20" t="s">
        <v>96</v>
      </c>
      <c r="C23" s="313" t="s">
        <v>152</v>
      </c>
      <c r="D23" s="314"/>
      <c r="E23" s="520"/>
      <c r="F23" s="313" t="s">
        <v>152</v>
      </c>
      <c r="G23" s="314"/>
      <c r="H23" s="314"/>
      <c r="I23" s="329"/>
      <c r="J23" s="19"/>
      <c r="K23" s="19"/>
      <c r="M23" s="23"/>
      <c r="N23" s="6" t="s">
        <v>45</v>
      </c>
    </row>
    <row r="24" spans="2:14" ht="44.25" customHeight="1" x14ac:dyDescent="0.2">
      <c r="B24" s="20" t="s">
        <v>97</v>
      </c>
      <c r="C24" s="521" t="s">
        <v>170</v>
      </c>
      <c r="D24" s="522"/>
      <c r="E24" s="523"/>
      <c r="F24" s="524" t="s">
        <v>172</v>
      </c>
      <c r="G24" s="525"/>
      <c r="H24" s="525"/>
      <c r="I24" s="526"/>
      <c r="J24" s="25"/>
      <c r="K24" s="25"/>
      <c r="M24" s="29"/>
      <c r="N24" s="6" t="s">
        <v>46</v>
      </c>
    </row>
    <row r="25" spans="2:14" ht="29.25" customHeight="1" x14ac:dyDescent="0.2">
      <c r="B25" s="20" t="s">
        <v>98</v>
      </c>
      <c r="C25" s="355" t="s">
        <v>215</v>
      </c>
      <c r="D25" s="356"/>
      <c r="E25" s="357"/>
      <c r="F25" s="18" t="s">
        <v>99</v>
      </c>
      <c r="G25" s="517">
        <v>74</v>
      </c>
      <c r="H25" s="518"/>
      <c r="I25" s="519"/>
      <c r="J25" s="30"/>
      <c r="K25" s="30"/>
      <c r="M25" s="29"/>
    </row>
    <row r="26" spans="2:14" ht="27" customHeight="1" x14ac:dyDescent="0.2">
      <c r="B26" s="20" t="s">
        <v>100</v>
      </c>
      <c r="C26" s="319" t="s">
        <v>216</v>
      </c>
      <c r="D26" s="320"/>
      <c r="E26" s="516"/>
      <c r="F26" s="18" t="s">
        <v>101</v>
      </c>
      <c r="G26" s="517">
        <v>0</v>
      </c>
      <c r="H26" s="518"/>
      <c r="I26" s="519"/>
      <c r="J26" s="31"/>
      <c r="K26" s="31"/>
      <c r="M26" s="29"/>
    </row>
    <row r="27" spans="2:14" ht="47.25" customHeight="1" x14ac:dyDescent="0.2">
      <c r="B27" s="97" t="s">
        <v>102</v>
      </c>
      <c r="C27" s="313" t="s">
        <v>86</v>
      </c>
      <c r="D27" s="314"/>
      <c r="E27" s="520"/>
      <c r="F27" s="32" t="s">
        <v>103</v>
      </c>
      <c r="G27" s="362" t="s">
        <v>182</v>
      </c>
      <c r="H27" s="363"/>
      <c r="I27" s="364"/>
      <c r="J27" s="28"/>
      <c r="K27" s="28"/>
      <c r="M27" s="29"/>
    </row>
    <row r="28" spans="2:14" ht="30" customHeight="1" x14ac:dyDescent="0.2">
      <c r="B28" s="368" t="s">
        <v>104</v>
      </c>
      <c r="C28" s="369"/>
      <c r="D28" s="369"/>
      <c r="E28" s="369"/>
      <c r="F28" s="369"/>
      <c r="G28" s="369"/>
      <c r="H28" s="369"/>
      <c r="I28" s="370"/>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73"/>
      <c r="D42" s="373"/>
      <c r="E42" s="373"/>
      <c r="F42" s="373"/>
      <c r="G42" s="373"/>
      <c r="H42" s="373"/>
      <c r="I42" s="374"/>
      <c r="J42" s="39"/>
      <c r="K42" s="39"/>
    </row>
    <row r="43" spans="2:11" ht="29.25" customHeight="1" x14ac:dyDescent="0.2">
      <c r="B43" s="368" t="s">
        <v>126</v>
      </c>
      <c r="C43" s="369"/>
      <c r="D43" s="369"/>
      <c r="E43" s="369"/>
      <c r="F43" s="369"/>
      <c r="G43" s="369"/>
      <c r="H43" s="369"/>
      <c r="I43" s="370"/>
      <c r="J43" s="58"/>
      <c r="K43" s="58"/>
    </row>
    <row r="44" spans="2:11" ht="32.25" customHeight="1" x14ac:dyDescent="0.2">
      <c r="B44" s="343"/>
      <c r="C44" s="344"/>
      <c r="D44" s="344"/>
      <c r="E44" s="344"/>
      <c r="F44" s="344"/>
      <c r="G44" s="344"/>
      <c r="H44" s="344"/>
      <c r="I44" s="345"/>
      <c r="J44" s="58"/>
      <c r="K44" s="58"/>
    </row>
    <row r="45" spans="2:11" ht="32.25" customHeight="1" x14ac:dyDescent="0.2">
      <c r="B45" s="346"/>
      <c r="C45" s="347"/>
      <c r="D45" s="347"/>
      <c r="E45" s="347"/>
      <c r="F45" s="347"/>
      <c r="G45" s="347"/>
      <c r="H45" s="347"/>
      <c r="I45" s="348"/>
      <c r="J45" s="39"/>
      <c r="K45" s="39"/>
    </row>
    <row r="46" spans="2:11" ht="32.25" customHeight="1" x14ac:dyDescent="0.2">
      <c r="B46" s="346"/>
      <c r="C46" s="347"/>
      <c r="D46" s="347"/>
      <c r="E46" s="347"/>
      <c r="F46" s="347"/>
      <c r="G46" s="347"/>
      <c r="H46" s="347"/>
      <c r="I46" s="348"/>
      <c r="J46" s="39"/>
      <c r="K46" s="39"/>
    </row>
    <row r="47" spans="2:11" ht="32.25" customHeight="1" x14ac:dyDescent="0.2">
      <c r="B47" s="346"/>
      <c r="C47" s="347"/>
      <c r="D47" s="347"/>
      <c r="E47" s="347"/>
      <c r="F47" s="347"/>
      <c r="G47" s="347"/>
      <c r="H47" s="347"/>
      <c r="I47" s="348"/>
      <c r="J47" s="39"/>
      <c r="K47" s="39"/>
    </row>
    <row r="48" spans="2:11" ht="32.25" customHeight="1" x14ac:dyDescent="0.2">
      <c r="B48" s="349"/>
      <c r="C48" s="350"/>
      <c r="D48" s="350"/>
      <c r="E48" s="350"/>
      <c r="F48" s="350"/>
      <c r="G48" s="350"/>
      <c r="H48" s="350"/>
      <c r="I48" s="351"/>
      <c r="J48" s="40"/>
      <c r="K48" s="40"/>
    </row>
    <row r="49" spans="2:11" ht="79.5" customHeight="1" x14ac:dyDescent="0.2">
      <c r="B49" s="20" t="s">
        <v>127</v>
      </c>
      <c r="C49" s="510"/>
      <c r="D49" s="511"/>
      <c r="E49" s="511"/>
      <c r="F49" s="511"/>
      <c r="G49" s="511"/>
      <c r="H49" s="511"/>
      <c r="I49" s="512"/>
      <c r="J49" s="41"/>
      <c r="K49" s="41"/>
    </row>
    <row r="50" spans="2:11" ht="26.25" customHeight="1" x14ac:dyDescent="0.2">
      <c r="B50" s="20" t="s">
        <v>128</v>
      </c>
      <c r="C50" s="513"/>
      <c r="D50" s="514"/>
      <c r="E50" s="514"/>
      <c r="F50" s="514"/>
      <c r="G50" s="514"/>
      <c r="H50" s="514"/>
      <c r="I50" s="515"/>
      <c r="J50" s="41"/>
      <c r="K50" s="41"/>
    </row>
    <row r="51" spans="2:11" ht="64.5" customHeight="1" x14ac:dyDescent="0.2">
      <c r="B51" s="127" t="s">
        <v>129</v>
      </c>
      <c r="C51" s="510"/>
      <c r="D51" s="511"/>
      <c r="E51" s="511"/>
      <c r="F51" s="511"/>
      <c r="G51" s="511"/>
      <c r="H51" s="511"/>
      <c r="I51" s="512"/>
      <c r="J51" s="41"/>
      <c r="K51" s="41"/>
    </row>
    <row r="52" spans="2:11" ht="29.25" customHeight="1" x14ac:dyDescent="0.2">
      <c r="B52" s="368" t="s">
        <v>130</v>
      </c>
      <c r="C52" s="369"/>
      <c r="D52" s="369"/>
      <c r="E52" s="369"/>
      <c r="F52" s="369"/>
      <c r="G52" s="369"/>
      <c r="H52" s="369"/>
      <c r="I52" s="370"/>
      <c r="J52" s="41"/>
      <c r="K52" s="41"/>
    </row>
    <row r="53" spans="2:11" ht="33" customHeight="1" x14ac:dyDescent="0.2">
      <c r="B53" s="378" t="s">
        <v>131</v>
      </c>
      <c r="C53" s="128" t="s">
        <v>132</v>
      </c>
      <c r="D53" s="379" t="s">
        <v>133</v>
      </c>
      <c r="E53" s="379"/>
      <c r="F53" s="379"/>
      <c r="G53" s="379" t="s">
        <v>134</v>
      </c>
      <c r="H53" s="379"/>
      <c r="I53" s="380"/>
      <c r="J53" s="42"/>
      <c r="K53" s="42"/>
    </row>
    <row r="54" spans="2:11" ht="31.5" customHeight="1" x14ac:dyDescent="0.2">
      <c r="B54" s="378"/>
      <c r="C54" s="107"/>
      <c r="D54" s="373"/>
      <c r="E54" s="373"/>
      <c r="F54" s="373"/>
      <c r="G54" s="381"/>
      <c r="H54" s="381"/>
      <c r="I54" s="382"/>
      <c r="J54" s="42"/>
      <c r="K54" s="42"/>
    </row>
    <row r="55" spans="2:11" ht="31.5" customHeight="1" x14ac:dyDescent="0.2">
      <c r="B55" s="127" t="s">
        <v>135</v>
      </c>
      <c r="C55" s="508" t="s">
        <v>173</v>
      </c>
      <c r="D55" s="509"/>
      <c r="E55" s="395" t="s">
        <v>136</v>
      </c>
      <c r="F55" s="395"/>
      <c r="G55" s="394" t="s">
        <v>158</v>
      </c>
      <c r="H55" s="394"/>
      <c r="I55" s="396"/>
      <c r="J55" s="44"/>
      <c r="K55" s="44"/>
    </row>
    <row r="56" spans="2:11" ht="31.5" customHeight="1" x14ac:dyDescent="0.2">
      <c r="B56" s="127" t="s">
        <v>137</v>
      </c>
      <c r="C56" s="373" t="str">
        <f>+'[3]HV 1'!C56:D56</f>
        <v>NICOLAS ADOLFO CORREAL HUERTAS</v>
      </c>
      <c r="D56" s="373"/>
      <c r="E56" s="397" t="s">
        <v>138</v>
      </c>
      <c r="F56" s="397"/>
      <c r="G56" s="394" t="str">
        <f>+'[9]HV 1'!G59:I59</f>
        <v>DIANA VIDAL</v>
      </c>
      <c r="H56" s="394"/>
      <c r="I56" s="396"/>
      <c r="J56" s="44"/>
      <c r="K56" s="44"/>
    </row>
    <row r="57" spans="2:11" ht="31.5" customHeight="1" x14ac:dyDescent="0.2">
      <c r="B57" s="127" t="s">
        <v>139</v>
      </c>
      <c r="C57" s="373"/>
      <c r="D57" s="373"/>
      <c r="E57" s="383" t="s">
        <v>140</v>
      </c>
      <c r="F57" s="384"/>
      <c r="G57" s="387"/>
      <c r="H57" s="388"/>
      <c r="I57" s="389"/>
      <c r="J57" s="45"/>
      <c r="K57" s="45"/>
    </row>
    <row r="58" spans="2:11" ht="31.5" customHeight="1" thickBot="1" x14ac:dyDescent="0.25">
      <c r="B58" s="78" t="s">
        <v>141</v>
      </c>
      <c r="C58" s="393"/>
      <c r="D58" s="393"/>
      <c r="E58" s="385"/>
      <c r="F58" s="386"/>
      <c r="G58" s="390"/>
      <c r="H58" s="391"/>
      <c r="I58" s="392"/>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2"/>
      <c r="C1" s="405" t="s">
        <v>24</v>
      </c>
      <c r="D1" s="406"/>
      <c r="E1" s="406"/>
      <c r="F1" s="406"/>
      <c r="G1" s="406"/>
      <c r="H1" s="407"/>
      <c r="I1" s="408"/>
      <c r="J1" s="409"/>
    </row>
    <row r="2" spans="2:11" ht="18" customHeight="1" thickBot="1" x14ac:dyDescent="0.3">
      <c r="B2" s="403"/>
      <c r="C2" s="414" t="s">
        <v>25</v>
      </c>
      <c r="D2" s="415"/>
      <c r="E2" s="415"/>
      <c r="F2" s="415"/>
      <c r="G2" s="415"/>
      <c r="H2" s="416"/>
      <c r="I2" s="410"/>
      <c r="J2" s="411"/>
    </row>
    <row r="3" spans="2:11" ht="18" customHeight="1" thickBot="1" x14ac:dyDescent="0.3">
      <c r="B3" s="403"/>
      <c r="C3" s="414" t="s">
        <v>183</v>
      </c>
      <c r="D3" s="415"/>
      <c r="E3" s="415"/>
      <c r="F3" s="415"/>
      <c r="G3" s="415"/>
      <c r="H3" s="416"/>
      <c r="I3" s="410"/>
      <c r="J3" s="411"/>
    </row>
    <row r="4" spans="2:11" ht="18" customHeight="1" thickBot="1" x14ac:dyDescent="0.3">
      <c r="B4" s="404"/>
      <c r="C4" s="414" t="s">
        <v>143</v>
      </c>
      <c r="D4" s="415"/>
      <c r="E4" s="415"/>
      <c r="F4" s="416"/>
      <c r="G4" s="417" t="s">
        <v>190</v>
      </c>
      <c r="H4" s="418"/>
      <c r="I4" s="412"/>
      <c r="J4" s="413"/>
    </row>
    <row r="5" spans="2:11" ht="18" customHeight="1" thickBot="1" x14ac:dyDescent="0.3">
      <c r="B5" s="51"/>
      <c r="C5" s="52"/>
      <c r="D5" s="52"/>
      <c r="E5" s="52"/>
      <c r="F5" s="52"/>
      <c r="G5" s="52"/>
      <c r="H5" s="52"/>
      <c r="I5" s="52"/>
      <c r="J5" s="53"/>
    </row>
    <row r="6" spans="2:11" ht="51.75" customHeight="1" thickBot="1" x14ac:dyDescent="0.3">
      <c r="B6" s="1" t="s">
        <v>199</v>
      </c>
      <c r="C6" s="421" t="str">
        <f>+'[6]Sección 1. Metas - Magnitud'!C7</f>
        <v>1032 - Gestión y control de tránsito y transporte</v>
      </c>
      <c r="D6" s="422"/>
      <c r="E6" s="423"/>
      <c r="F6" s="54"/>
      <c r="G6" s="52"/>
      <c r="H6" s="52"/>
      <c r="I6" s="52"/>
      <c r="J6" s="53"/>
    </row>
    <row r="7" spans="2:11" ht="32.25" customHeight="1" thickBot="1" x14ac:dyDescent="0.3">
      <c r="B7" s="2" t="s">
        <v>0</v>
      </c>
      <c r="C7" s="421" t="str">
        <f>+'[6]Sección 1. Metas - Magnitud'!C8:F8</f>
        <v>Dirección de Control y Vigilancia</v>
      </c>
      <c r="D7" s="422"/>
      <c r="E7" s="423"/>
      <c r="F7" s="54"/>
      <c r="G7" s="52"/>
      <c r="H7" s="52"/>
      <c r="I7" s="52"/>
      <c r="J7" s="53"/>
    </row>
    <row r="8" spans="2:11" ht="32.25" customHeight="1" thickBot="1" x14ac:dyDescent="0.3">
      <c r="B8" s="2" t="s">
        <v>144</v>
      </c>
      <c r="C8" s="421" t="str">
        <f>+'[6]Sección 1. Metas - Magnitud'!C9:F9</f>
        <v>Subsecretaría de Servicios de la Movilidad</v>
      </c>
      <c r="D8" s="422"/>
      <c r="E8" s="423"/>
      <c r="F8" s="4"/>
      <c r="G8" s="52"/>
      <c r="H8" s="52"/>
      <c r="I8" s="52"/>
      <c r="J8" s="53"/>
    </row>
    <row r="9" spans="2:11" ht="33.75" customHeight="1" thickBot="1" x14ac:dyDescent="0.3">
      <c r="B9" s="2" t="s">
        <v>28</v>
      </c>
      <c r="C9" s="421" t="s">
        <v>184</v>
      </c>
      <c r="D9" s="422"/>
      <c r="E9" s="423"/>
      <c r="F9" s="54"/>
      <c r="G9" s="52"/>
      <c r="H9" s="52"/>
      <c r="I9" s="52"/>
      <c r="J9" s="53"/>
    </row>
    <row r="10" spans="2:11" ht="33.75" customHeight="1" thickBot="1" x14ac:dyDescent="0.3">
      <c r="B10" s="100" t="s">
        <v>197</v>
      </c>
      <c r="C10" s="421" t="str">
        <f>+'[9]HV 14'!F9</f>
        <v>14. Realizar 241 visitas administrativas y de seguimiento a empresas prestadoras del servicio público de transporte.</v>
      </c>
      <c r="D10" s="422"/>
      <c r="E10" s="423"/>
      <c r="F10" s="54"/>
      <c r="G10" s="52"/>
      <c r="H10" s="52"/>
      <c r="I10" s="52"/>
      <c r="J10" s="53"/>
    </row>
    <row r="11" spans="2:11" ht="34.5" customHeight="1" x14ac:dyDescent="0.25"/>
    <row r="12" spans="2:11" ht="21.75" customHeight="1" x14ac:dyDescent="0.25">
      <c r="B12" s="431" t="s">
        <v>218</v>
      </c>
      <c r="C12" s="432"/>
      <c r="D12" s="432"/>
      <c r="E12" s="432"/>
      <c r="F12" s="432"/>
      <c r="G12" s="432"/>
      <c r="H12" s="433"/>
      <c r="I12" s="542" t="s">
        <v>145</v>
      </c>
      <c r="J12" s="543"/>
      <c r="K12" s="543"/>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40"/>
    </row>
    <row r="16" spans="2:11" x14ac:dyDescent="0.25">
      <c r="B16" s="148"/>
      <c r="C16" s="149"/>
      <c r="D16" s="150"/>
      <c r="E16" s="151"/>
      <c r="F16" s="149"/>
      <c r="G16" s="150"/>
      <c r="H16" s="152"/>
      <c r="I16" s="153"/>
      <c r="J16" s="154"/>
      <c r="K16" s="541"/>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6" t="s">
        <v>17</v>
      </c>
      <c r="C19" s="537"/>
      <c r="D19" s="163">
        <f>SUM(D15:D16)</f>
        <v>0</v>
      </c>
      <c r="E19" s="538" t="s">
        <v>17</v>
      </c>
      <c r="F19" s="539"/>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299"/>
      <c r="C2" s="297" t="s">
        <v>24</v>
      </c>
      <c r="D2" s="297"/>
      <c r="E2" s="297"/>
      <c r="F2" s="297"/>
      <c r="G2" s="297"/>
      <c r="H2" s="297"/>
      <c r="I2" s="301"/>
      <c r="J2" s="13"/>
      <c r="K2" s="13"/>
      <c r="M2" s="14" t="s">
        <v>47</v>
      </c>
    </row>
    <row r="3" spans="2:14" ht="25.5" customHeight="1" x14ac:dyDescent="0.2">
      <c r="B3" s="300"/>
      <c r="C3" s="298" t="s">
        <v>25</v>
      </c>
      <c r="D3" s="298"/>
      <c r="E3" s="298"/>
      <c r="F3" s="298"/>
      <c r="G3" s="298"/>
      <c r="H3" s="298"/>
      <c r="I3" s="302"/>
      <c r="J3" s="13"/>
      <c r="K3" s="13"/>
      <c r="M3" s="14" t="s">
        <v>48</v>
      </c>
    </row>
    <row r="4" spans="2:14" ht="25.5" customHeight="1" x14ac:dyDescent="0.2">
      <c r="B4" s="300"/>
      <c r="C4" s="298" t="s">
        <v>49</v>
      </c>
      <c r="D4" s="298"/>
      <c r="E4" s="298"/>
      <c r="F4" s="298"/>
      <c r="G4" s="298"/>
      <c r="H4" s="298"/>
      <c r="I4" s="302"/>
      <c r="J4" s="13"/>
      <c r="K4" s="13"/>
      <c r="M4" s="14" t="s">
        <v>50</v>
      </c>
    </row>
    <row r="5" spans="2:14" ht="25.5" customHeight="1" x14ac:dyDescent="0.2">
      <c r="B5" s="300"/>
      <c r="C5" s="298" t="s">
        <v>51</v>
      </c>
      <c r="D5" s="298"/>
      <c r="E5" s="298"/>
      <c r="F5" s="298"/>
      <c r="G5" s="303" t="s">
        <v>52</v>
      </c>
      <c r="H5" s="303"/>
      <c r="I5" s="302"/>
      <c r="J5" s="13"/>
      <c r="K5" s="13"/>
      <c r="M5" s="14" t="s">
        <v>53</v>
      </c>
    </row>
    <row r="6" spans="2:14" ht="23.25" customHeight="1" x14ac:dyDescent="0.2">
      <c r="B6" s="304" t="s">
        <v>54</v>
      </c>
      <c r="C6" s="305"/>
      <c r="D6" s="305"/>
      <c r="E6" s="305"/>
      <c r="F6" s="305"/>
      <c r="G6" s="305"/>
      <c r="H6" s="305"/>
      <c r="I6" s="306"/>
      <c r="J6" s="15"/>
      <c r="K6" s="15"/>
    </row>
    <row r="7" spans="2:14" ht="24" customHeight="1" x14ac:dyDescent="0.2">
      <c r="B7" s="307" t="s">
        <v>55</v>
      </c>
      <c r="C7" s="308"/>
      <c r="D7" s="308"/>
      <c r="E7" s="308"/>
      <c r="F7" s="308"/>
      <c r="G7" s="308"/>
      <c r="H7" s="308"/>
      <c r="I7" s="309"/>
      <c r="J7" s="16"/>
      <c r="K7" s="16"/>
    </row>
    <row r="8" spans="2:14" ht="24" customHeight="1" x14ac:dyDescent="0.2">
      <c r="B8" s="310" t="s">
        <v>56</v>
      </c>
      <c r="C8" s="311"/>
      <c r="D8" s="311"/>
      <c r="E8" s="311"/>
      <c r="F8" s="311"/>
      <c r="G8" s="311"/>
      <c r="H8" s="311"/>
      <c r="I8" s="312"/>
      <c r="J8" s="58"/>
      <c r="K8" s="58"/>
      <c r="N8" s="6" t="s">
        <v>57</v>
      </c>
    </row>
    <row r="9" spans="2:14" ht="30.75" customHeight="1" x14ac:dyDescent="0.2">
      <c r="B9" s="113" t="s">
        <v>58</v>
      </c>
      <c r="C9" s="59">
        <v>231</v>
      </c>
      <c r="D9" s="318" t="s">
        <v>59</v>
      </c>
      <c r="E9" s="318"/>
      <c r="F9" s="319" t="s">
        <v>201</v>
      </c>
      <c r="G9" s="320"/>
      <c r="H9" s="320"/>
      <c r="I9" s="321"/>
      <c r="J9" s="17"/>
      <c r="K9" s="17"/>
      <c r="M9" s="14" t="s">
        <v>60</v>
      </c>
      <c r="N9" s="6" t="s">
        <v>61</v>
      </c>
    </row>
    <row r="10" spans="2:14" ht="30.75" customHeight="1" x14ac:dyDescent="0.2">
      <c r="B10" s="20" t="s">
        <v>62</v>
      </c>
      <c r="C10" s="60" t="s">
        <v>81</v>
      </c>
      <c r="D10" s="322" t="s">
        <v>63</v>
      </c>
      <c r="E10" s="323"/>
      <c r="F10" s="313" t="s">
        <v>155</v>
      </c>
      <c r="G10" s="314"/>
      <c r="H10" s="18" t="s">
        <v>64</v>
      </c>
      <c r="I10" s="115" t="s">
        <v>81</v>
      </c>
      <c r="J10" s="19"/>
      <c r="K10" s="19"/>
      <c r="M10" s="14" t="s">
        <v>65</v>
      </c>
      <c r="N10" s="6" t="s">
        <v>66</v>
      </c>
    </row>
    <row r="11" spans="2:14" ht="30.75" customHeight="1" x14ac:dyDescent="0.2">
      <c r="B11" s="20" t="s">
        <v>67</v>
      </c>
      <c r="C11" s="315" t="s">
        <v>156</v>
      </c>
      <c r="D11" s="315"/>
      <c r="E11" s="315"/>
      <c r="F11" s="315"/>
      <c r="G11" s="18" t="s">
        <v>68</v>
      </c>
      <c r="H11" s="316">
        <v>1032</v>
      </c>
      <c r="I11" s="317"/>
      <c r="J11" s="21"/>
      <c r="K11" s="21"/>
      <c r="M11" s="14" t="s">
        <v>69</v>
      </c>
      <c r="N11" s="6" t="s">
        <v>70</v>
      </c>
    </row>
    <row r="12" spans="2:14" ht="30.75" customHeight="1" x14ac:dyDescent="0.2">
      <c r="B12" s="20" t="s">
        <v>71</v>
      </c>
      <c r="C12" s="324" t="s">
        <v>65</v>
      </c>
      <c r="D12" s="324"/>
      <c r="E12" s="324"/>
      <c r="F12" s="324"/>
      <c r="G12" s="18" t="s">
        <v>72</v>
      </c>
      <c r="H12" s="325" t="s">
        <v>157</v>
      </c>
      <c r="I12" s="326"/>
      <c r="J12" s="22"/>
      <c r="K12" s="22"/>
      <c r="M12" s="23" t="s">
        <v>73</v>
      </c>
    </row>
    <row r="13" spans="2:14" ht="30.75" customHeight="1" x14ac:dyDescent="0.2">
      <c r="B13" s="20" t="s">
        <v>74</v>
      </c>
      <c r="C13" s="327" t="s">
        <v>45</v>
      </c>
      <c r="D13" s="327"/>
      <c r="E13" s="327"/>
      <c r="F13" s="327"/>
      <c r="G13" s="327"/>
      <c r="H13" s="327"/>
      <c r="I13" s="328"/>
      <c r="J13" s="24"/>
      <c r="K13" s="24"/>
      <c r="M13" s="23"/>
    </row>
    <row r="14" spans="2:14" ht="30.75" customHeight="1" x14ac:dyDescent="0.2">
      <c r="B14" s="20" t="s">
        <v>75</v>
      </c>
      <c r="C14" s="313" t="s">
        <v>202</v>
      </c>
      <c r="D14" s="314"/>
      <c r="E14" s="314"/>
      <c r="F14" s="314"/>
      <c r="G14" s="314"/>
      <c r="H14" s="314"/>
      <c r="I14" s="329"/>
      <c r="J14" s="19"/>
      <c r="K14" s="19"/>
      <c r="M14" s="23"/>
      <c r="N14" s="6" t="s">
        <v>76</v>
      </c>
    </row>
    <row r="15" spans="2:14" ht="30.75" customHeight="1" x14ac:dyDescent="0.2">
      <c r="B15" s="20" t="s">
        <v>77</v>
      </c>
      <c r="C15" s="330" t="s">
        <v>203</v>
      </c>
      <c r="D15" s="330"/>
      <c r="E15" s="330"/>
      <c r="F15" s="330"/>
      <c r="G15" s="18" t="s">
        <v>78</v>
      </c>
      <c r="H15" s="331" t="s">
        <v>91</v>
      </c>
      <c r="I15" s="332"/>
      <c r="J15" s="19"/>
      <c r="K15" s="19"/>
      <c r="M15" s="23" t="s">
        <v>80</v>
      </c>
      <c r="N15" s="6" t="s">
        <v>81</v>
      </c>
    </row>
    <row r="16" spans="2:14" ht="30.75" customHeight="1" x14ac:dyDescent="0.2">
      <c r="B16" s="20" t="s">
        <v>82</v>
      </c>
      <c r="C16" s="333" t="s">
        <v>215</v>
      </c>
      <c r="D16" s="334"/>
      <c r="E16" s="334"/>
      <c r="F16" s="334"/>
      <c r="G16" s="18" t="s">
        <v>83</v>
      </c>
      <c r="H16" s="331" t="s">
        <v>70</v>
      </c>
      <c r="I16" s="332"/>
      <c r="J16" s="19"/>
      <c r="K16" s="19"/>
      <c r="M16" s="23" t="s">
        <v>84</v>
      </c>
    </row>
    <row r="17" spans="2:14" ht="36" customHeight="1" x14ac:dyDescent="0.2">
      <c r="B17" s="20" t="s">
        <v>85</v>
      </c>
      <c r="C17" s="327" t="s">
        <v>204</v>
      </c>
      <c r="D17" s="327"/>
      <c r="E17" s="327"/>
      <c r="F17" s="327"/>
      <c r="G17" s="327"/>
      <c r="H17" s="327"/>
      <c r="I17" s="328"/>
      <c r="J17" s="24"/>
      <c r="K17" s="24"/>
      <c r="M17" s="23" t="s">
        <v>86</v>
      </c>
      <c r="N17" s="6" t="s">
        <v>39</v>
      </c>
    </row>
    <row r="18" spans="2:14" ht="30.75" customHeight="1" x14ac:dyDescent="0.2">
      <c r="B18" s="20" t="s">
        <v>87</v>
      </c>
      <c r="C18" s="330" t="s">
        <v>163</v>
      </c>
      <c r="D18" s="330"/>
      <c r="E18" s="330"/>
      <c r="F18" s="330"/>
      <c r="G18" s="330"/>
      <c r="H18" s="330"/>
      <c r="I18" s="335"/>
      <c r="J18" s="25"/>
      <c r="K18" s="25"/>
      <c r="M18" s="23" t="s">
        <v>88</v>
      </c>
      <c r="N18" s="6" t="s">
        <v>40</v>
      </c>
    </row>
    <row r="19" spans="2:14" ht="30.75" customHeight="1" x14ac:dyDescent="0.2">
      <c r="B19" s="20" t="s">
        <v>89</v>
      </c>
      <c r="C19" s="330" t="s">
        <v>159</v>
      </c>
      <c r="D19" s="330"/>
      <c r="E19" s="330"/>
      <c r="F19" s="330"/>
      <c r="G19" s="330"/>
      <c r="H19" s="330"/>
      <c r="I19" s="335"/>
      <c r="J19" s="26"/>
      <c r="K19" s="26"/>
      <c r="M19" s="23"/>
      <c r="N19" s="6" t="s">
        <v>41</v>
      </c>
    </row>
    <row r="20" spans="2:14" ht="30.75" customHeight="1" x14ac:dyDescent="0.2">
      <c r="B20" s="20" t="s">
        <v>90</v>
      </c>
      <c r="C20" s="336" t="s">
        <v>151</v>
      </c>
      <c r="D20" s="336"/>
      <c r="E20" s="336"/>
      <c r="F20" s="336"/>
      <c r="G20" s="336"/>
      <c r="H20" s="336"/>
      <c r="I20" s="337"/>
      <c r="J20" s="27"/>
      <c r="K20" s="27"/>
      <c r="M20" s="23" t="s">
        <v>91</v>
      </c>
      <c r="N20" s="6" t="s">
        <v>42</v>
      </c>
    </row>
    <row r="21" spans="2:14" ht="27.75" customHeight="1" x14ac:dyDescent="0.2">
      <c r="B21" s="338" t="s">
        <v>92</v>
      </c>
      <c r="C21" s="340" t="s">
        <v>93</v>
      </c>
      <c r="D21" s="340"/>
      <c r="E21" s="340"/>
      <c r="F21" s="341" t="s">
        <v>94</v>
      </c>
      <c r="G21" s="341"/>
      <c r="H21" s="341"/>
      <c r="I21" s="342"/>
      <c r="J21" s="28"/>
      <c r="K21" s="28"/>
      <c r="M21" s="23" t="s">
        <v>79</v>
      </c>
      <c r="N21" s="6" t="s">
        <v>43</v>
      </c>
    </row>
    <row r="22" spans="2:14" ht="27" customHeight="1" x14ac:dyDescent="0.2">
      <c r="B22" s="339"/>
      <c r="C22" s="330" t="s">
        <v>160</v>
      </c>
      <c r="D22" s="330"/>
      <c r="E22" s="330"/>
      <c r="F22" s="330" t="s">
        <v>161</v>
      </c>
      <c r="G22" s="330"/>
      <c r="H22" s="330"/>
      <c r="I22" s="335"/>
      <c r="J22" s="26"/>
      <c r="K22" s="26"/>
      <c r="M22" s="23" t="s">
        <v>95</v>
      </c>
      <c r="N22" s="6" t="s">
        <v>44</v>
      </c>
    </row>
    <row r="23" spans="2:14" ht="39.75" customHeight="1" x14ac:dyDescent="0.2">
      <c r="B23" s="20" t="s">
        <v>96</v>
      </c>
      <c r="C23" s="331" t="s">
        <v>151</v>
      </c>
      <c r="D23" s="331"/>
      <c r="E23" s="331"/>
      <c r="F23" s="331" t="s">
        <v>151</v>
      </c>
      <c r="G23" s="331"/>
      <c r="H23" s="331"/>
      <c r="I23" s="332"/>
      <c r="J23" s="19"/>
      <c r="K23" s="19"/>
      <c r="M23" s="23"/>
      <c r="N23" s="6" t="s">
        <v>45</v>
      </c>
    </row>
    <row r="24" spans="2:14" ht="44.25" customHeight="1" x14ac:dyDescent="0.2">
      <c r="B24" s="20" t="s">
        <v>97</v>
      </c>
      <c r="C24" s="352" t="s">
        <v>205</v>
      </c>
      <c r="D24" s="353"/>
      <c r="E24" s="354"/>
      <c r="F24" s="319" t="s">
        <v>206</v>
      </c>
      <c r="G24" s="320"/>
      <c r="H24" s="320"/>
      <c r="I24" s="321"/>
      <c r="J24" s="25"/>
      <c r="K24" s="25"/>
      <c r="M24" s="29"/>
      <c r="N24" s="6" t="s">
        <v>46</v>
      </c>
    </row>
    <row r="25" spans="2:14" ht="29.25" customHeight="1" x14ac:dyDescent="0.2">
      <c r="B25" s="20" t="s">
        <v>98</v>
      </c>
      <c r="C25" s="355" t="s">
        <v>215</v>
      </c>
      <c r="D25" s="356"/>
      <c r="E25" s="357"/>
      <c r="F25" s="18" t="s">
        <v>99</v>
      </c>
      <c r="G25" s="358">
        <v>0.3</v>
      </c>
      <c r="H25" s="359"/>
      <c r="I25" s="360"/>
      <c r="J25" s="30"/>
      <c r="K25" s="30"/>
      <c r="M25" s="29"/>
    </row>
    <row r="26" spans="2:14" ht="27" customHeight="1" x14ac:dyDescent="0.2">
      <c r="B26" s="20" t="s">
        <v>100</v>
      </c>
      <c r="C26" s="319" t="s">
        <v>216</v>
      </c>
      <c r="D26" s="320"/>
      <c r="E26" s="361"/>
      <c r="F26" s="18" t="s">
        <v>101</v>
      </c>
      <c r="G26" s="362">
        <v>0.3</v>
      </c>
      <c r="H26" s="363"/>
      <c r="I26" s="364"/>
      <c r="J26" s="31"/>
      <c r="K26" s="31"/>
      <c r="M26" s="29"/>
    </row>
    <row r="27" spans="2:14" ht="47.25" customHeight="1" x14ac:dyDescent="0.2">
      <c r="B27" s="112" t="s">
        <v>102</v>
      </c>
      <c r="C27" s="365" t="s">
        <v>86</v>
      </c>
      <c r="D27" s="366"/>
      <c r="E27" s="367"/>
      <c r="F27" s="32" t="s">
        <v>103</v>
      </c>
      <c r="G27" s="362" t="s">
        <v>182</v>
      </c>
      <c r="H27" s="363"/>
      <c r="I27" s="364"/>
      <c r="J27" s="28"/>
      <c r="K27" s="28"/>
      <c r="M27" s="29"/>
    </row>
    <row r="28" spans="2:14" ht="30" customHeight="1" x14ac:dyDescent="0.2">
      <c r="B28" s="368" t="s">
        <v>104</v>
      </c>
      <c r="C28" s="369"/>
      <c r="D28" s="369"/>
      <c r="E28" s="369"/>
      <c r="F28" s="369"/>
      <c r="G28" s="369"/>
      <c r="H28" s="369"/>
      <c r="I28" s="370"/>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71" t="s">
        <v>224</v>
      </c>
      <c r="D42" s="371"/>
      <c r="E42" s="371"/>
      <c r="F42" s="371"/>
      <c r="G42" s="371"/>
      <c r="H42" s="371"/>
      <c r="I42" s="372"/>
      <c r="J42" s="39"/>
      <c r="K42" s="39"/>
    </row>
    <row r="43" spans="2:11" ht="29.25" customHeight="1" x14ac:dyDescent="0.2">
      <c r="B43" s="368" t="s">
        <v>126</v>
      </c>
      <c r="C43" s="369"/>
      <c r="D43" s="369"/>
      <c r="E43" s="369"/>
      <c r="F43" s="369"/>
      <c r="G43" s="369"/>
      <c r="H43" s="369"/>
      <c r="I43" s="370"/>
      <c r="J43" s="58"/>
      <c r="K43" s="58"/>
    </row>
    <row r="44" spans="2:11" ht="32.25" customHeight="1" x14ac:dyDescent="0.2">
      <c r="B44" s="343"/>
      <c r="C44" s="344"/>
      <c r="D44" s="344"/>
      <c r="E44" s="344"/>
      <c r="F44" s="344"/>
      <c r="G44" s="344"/>
      <c r="H44" s="344"/>
      <c r="I44" s="345"/>
      <c r="J44" s="58"/>
      <c r="K44" s="58"/>
    </row>
    <row r="45" spans="2:11" ht="32.25" customHeight="1" x14ac:dyDescent="0.2">
      <c r="B45" s="346"/>
      <c r="C45" s="347"/>
      <c r="D45" s="347"/>
      <c r="E45" s="347"/>
      <c r="F45" s="347"/>
      <c r="G45" s="347"/>
      <c r="H45" s="347"/>
      <c r="I45" s="348"/>
      <c r="J45" s="39"/>
      <c r="K45" s="39"/>
    </row>
    <row r="46" spans="2:11" ht="32.25" customHeight="1" x14ac:dyDescent="0.2">
      <c r="B46" s="346"/>
      <c r="C46" s="347"/>
      <c r="D46" s="347"/>
      <c r="E46" s="347"/>
      <c r="F46" s="347"/>
      <c r="G46" s="347"/>
      <c r="H46" s="347"/>
      <c r="I46" s="348"/>
      <c r="J46" s="39"/>
      <c r="K46" s="39"/>
    </row>
    <row r="47" spans="2:11" ht="32.25" customHeight="1" x14ac:dyDescent="0.2">
      <c r="B47" s="346"/>
      <c r="C47" s="347"/>
      <c r="D47" s="347"/>
      <c r="E47" s="347"/>
      <c r="F47" s="347"/>
      <c r="G47" s="347"/>
      <c r="H47" s="347"/>
      <c r="I47" s="348"/>
      <c r="J47" s="39"/>
      <c r="K47" s="39"/>
    </row>
    <row r="48" spans="2:11" ht="32.25" customHeight="1" x14ac:dyDescent="0.2">
      <c r="B48" s="349"/>
      <c r="C48" s="350"/>
      <c r="D48" s="350"/>
      <c r="E48" s="350"/>
      <c r="F48" s="350"/>
      <c r="G48" s="350"/>
      <c r="H48" s="350"/>
      <c r="I48" s="351"/>
      <c r="J48" s="40"/>
      <c r="K48" s="40"/>
    </row>
    <row r="49" spans="2:11" ht="83.25" customHeight="1" x14ac:dyDescent="0.2">
      <c r="B49" s="20" t="s">
        <v>127</v>
      </c>
      <c r="C49" s="371" t="s">
        <v>224</v>
      </c>
      <c r="D49" s="371"/>
      <c r="E49" s="371"/>
      <c r="F49" s="371"/>
      <c r="G49" s="371"/>
      <c r="H49" s="371"/>
      <c r="I49" s="372"/>
      <c r="J49" s="41"/>
      <c r="K49" s="41"/>
    </row>
    <row r="50" spans="2:11" ht="34.5" customHeight="1" x14ac:dyDescent="0.2">
      <c r="B50" s="20" t="s">
        <v>128</v>
      </c>
      <c r="C50" s="373" t="s">
        <v>182</v>
      </c>
      <c r="D50" s="373"/>
      <c r="E50" s="373"/>
      <c r="F50" s="373"/>
      <c r="G50" s="373"/>
      <c r="H50" s="373"/>
      <c r="I50" s="374"/>
      <c r="J50" s="41"/>
      <c r="K50" s="41"/>
    </row>
    <row r="51" spans="2:11" ht="34.5" customHeight="1" x14ac:dyDescent="0.2">
      <c r="B51" s="114" t="s">
        <v>129</v>
      </c>
      <c r="C51" s="375" t="s">
        <v>225</v>
      </c>
      <c r="D51" s="376"/>
      <c r="E51" s="376"/>
      <c r="F51" s="376"/>
      <c r="G51" s="376"/>
      <c r="H51" s="376"/>
      <c r="I51" s="377"/>
      <c r="J51" s="41"/>
      <c r="K51" s="41"/>
    </row>
    <row r="52" spans="2:11" ht="29.25" customHeight="1" x14ac:dyDescent="0.2">
      <c r="B52" s="368" t="s">
        <v>130</v>
      </c>
      <c r="C52" s="369"/>
      <c r="D52" s="369"/>
      <c r="E52" s="369"/>
      <c r="F52" s="369"/>
      <c r="G52" s="369"/>
      <c r="H52" s="369"/>
      <c r="I52" s="370"/>
      <c r="J52" s="41"/>
      <c r="K52" s="41"/>
    </row>
    <row r="53" spans="2:11" ht="33" customHeight="1" x14ac:dyDescent="0.2">
      <c r="B53" s="378" t="s">
        <v>131</v>
      </c>
      <c r="C53" s="111" t="s">
        <v>132</v>
      </c>
      <c r="D53" s="379" t="s">
        <v>133</v>
      </c>
      <c r="E53" s="379"/>
      <c r="F53" s="379"/>
      <c r="G53" s="379" t="s">
        <v>134</v>
      </c>
      <c r="H53" s="379"/>
      <c r="I53" s="380"/>
      <c r="J53" s="42"/>
      <c r="K53" s="42"/>
    </row>
    <row r="54" spans="2:11" ht="31.5" customHeight="1" x14ac:dyDescent="0.2">
      <c r="B54" s="378"/>
      <c r="C54" s="43"/>
      <c r="D54" s="373"/>
      <c r="E54" s="373"/>
      <c r="F54" s="373"/>
      <c r="G54" s="381"/>
      <c r="H54" s="381"/>
      <c r="I54" s="382"/>
      <c r="J54" s="42"/>
      <c r="K54" s="42"/>
    </row>
    <row r="55" spans="2:11" ht="31.5" customHeight="1" x14ac:dyDescent="0.2">
      <c r="B55" s="114" t="s">
        <v>135</v>
      </c>
      <c r="C55" s="394" t="s">
        <v>164</v>
      </c>
      <c r="D55" s="394"/>
      <c r="E55" s="395" t="s">
        <v>136</v>
      </c>
      <c r="F55" s="395"/>
      <c r="G55" s="394" t="s">
        <v>186</v>
      </c>
      <c r="H55" s="394"/>
      <c r="I55" s="396"/>
      <c r="J55" s="44"/>
      <c r="K55" s="44"/>
    </row>
    <row r="56" spans="2:11" ht="31.5" customHeight="1" x14ac:dyDescent="0.2">
      <c r="B56" s="114" t="s">
        <v>137</v>
      </c>
      <c r="C56" s="373" t="str">
        <f>+'[3]HV 1'!C56:D56</f>
        <v>NICOLAS ADOLFO CORREAL HUERTAS</v>
      </c>
      <c r="D56" s="373"/>
      <c r="E56" s="397" t="s">
        <v>138</v>
      </c>
      <c r="F56" s="397"/>
      <c r="G56" s="394" t="str">
        <f>+'[4]HV 1'!G56:I56</f>
        <v>DIANA VIDAL</v>
      </c>
      <c r="H56" s="394"/>
      <c r="I56" s="396"/>
      <c r="J56" s="44"/>
      <c r="K56" s="44"/>
    </row>
    <row r="57" spans="2:11" ht="31.5" customHeight="1" x14ac:dyDescent="0.2">
      <c r="B57" s="114" t="s">
        <v>139</v>
      </c>
      <c r="C57" s="373"/>
      <c r="D57" s="373"/>
      <c r="E57" s="383" t="s">
        <v>140</v>
      </c>
      <c r="F57" s="384"/>
      <c r="G57" s="387"/>
      <c r="H57" s="388"/>
      <c r="I57" s="389"/>
      <c r="J57" s="45"/>
      <c r="K57" s="45"/>
    </row>
    <row r="58" spans="2:11" ht="31.5" customHeight="1" thickBot="1" x14ac:dyDescent="0.25">
      <c r="B58" s="78" t="s">
        <v>141</v>
      </c>
      <c r="C58" s="393"/>
      <c r="D58" s="393"/>
      <c r="E58" s="385"/>
      <c r="F58" s="386"/>
      <c r="G58" s="390"/>
      <c r="H58" s="391"/>
      <c r="I58" s="392"/>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2"/>
      <c r="C1" s="405" t="s">
        <v>24</v>
      </c>
      <c r="D1" s="406"/>
      <c r="E1" s="406"/>
      <c r="F1" s="406"/>
      <c r="G1" s="406"/>
      <c r="H1" s="407"/>
      <c r="I1" s="408"/>
      <c r="J1" s="409"/>
    </row>
    <row r="2" spans="2:13" ht="18" customHeight="1" thickBot="1" x14ac:dyDescent="0.3">
      <c r="B2" s="403"/>
      <c r="C2" s="414" t="s">
        <v>25</v>
      </c>
      <c r="D2" s="415"/>
      <c r="E2" s="415"/>
      <c r="F2" s="415"/>
      <c r="G2" s="415"/>
      <c r="H2" s="416"/>
      <c r="I2" s="410"/>
      <c r="J2" s="411"/>
    </row>
    <row r="3" spans="2:13" ht="18" customHeight="1" thickBot="1" x14ac:dyDescent="0.3">
      <c r="B3" s="403"/>
      <c r="C3" s="414" t="s">
        <v>142</v>
      </c>
      <c r="D3" s="415"/>
      <c r="E3" s="415"/>
      <c r="F3" s="415"/>
      <c r="G3" s="415"/>
      <c r="H3" s="416"/>
      <c r="I3" s="410"/>
      <c r="J3" s="411"/>
    </row>
    <row r="4" spans="2:13" ht="18" customHeight="1" thickBot="1" x14ac:dyDescent="0.3">
      <c r="B4" s="404"/>
      <c r="C4" s="414" t="s">
        <v>143</v>
      </c>
      <c r="D4" s="415"/>
      <c r="E4" s="415"/>
      <c r="F4" s="416"/>
      <c r="G4" s="417" t="s">
        <v>190</v>
      </c>
      <c r="H4" s="418"/>
      <c r="I4" s="412"/>
      <c r="J4" s="413"/>
    </row>
    <row r="5" spans="2:13" ht="18" customHeight="1" thickBot="1" x14ac:dyDescent="0.3">
      <c r="B5" s="51"/>
      <c r="C5" s="52"/>
      <c r="D5" s="52"/>
      <c r="E5" s="52"/>
      <c r="F5" s="52"/>
      <c r="G5" s="52"/>
      <c r="H5" s="52"/>
      <c r="I5" s="52"/>
      <c r="J5" s="53"/>
    </row>
    <row r="6" spans="2:13" ht="51.75" customHeight="1" thickBot="1" x14ac:dyDescent="0.3">
      <c r="B6" s="1" t="s">
        <v>185</v>
      </c>
      <c r="C6" s="421" t="str">
        <f>+'[6]Sección 1. Metas - Magnitud'!C7</f>
        <v>1032 - Gestión y control de tránsito y transporte</v>
      </c>
      <c r="D6" s="422"/>
      <c r="E6" s="423"/>
      <c r="F6" s="54"/>
      <c r="G6" s="52"/>
      <c r="H6" s="52"/>
      <c r="I6" s="52"/>
      <c r="J6" s="53"/>
    </row>
    <row r="7" spans="2:13" ht="32.25" customHeight="1" thickBot="1" x14ac:dyDescent="0.3">
      <c r="B7" s="2" t="s">
        <v>0</v>
      </c>
      <c r="C7" s="421" t="str">
        <f>+'[6]Sección 1. Metas - Magnitud'!C8:F8</f>
        <v>Dirección de Control y Vigilancia</v>
      </c>
      <c r="D7" s="422"/>
      <c r="E7" s="423"/>
      <c r="F7" s="54"/>
      <c r="G7" s="52"/>
      <c r="H7" s="52"/>
      <c r="I7" s="52"/>
      <c r="J7" s="53"/>
    </row>
    <row r="8" spans="2:13" ht="32.25" customHeight="1" thickBot="1" x14ac:dyDescent="0.3">
      <c r="B8" s="2" t="s">
        <v>144</v>
      </c>
      <c r="C8" s="421" t="str">
        <f>+'[6]Sección 1. Metas - Magnitud'!C9:F9</f>
        <v>Subsecretaría de Servicios de la Movilidad</v>
      </c>
      <c r="D8" s="422"/>
      <c r="E8" s="423"/>
      <c r="F8" s="4"/>
      <c r="G8" s="52"/>
      <c r="H8" s="52"/>
      <c r="I8" s="52"/>
      <c r="J8" s="53"/>
    </row>
    <row r="9" spans="2:13" ht="33.75" customHeight="1" thickBot="1" x14ac:dyDescent="0.3">
      <c r="B9" s="2" t="s">
        <v>28</v>
      </c>
      <c r="C9" s="421" t="s">
        <v>184</v>
      </c>
      <c r="D9" s="422"/>
      <c r="E9" s="423"/>
      <c r="F9" s="54"/>
      <c r="G9" s="52"/>
      <c r="H9" s="52"/>
      <c r="I9" s="52"/>
      <c r="J9" s="53"/>
    </row>
    <row r="10" spans="2:13" ht="32.25" customHeight="1" thickBot="1" x14ac:dyDescent="0.3">
      <c r="B10" s="2" t="s">
        <v>197</v>
      </c>
      <c r="C10" s="421" t="s">
        <v>202</v>
      </c>
      <c r="D10" s="422"/>
      <c r="E10" s="423"/>
    </row>
    <row r="12" spans="2:13" x14ac:dyDescent="0.25">
      <c r="B12" s="431" t="s">
        <v>217</v>
      </c>
      <c r="C12" s="432"/>
      <c r="D12" s="432"/>
      <c r="E12" s="432"/>
      <c r="F12" s="432"/>
      <c r="G12" s="432"/>
      <c r="H12" s="433"/>
      <c r="I12" s="425" t="s">
        <v>145</v>
      </c>
      <c r="J12" s="426"/>
      <c r="K12" s="426"/>
    </row>
    <row r="13" spans="2:13" s="56" customFormat="1" ht="30" customHeight="1" x14ac:dyDescent="0.25">
      <c r="B13" s="419" t="s">
        <v>146</v>
      </c>
      <c r="C13" s="419" t="s">
        <v>147</v>
      </c>
      <c r="D13" s="419" t="s">
        <v>196</v>
      </c>
      <c r="E13" s="419" t="s">
        <v>148</v>
      </c>
      <c r="F13" s="419" t="s">
        <v>149</v>
      </c>
      <c r="G13" s="419" t="s">
        <v>191</v>
      </c>
      <c r="H13" s="419" t="s">
        <v>192</v>
      </c>
      <c r="I13" s="427" t="s">
        <v>193</v>
      </c>
      <c r="J13" s="429" t="s">
        <v>194</v>
      </c>
      <c r="K13" s="424" t="s">
        <v>195</v>
      </c>
    </row>
    <row r="14" spans="2:13" s="56" customFormat="1" x14ac:dyDescent="0.25">
      <c r="B14" s="420"/>
      <c r="C14" s="420"/>
      <c r="D14" s="420"/>
      <c r="E14" s="420"/>
      <c r="F14" s="420"/>
      <c r="G14" s="420"/>
      <c r="H14" s="420"/>
      <c r="I14" s="428"/>
      <c r="J14" s="430"/>
      <c r="K14" s="424"/>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398" t="s">
        <v>17</v>
      </c>
      <c r="C18" s="399"/>
      <c r="D18" s="57">
        <f>SUM(D15:D17)</f>
        <v>0.25</v>
      </c>
      <c r="E18" s="400" t="s">
        <v>17</v>
      </c>
      <c r="F18" s="401"/>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1EE94-3FC3-469A-836C-E51296E28CDC}">
  <sheetPr>
    <tabColor rgb="FF92D050"/>
  </sheetPr>
  <dimension ref="B1:X60"/>
  <sheetViews>
    <sheetView tabSelected="1" topLeftCell="A5" zoomScale="85" zoomScaleNormal="85" zoomScalePageLayoutView="85" workbookViewId="0">
      <selection activeCell="A5" sqref="A1:XFD1048576"/>
    </sheetView>
  </sheetViews>
  <sheetFormatPr baseColWidth="10" defaultColWidth="10.85546875" defaultRowHeight="12.75" x14ac:dyDescent="0.2"/>
  <cols>
    <col min="1" max="1" width="1" style="173" customWidth="1"/>
    <col min="2" max="2" width="25.42578125" style="225" customWidth="1"/>
    <col min="3" max="3" width="14.5703125" style="173" customWidth="1"/>
    <col min="4" max="4" width="15.7109375" style="173" customWidth="1"/>
    <col min="5" max="5" width="23.42578125" style="173" customWidth="1"/>
    <col min="6" max="6" width="20.85546875" style="173" customWidth="1"/>
    <col min="7" max="7" width="19.85546875" style="225" customWidth="1"/>
    <col min="8" max="8" width="19.85546875" style="173" customWidth="1"/>
    <col min="9" max="9" width="16.28515625" style="173" customWidth="1"/>
    <col min="10" max="11" width="22.42578125" style="173" customWidth="1"/>
    <col min="12" max="24" width="10.85546875" style="171"/>
    <col min="25" max="16384" width="10.85546875" style="173"/>
  </cols>
  <sheetData>
    <row r="1" spans="2:24" s="173" customFormat="1" ht="37.5" customHeight="1" x14ac:dyDescent="0.2">
      <c r="B1" s="544"/>
      <c r="C1" s="545" t="s">
        <v>25</v>
      </c>
      <c r="D1" s="545"/>
      <c r="E1" s="545"/>
      <c r="F1" s="545"/>
      <c r="G1" s="545"/>
      <c r="H1" s="545"/>
      <c r="I1" s="546"/>
      <c r="J1" s="170"/>
      <c r="K1" s="170"/>
      <c r="L1" s="717"/>
      <c r="M1" s="718" t="s">
        <v>47</v>
      </c>
      <c r="N1" s="717"/>
      <c r="O1" s="717"/>
      <c r="P1" s="171"/>
      <c r="Q1" s="171"/>
      <c r="R1" s="171"/>
      <c r="S1" s="171"/>
      <c r="T1" s="171"/>
      <c r="U1" s="171"/>
      <c r="V1" s="171"/>
      <c r="W1" s="171"/>
      <c r="X1" s="171"/>
    </row>
    <row r="2" spans="2:24" s="173" customFormat="1" ht="37.5" customHeight="1" x14ac:dyDescent="0.2">
      <c r="B2" s="547"/>
      <c r="C2" s="548" t="s">
        <v>239</v>
      </c>
      <c r="D2" s="548"/>
      <c r="E2" s="548"/>
      <c r="F2" s="548"/>
      <c r="G2" s="548"/>
      <c r="H2" s="548"/>
      <c r="I2" s="549"/>
      <c r="J2" s="170"/>
      <c r="K2" s="170"/>
      <c r="L2" s="717"/>
      <c r="M2" s="718" t="s">
        <v>48</v>
      </c>
      <c r="N2" s="717"/>
      <c r="O2" s="717"/>
      <c r="P2" s="171"/>
      <c r="Q2" s="171"/>
      <c r="R2" s="171"/>
      <c r="S2" s="171"/>
      <c r="T2" s="171"/>
      <c r="U2" s="171"/>
      <c r="V2" s="171"/>
      <c r="W2" s="171"/>
      <c r="X2" s="171"/>
    </row>
    <row r="3" spans="2:24" s="173" customFormat="1" ht="37.5" customHeight="1" thickBot="1" x14ac:dyDescent="0.25">
      <c r="B3" s="550"/>
      <c r="C3" s="551" t="s">
        <v>240</v>
      </c>
      <c r="D3" s="551"/>
      <c r="E3" s="551"/>
      <c r="F3" s="551" t="s">
        <v>241</v>
      </c>
      <c r="G3" s="551"/>
      <c r="H3" s="551"/>
      <c r="I3" s="552"/>
      <c r="J3" s="170"/>
      <c r="K3" s="170"/>
      <c r="L3" s="717"/>
      <c r="M3" s="718" t="s">
        <v>50</v>
      </c>
      <c r="N3" s="717"/>
      <c r="O3" s="717"/>
      <c r="P3" s="171"/>
      <c r="Q3" s="171"/>
      <c r="R3" s="171"/>
      <c r="S3" s="171"/>
      <c r="T3" s="171"/>
      <c r="U3" s="171"/>
      <c r="V3" s="171"/>
      <c r="W3" s="171"/>
      <c r="X3" s="171"/>
    </row>
    <row r="4" spans="2:24" s="173" customFormat="1" ht="23.25" customHeight="1" x14ac:dyDescent="0.2">
      <c r="B4" s="553"/>
      <c r="C4" s="554"/>
      <c r="D4" s="554"/>
      <c r="E4" s="554"/>
      <c r="F4" s="554"/>
      <c r="G4" s="554"/>
      <c r="H4" s="554"/>
      <c r="I4" s="555"/>
      <c r="J4" s="174"/>
      <c r="K4" s="174"/>
      <c r="L4" s="717"/>
      <c r="M4" s="717"/>
      <c r="N4" s="717"/>
      <c r="O4" s="717"/>
      <c r="P4" s="171"/>
      <c r="Q4" s="171"/>
      <c r="R4" s="171"/>
      <c r="S4" s="171"/>
      <c r="T4" s="171"/>
      <c r="U4" s="171"/>
      <c r="V4" s="171"/>
      <c r="W4" s="171"/>
      <c r="X4" s="171"/>
    </row>
    <row r="5" spans="2:24" s="173" customFormat="1" ht="24" customHeight="1" x14ac:dyDescent="0.2">
      <c r="B5" s="556" t="s">
        <v>234</v>
      </c>
      <c r="C5" s="557"/>
      <c r="D5" s="557"/>
      <c r="E5" s="557"/>
      <c r="F5" s="557"/>
      <c r="G5" s="557"/>
      <c r="H5" s="557"/>
      <c r="I5" s="558"/>
      <c r="J5" s="175"/>
      <c r="K5" s="175"/>
      <c r="L5" s="717"/>
      <c r="M5" s="717"/>
      <c r="N5" s="717" t="s">
        <v>57</v>
      </c>
      <c r="O5" s="717"/>
      <c r="P5" s="171"/>
      <c r="Q5" s="171"/>
      <c r="R5" s="171"/>
      <c r="S5" s="171"/>
      <c r="T5" s="171"/>
      <c r="U5" s="171"/>
      <c r="V5" s="171"/>
      <c r="W5" s="171"/>
      <c r="X5" s="171"/>
    </row>
    <row r="6" spans="2:24" s="173" customFormat="1" ht="30.75" customHeight="1" x14ac:dyDescent="0.2">
      <c r="B6" s="559" t="s">
        <v>242</v>
      </c>
      <c r="C6" s="560">
        <v>1</v>
      </c>
      <c r="D6" s="561" t="s">
        <v>243</v>
      </c>
      <c r="E6" s="561"/>
      <c r="F6" s="562" t="str">
        <f>'[7]Proyecto 7550'!$N$9</f>
        <v>Realizar diagnóstico e implementación de cargas laborales del Instituto Distrital de Protección y Bienestar Animal</v>
      </c>
      <c r="G6" s="562"/>
      <c r="H6" s="562"/>
      <c r="I6" s="639"/>
      <c r="J6" s="178"/>
      <c r="K6" s="178"/>
      <c r="L6" s="717"/>
      <c r="M6" s="718" t="s">
        <v>60</v>
      </c>
      <c r="N6" s="717" t="s">
        <v>61</v>
      </c>
      <c r="O6" s="717"/>
      <c r="P6" s="171"/>
      <c r="Q6" s="171"/>
      <c r="R6" s="171"/>
      <c r="S6" s="171"/>
      <c r="T6" s="171"/>
      <c r="U6" s="171"/>
      <c r="V6" s="171"/>
      <c r="W6" s="171"/>
      <c r="X6" s="171"/>
    </row>
    <row r="7" spans="2:24" s="173" customFormat="1" ht="30.75" customHeight="1" x14ac:dyDescent="0.2">
      <c r="B7" s="559" t="s">
        <v>244</v>
      </c>
      <c r="C7" s="560" t="s">
        <v>81</v>
      </c>
      <c r="D7" s="561" t="s">
        <v>245</v>
      </c>
      <c r="E7" s="561"/>
      <c r="F7" s="567" t="s">
        <v>332</v>
      </c>
      <c r="G7" s="567"/>
      <c r="H7" s="719" t="s">
        <v>246</v>
      </c>
      <c r="I7" s="720" t="s">
        <v>81</v>
      </c>
      <c r="J7" s="181"/>
      <c r="K7" s="181"/>
      <c r="L7" s="717"/>
      <c r="M7" s="718" t="s">
        <v>65</v>
      </c>
      <c r="N7" s="717" t="s">
        <v>66</v>
      </c>
      <c r="O7" s="717"/>
      <c r="P7" s="171"/>
      <c r="Q7" s="171"/>
      <c r="R7" s="171"/>
      <c r="S7" s="171"/>
      <c r="T7" s="171"/>
      <c r="U7" s="171"/>
      <c r="V7" s="171"/>
      <c r="W7" s="171"/>
      <c r="X7" s="171"/>
    </row>
    <row r="8" spans="2:24" s="173" customFormat="1" ht="30.75" customHeight="1" x14ac:dyDescent="0.2">
      <c r="B8" s="559" t="s">
        <v>247</v>
      </c>
      <c r="C8" s="562" t="s">
        <v>289</v>
      </c>
      <c r="D8" s="562"/>
      <c r="E8" s="562"/>
      <c r="F8" s="562"/>
      <c r="G8" s="593" t="s">
        <v>248</v>
      </c>
      <c r="H8" s="564">
        <v>7550</v>
      </c>
      <c r="I8" s="721"/>
      <c r="J8" s="182"/>
      <c r="K8" s="182"/>
      <c r="L8" s="717"/>
      <c r="M8" s="718" t="s">
        <v>69</v>
      </c>
      <c r="N8" s="717" t="s">
        <v>70</v>
      </c>
      <c r="O8" s="717"/>
      <c r="P8" s="171"/>
      <c r="Q8" s="171"/>
      <c r="R8" s="171"/>
      <c r="S8" s="171"/>
      <c r="T8" s="171"/>
      <c r="U8" s="171"/>
      <c r="V8" s="171"/>
      <c r="W8" s="171"/>
      <c r="X8" s="171"/>
    </row>
    <row r="9" spans="2:24" s="173" customFormat="1" ht="30.75" customHeight="1" x14ac:dyDescent="0.2">
      <c r="B9" s="559" t="s">
        <v>48</v>
      </c>
      <c r="C9" s="565" t="s">
        <v>60</v>
      </c>
      <c r="D9" s="565"/>
      <c r="E9" s="565"/>
      <c r="F9" s="565"/>
      <c r="G9" s="593" t="s">
        <v>249</v>
      </c>
      <c r="H9" s="566" t="s">
        <v>290</v>
      </c>
      <c r="I9" s="722"/>
      <c r="J9" s="183"/>
      <c r="K9" s="183"/>
      <c r="L9" s="717"/>
      <c r="M9" s="723" t="s">
        <v>73</v>
      </c>
      <c r="N9" s="717"/>
      <c r="O9" s="717"/>
      <c r="P9" s="171"/>
      <c r="Q9" s="171"/>
      <c r="R9" s="171"/>
      <c r="S9" s="171"/>
      <c r="T9" s="171"/>
      <c r="U9" s="171"/>
      <c r="V9" s="171"/>
      <c r="W9" s="171"/>
      <c r="X9" s="171"/>
    </row>
    <row r="10" spans="2:24" s="173" customFormat="1" ht="39" customHeight="1" x14ac:dyDescent="0.2">
      <c r="B10" s="559" t="s">
        <v>250</v>
      </c>
      <c r="C10" s="562" t="s">
        <v>390</v>
      </c>
      <c r="D10" s="562"/>
      <c r="E10" s="562"/>
      <c r="F10" s="562"/>
      <c r="G10" s="562"/>
      <c r="H10" s="562"/>
      <c r="I10" s="639"/>
      <c r="J10" s="185"/>
      <c r="K10" s="185"/>
      <c r="L10" s="717"/>
      <c r="M10" s="723"/>
      <c r="N10" s="717"/>
      <c r="O10" s="717"/>
      <c r="P10" s="171"/>
      <c r="Q10" s="171"/>
      <c r="R10" s="171"/>
      <c r="S10" s="171"/>
      <c r="T10" s="171"/>
      <c r="U10" s="171"/>
      <c r="V10" s="171"/>
      <c r="W10" s="171"/>
      <c r="X10" s="171"/>
    </row>
    <row r="11" spans="2:24" s="173" customFormat="1" ht="30.75" customHeight="1" x14ac:dyDescent="0.2">
      <c r="B11" s="559" t="s">
        <v>251</v>
      </c>
      <c r="C11" s="640" t="s">
        <v>291</v>
      </c>
      <c r="D11" s="640"/>
      <c r="E11" s="640"/>
      <c r="F11" s="640"/>
      <c r="G11" s="640"/>
      <c r="H11" s="640"/>
      <c r="I11" s="640"/>
      <c r="J11" s="181"/>
      <c r="K11" s="181"/>
      <c r="L11" s="717"/>
      <c r="M11" s="723"/>
      <c r="N11" s="717" t="s">
        <v>76</v>
      </c>
      <c r="O11" s="717"/>
      <c r="P11" s="171"/>
      <c r="Q11" s="171"/>
      <c r="R11" s="171"/>
      <c r="S11" s="171"/>
      <c r="T11" s="171"/>
      <c r="U11" s="171"/>
      <c r="V11" s="171"/>
      <c r="W11" s="171"/>
      <c r="X11" s="171"/>
    </row>
    <row r="12" spans="2:24" s="173" customFormat="1" ht="30.75" customHeight="1" x14ac:dyDescent="0.2">
      <c r="B12" s="559" t="s">
        <v>254</v>
      </c>
      <c r="C12" s="568" t="s">
        <v>319</v>
      </c>
      <c r="D12" s="568"/>
      <c r="E12" s="568"/>
      <c r="F12" s="568"/>
      <c r="G12" s="593" t="s">
        <v>252</v>
      </c>
      <c r="H12" s="702" t="s">
        <v>91</v>
      </c>
      <c r="I12" s="703"/>
      <c r="J12" s="181"/>
      <c r="K12" s="181"/>
      <c r="L12" s="717"/>
      <c r="M12" s="723" t="s">
        <v>80</v>
      </c>
      <c r="N12" s="717" t="s">
        <v>81</v>
      </c>
      <c r="O12" s="717"/>
      <c r="P12" s="171"/>
      <c r="Q12" s="171"/>
      <c r="R12" s="171"/>
      <c r="S12" s="171"/>
      <c r="T12" s="171"/>
      <c r="U12" s="171"/>
      <c r="V12" s="171"/>
      <c r="W12" s="171"/>
      <c r="X12" s="171"/>
    </row>
    <row r="13" spans="2:24" s="173" customFormat="1" ht="30.75" customHeight="1" x14ac:dyDescent="0.2">
      <c r="B13" s="559" t="s">
        <v>255</v>
      </c>
      <c r="C13" s="570" t="s">
        <v>353</v>
      </c>
      <c r="D13" s="570"/>
      <c r="E13" s="570"/>
      <c r="F13" s="570"/>
      <c r="G13" s="593" t="s">
        <v>253</v>
      </c>
      <c r="H13" s="702" t="s">
        <v>70</v>
      </c>
      <c r="I13" s="703"/>
      <c r="J13" s="181"/>
      <c r="K13" s="181"/>
      <c r="L13" s="717"/>
      <c r="M13" s="723" t="s">
        <v>84</v>
      </c>
      <c r="N13" s="717"/>
      <c r="O13" s="717"/>
      <c r="P13" s="171"/>
      <c r="Q13" s="171"/>
      <c r="R13" s="171"/>
      <c r="S13" s="171"/>
      <c r="T13" s="171"/>
      <c r="U13" s="171"/>
      <c r="V13" s="171"/>
      <c r="W13" s="171"/>
      <c r="X13" s="171"/>
    </row>
    <row r="14" spans="2:24" s="173" customFormat="1" ht="64.5" customHeight="1" x14ac:dyDescent="0.2">
      <c r="B14" s="559" t="s">
        <v>256</v>
      </c>
      <c r="C14" s="568" t="s">
        <v>320</v>
      </c>
      <c r="D14" s="568"/>
      <c r="E14" s="568"/>
      <c r="F14" s="568"/>
      <c r="G14" s="568"/>
      <c r="H14" s="568"/>
      <c r="I14" s="704"/>
      <c r="J14" s="185"/>
      <c r="K14" s="185"/>
      <c r="L14" s="717"/>
      <c r="M14" s="723" t="s">
        <v>86</v>
      </c>
      <c r="N14" s="717"/>
      <c r="O14" s="717"/>
      <c r="P14" s="171"/>
      <c r="Q14" s="171"/>
      <c r="R14" s="171"/>
      <c r="S14" s="171"/>
      <c r="T14" s="171"/>
      <c r="U14" s="171"/>
      <c r="V14" s="171"/>
      <c r="W14" s="171"/>
      <c r="X14" s="171"/>
    </row>
    <row r="15" spans="2:24" s="173" customFormat="1" ht="30.75" customHeight="1" x14ac:dyDescent="0.2">
      <c r="B15" s="559" t="s">
        <v>257</v>
      </c>
      <c r="C15" s="568" t="s">
        <v>315</v>
      </c>
      <c r="D15" s="568"/>
      <c r="E15" s="568"/>
      <c r="F15" s="568"/>
      <c r="G15" s="568"/>
      <c r="H15" s="568"/>
      <c r="I15" s="704"/>
      <c r="J15" s="186"/>
      <c r="K15" s="186"/>
      <c r="L15" s="717"/>
      <c r="M15" s="723" t="s">
        <v>88</v>
      </c>
      <c r="N15" s="717"/>
      <c r="O15" s="717"/>
      <c r="P15" s="171"/>
      <c r="Q15" s="171"/>
      <c r="R15" s="171"/>
      <c r="S15" s="171"/>
      <c r="T15" s="171"/>
      <c r="U15" s="171"/>
      <c r="V15" s="171"/>
      <c r="W15" s="171"/>
      <c r="X15" s="171"/>
    </row>
    <row r="16" spans="2:24" s="173" customFormat="1" ht="20.25" customHeight="1" x14ac:dyDescent="0.2">
      <c r="B16" s="559" t="s">
        <v>258</v>
      </c>
      <c r="C16" s="568" t="s">
        <v>321</v>
      </c>
      <c r="D16" s="568"/>
      <c r="E16" s="568"/>
      <c r="F16" s="568"/>
      <c r="G16" s="568"/>
      <c r="H16" s="568"/>
      <c r="I16" s="704"/>
      <c r="J16" s="187"/>
      <c r="K16" s="187"/>
      <c r="L16" s="717"/>
      <c r="M16" s="723"/>
      <c r="N16" s="717"/>
      <c r="O16" s="717"/>
      <c r="P16" s="171"/>
      <c r="Q16" s="171"/>
      <c r="R16" s="171"/>
      <c r="S16" s="171"/>
      <c r="T16" s="171"/>
      <c r="U16" s="171"/>
      <c r="V16" s="171"/>
      <c r="W16" s="171"/>
      <c r="X16" s="171"/>
    </row>
    <row r="17" spans="2:24" s="173" customFormat="1" ht="30.75" customHeight="1" x14ac:dyDescent="0.2">
      <c r="B17" s="559" t="s">
        <v>259</v>
      </c>
      <c r="C17" s="567" t="s">
        <v>314</v>
      </c>
      <c r="D17" s="571"/>
      <c r="E17" s="571"/>
      <c r="F17" s="571"/>
      <c r="G17" s="571"/>
      <c r="H17" s="571"/>
      <c r="I17" s="724"/>
      <c r="J17" s="188"/>
      <c r="K17" s="188"/>
      <c r="L17" s="717"/>
      <c r="M17" s="723" t="s">
        <v>91</v>
      </c>
      <c r="N17" s="717"/>
      <c r="O17" s="717"/>
      <c r="P17" s="171"/>
      <c r="Q17" s="171"/>
      <c r="R17" s="171"/>
      <c r="S17" s="171"/>
      <c r="T17" s="171"/>
      <c r="U17" s="171"/>
      <c r="V17" s="171"/>
      <c r="W17" s="171"/>
      <c r="X17" s="171"/>
    </row>
    <row r="18" spans="2:24" s="173" customFormat="1" ht="18" customHeight="1" x14ac:dyDescent="0.2">
      <c r="B18" s="572" t="s">
        <v>265</v>
      </c>
      <c r="C18" s="573" t="s">
        <v>237</v>
      </c>
      <c r="D18" s="573"/>
      <c r="E18" s="573"/>
      <c r="F18" s="574" t="s">
        <v>238</v>
      </c>
      <c r="G18" s="574"/>
      <c r="H18" s="574"/>
      <c r="I18" s="575"/>
      <c r="J18" s="190"/>
      <c r="K18" s="190"/>
      <c r="L18" s="717"/>
      <c r="M18" s="723" t="s">
        <v>79</v>
      </c>
      <c r="N18" s="717"/>
      <c r="O18" s="717"/>
      <c r="P18" s="171"/>
      <c r="Q18" s="171"/>
      <c r="R18" s="171"/>
      <c r="S18" s="171"/>
      <c r="T18" s="171"/>
      <c r="U18" s="171"/>
      <c r="V18" s="171"/>
      <c r="W18" s="171"/>
      <c r="X18" s="171"/>
    </row>
    <row r="19" spans="2:24" s="173" customFormat="1" ht="39.75" customHeight="1" x14ac:dyDescent="0.2">
      <c r="B19" s="572"/>
      <c r="C19" s="562" t="s">
        <v>322</v>
      </c>
      <c r="D19" s="562"/>
      <c r="E19" s="562"/>
      <c r="F19" s="562" t="s">
        <v>323</v>
      </c>
      <c r="G19" s="562"/>
      <c r="H19" s="562"/>
      <c r="I19" s="639"/>
      <c r="J19" s="187"/>
      <c r="K19" s="187"/>
      <c r="L19" s="717"/>
      <c r="M19" s="723" t="s">
        <v>95</v>
      </c>
      <c r="N19" s="717"/>
      <c r="O19" s="717"/>
      <c r="P19" s="171"/>
      <c r="Q19" s="171"/>
      <c r="R19" s="171"/>
      <c r="S19" s="171"/>
      <c r="T19" s="171"/>
      <c r="U19" s="171"/>
      <c r="V19" s="171"/>
      <c r="W19" s="171"/>
      <c r="X19" s="171"/>
    </row>
    <row r="20" spans="2:24" s="173" customFormat="1" ht="39.75" customHeight="1" x14ac:dyDescent="0.2">
      <c r="B20" s="559" t="s">
        <v>266</v>
      </c>
      <c r="C20" s="478" t="s">
        <v>314</v>
      </c>
      <c r="D20" s="479"/>
      <c r="E20" s="668"/>
      <c r="F20" s="569" t="s">
        <v>314</v>
      </c>
      <c r="G20" s="569"/>
      <c r="H20" s="569"/>
      <c r="I20" s="669"/>
      <c r="J20" s="181"/>
      <c r="K20" s="181"/>
      <c r="L20" s="717"/>
      <c r="M20" s="723"/>
      <c r="N20" s="717"/>
      <c r="O20" s="717"/>
      <c r="P20" s="171"/>
      <c r="Q20" s="171"/>
      <c r="R20" s="171"/>
      <c r="S20" s="171"/>
      <c r="T20" s="171"/>
      <c r="U20" s="171"/>
      <c r="V20" s="171"/>
      <c r="W20" s="171"/>
      <c r="X20" s="171"/>
    </row>
    <row r="21" spans="2:24" s="173" customFormat="1" ht="106.15" customHeight="1" x14ac:dyDescent="0.2">
      <c r="B21" s="559" t="s">
        <v>267</v>
      </c>
      <c r="C21" s="463" t="s">
        <v>324</v>
      </c>
      <c r="D21" s="464"/>
      <c r="E21" s="465"/>
      <c r="F21" s="462" t="s">
        <v>325</v>
      </c>
      <c r="G21" s="452"/>
      <c r="H21" s="452"/>
      <c r="I21" s="466"/>
      <c r="J21" s="186"/>
      <c r="K21" s="186"/>
      <c r="L21" s="717"/>
      <c r="M21" s="723"/>
      <c r="N21" s="717"/>
      <c r="O21" s="717"/>
      <c r="P21" s="171"/>
      <c r="Q21" s="171"/>
      <c r="R21" s="171"/>
      <c r="S21" s="171"/>
      <c r="T21" s="171"/>
      <c r="U21" s="171"/>
      <c r="V21" s="171"/>
      <c r="W21" s="171"/>
      <c r="X21" s="171"/>
    </row>
    <row r="22" spans="2:24" s="173" customFormat="1" ht="23.25" customHeight="1" x14ac:dyDescent="0.2">
      <c r="B22" s="559" t="s">
        <v>268</v>
      </c>
      <c r="C22" s="645">
        <v>44197</v>
      </c>
      <c r="D22" s="646"/>
      <c r="E22" s="647"/>
      <c r="F22" s="563" t="s">
        <v>271</v>
      </c>
      <c r="G22" s="725">
        <v>0.1</v>
      </c>
      <c r="H22" s="563" t="s">
        <v>275</v>
      </c>
      <c r="I22" s="726">
        <v>0.1</v>
      </c>
      <c r="J22" s="195"/>
      <c r="K22" s="195"/>
      <c r="L22" s="717"/>
      <c r="M22" s="723"/>
      <c r="N22" s="717"/>
      <c r="O22" s="717"/>
      <c r="P22" s="171"/>
      <c r="Q22" s="171"/>
      <c r="R22" s="171"/>
      <c r="S22" s="171"/>
      <c r="T22" s="171"/>
      <c r="U22" s="171"/>
      <c r="V22" s="171"/>
      <c r="W22" s="171"/>
      <c r="X22" s="171"/>
    </row>
    <row r="23" spans="2:24" s="173" customFormat="1" ht="27" customHeight="1" x14ac:dyDescent="0.2">
      <c r="B23" s="559" t="s">
        <v>269</v>
      </c>
      <c r="C23" s="645">
        <v>44561</v>
      </c>
      <c r="D23" s="590"/>
      <c r="E23" s="649"/>
      <c r="F23" s="563" t="s">
        <v>272</v>
      </c>
      <c r="G23" s="583">
        <v>0.4</v>
      </c>
      <c r="H23" s="584"/>
      <c r="I23" s="585"/>
      <c r="J23" s="196"/>
      <c r="K23" s="196"/>
      <c r="L23" s="717"/>
      <c r="M23" s="723"/>
      <c r="N23" s="717"/>
      <c r="O23" s="717"/>
      <c r="P23" s="171"/>
      <c r="Q23" s="171"/>
      <c r="R23" s="171"/>
      <c r="S23" s="171"/>
      <c r="T23" s="171"/>
      <c r="U23" s="171"/>
      <c r="V23" s="171"/>
      <c r="W23" s="171"/>
      <c r="X23" s="171"/>
    </row>
    <row r="24" spans="2:24" s="173" customFormat="1" ht="30.75" customHeight="1" x14ac:dyDescent="0.2">
      <c r="B24" s="197" t="s">
        <v>270</v>
      </c>
      <c r="C24" s="650" t="s">
        <v>326</v>
      </c>
      <c r="D24" s="651"/>
      <c r="E24" s="652"/>
      <c r="F24" s="198" t="s">
        <v>274</v>
      </c>
      <c r="G24" s="589" t="s">
        <v>223</v>
      </c>
      <c r="H24" s="590"/>
      <c r="I24" s="591"/>
      <c r="J24" s="190"/>
      <c r="K24" s="190"/>
      <c r="L24" s="171"/>
      <c r="M24" s="192"/>
      <c r="N24" s="171"/>
      <c r="O24" s="171"/>
      <c r="P24" s="171"/>
      <c r="Q24" s="171"/>
      <c r="R24" s="171"/>
      <c r="S24" s="171"/>
      <c r="T24" s="171"/>
      <c r="U24" s="171"/>
      <c r="V24" s="171"/>
      <c r="W24" s="171"/>
      <c r="X24" s="171"/>
    </row>
    <row r="25" spans="2:24" s="173" customFormat="1" ht="22.5" customHeight="1" x14ac:dyDescent="0.2">
      <c r="B25" s="556" t="s">
        <v>235</v>
      </c>
      <c r="C25" s="557"/>
      <c r="D25" s="557"/>
      <c r="E25" s="557"/>
      <c r="F25" s="557"/>
      <c r="G25" s="557"/>
      <c r="H25" s="557"/>
      <c r="I25" s="558"/>
      <c r="J25" s="175"/>
      <c r="K25" s="175"/>
      <c r="L25" s="171"/>
      <c r="M25" s="192"/>
      <c r="N25" s="171"/>
      <c r="O25" s="171"/>
      <c r="P25" s="171"/>
      <c r="Q25" s="171"/>
      <c r="R25" s="171"/>
      <c r="S25" s="171"/>
      <c r="T25" s="171"/>
      <c r="U25" s="171"/>
      <c r="V25" s="171"/>
      <c r="W25" s="171"/>
      <c r="X25" s="171"/>
    </row>
    <row r="26" spans="2:24" s="173" customFormat="1" ht="43.5" customHeight="1" x14ac:dyDescent="0.2">
      <c r="B26" s="592" t="s">
        <v>105</v>
      </c>
      <c r="C26" s="593" t="s">
        <v>261</v>
      </c>
      <c r="D26" s="593" t="s">
        <v>260</v>
      </c>
      <c r="E26" s="594" t="s">
        <v>264</v>
      </c>
      <c r="F26" s="593" t="s">
        <v>263</v>
      </c>
      <c r="G26" s="593" t="s">
        <v>262</v>
      </c>
      <c r="H26" s="594" t="s">
        <v>276</v>
      </c>
      <c r="I26" s="595" t="s">
        <v>273</v>
      </c>
      <c r="J26" s="187"/>
      <c r="K26" s="187"/>
      <c r="L26" s="171"/>
      <c r="M26" s="192"/>
      <c r="N26" s="171"/>
      <c r="O26" s="171"/>
      <c r="P26" s="171"/>
      <c r="Q26" s="171"/>
      <c r="R26" s="171"/>
      <c r="S26" s="171"/>
      <c r="T26" s="171"/>
      <c r="U26" s="171"/>
      <c r="V26" s="171"/>
      <c r="W26" s="171"/>
      <c r="X26" s="171"/>
    </row>
    <row r="27" spans="2:24" s="173" customFormat="1" ht="15.6" customHeight="1" x14ac:dyDescent="0.2">
      <c r="B27" s="592" t="s">
        <v>329</v>
      </c>
      <c r="C27" s="727">
        <f>0.125*$G$23</f>
        <v>0.05</v>
      </c>
      <c r="D27" s="728">
        <v>0.05</v>
      </c>
      <c r="E27" s="598">
        <f>+D27/C27</f>
        <v>1</v>
      </c>
      <c r="F27" s="475">
        <f>+SUM(C27:C38)</f>
        <v>0.40000000000000008</v>
      </c>
      <c r="G27" s="475">
        <f>+SUM(D27:D38)</f>
        <v>0.05</v>
      </c>
      <c r="H27" s="600">
        <f>+G27/F27</f>
        <v>0.12499999999999999</v>
      </c>
      <c r="I27" s="601">
        <f>+G27+I22</f>
        <v>0.15000000000000002</v>
      </c>
      <c r="J27" s="187"/>
      <c r="K27" s="187"/>
      <c r="L27" s="171"/>
      <c r="M27" s="192"/>
      <c r="N27" s="171"/>
      <c r="O27" s="171"/>
      <c r="P27" s="171"/>
      <c r="Q27" s="171"/>
      <c r="R27" s="171"/>
      <c r="S27" s="171"/>
      <c r="T27" s="171"/>
      <c r="U27" s="171"/>
      <c r="V27" s="171"/>
      <c r="W27" s="171"/>
      <c r="X27" s="171"/>
    </row>
    <row r="28" spans="2:24" s="173" customFormat="1" ht="15.6" customHeight="1" x14ac:dyDescent="0.2">
      <c r="B28" s="592" t="s">
        <v>114</v>
      </c>
      <c r="C28" s="727">
        <f>0.3075*$G$23</f>
        <v>0.123</v>
      </c>
      <c r="D28" s="727"/>
      <c r="E28" s="598">
        <f>+D28/C28</f>
        <v>0</v>
      </c>
      <c r="F28" s="476"/>
      <c r="G28" s="476"/>
      <c r="H28" s="603"/>
      <c r="I28" s="604"/>
      <c r="J28" s="187"/>
      <c r="K28" s="187"/>
      <c r="L28" s="171"/>
      <c r="M28" s="192"/>
      <c r="N28" s="171"/>
      <c r="O28" s="171"/>
      <c r="P28" s="171"/>
      <c r="Q28" s="171"/>
      <c r="R28" s="171"/>
      <c r="S28" s="171"/>
      <c r="T28" s="171"/>
      <c r="U28" s="171"/>
      <c r="V28" s="171"/>
      <c r="W28" s="171"/>
      <c r="X28" s="171"/>
    </row>
    <row r="29" spans="2:24" s="173" customFormat="1" ht="15.6" customHeight="1" x14ac:dyDescent="0.2">
      <c r="B29" s="592" t="s">
        <v>115</v>
      </c>
      <c r="C29" s="727">
        <f>0.185*$G$23</f>
        <v>7.3999999999999996E-2</v>
      </c>
      <c r="D29" s="727"/>
      <c r="E29" s="598">
        <f>+D29/C29</f>
        <v>0</v>
      </c>
      <c r="F29" s="476"/>
      <c r="G29" s="476"/>
      <c r="H29" s="603"/>
      <c r="I29" s="604"/>
      <c r="J29" s="187"/>
      <c r="K29" s="187"/>
      <c r="L29" s="171"/>
      <c r="M29" s="192"/>
      <c r="N29" s="171"/>
      <c r="O29" s="171"/>
      <c r="P29" s="171"/>
      <c r="Q29" s="171"/>
      <c r="R29" s="171"/>
      <c r="S29" s="171"/>
      <c r="T29" s="171"/>
      <c r="U29" s="171"/>
      <c r="V29" s="171"/>
      <c r="W29" s="171"/>
      <c r="X29" s="171"/>
    </row>
    <row r="30" spans="2:24" s="173" customFormat="1" ht="15.6" customHeight="1" x14ac:dyDescent="0.2">
      <c r="B30" s="592" t="s">
        <v>116</v>
      </c>
      <c r="C30" s="727">
        <f>0.1325*$G$23</f>
        <v>5.3000000000000005E-2</v>
      </c>
      <c r="D30" s="727"/>
      <c r="E30" s="598">
        <f t="shared" ref="E30:E38" si="0">+D30/C30</f>
        <v>0</v>
      </c>
      <c r="F30" s="476"/>
      <c r="G30" s="476"/>
      <c r="H30" s="603"/>
      <c r="I30" s="604"/>
      <c r="J30" s="187"/>
      <c r="K30" s="187"/>
      <c r="L30" s="171"/>
      <c r="M30" s="192"/>
      <c r="N30" s="171"/>
      <c r="O30" s="171"/>
      <c r="P30" s="171"/>
      <c r="Q30" s="171"/>
      <c r="R30" s="171"/>
      <c r="S30" s="171"/>
      <c r="T30" s="171"/>
      <c r="U30" s="171"/>
      <c r="V30" s="171"/>
      <c r="W30" s="171"/>
      <c r="X30" s="171"/>
    </row>
    <row r="31" spans="2:24" s="173" customFormat="1" ht="15.6" customHeight="1" x14ac:dyDescent="0.2">
      <c r="B31" s="592" t="s">
        <v>117</v>
      </c>
      <c r="C31" s="727">
        <f t="shared" ref="C31:C38" si="1">0.03125*$G$23</f>
        <v>1.2500000000000001E-2</v>
      </c>
      <c r="D31" s="727"/>
      <c r="E31" s="598">
        <f t="shared" si="0"/>
        <v>0</v>
      </c>
      <c r="F31" s="476"/>
      <c r="G31" s="476"/>
      <c r="H31" s="603"/>
      <c r="I31" s="604"/>
      <c r="J31" s="187"/>
      <c r="K31" s="187"/>
      <c r="L31" s="171"/>
      <c r="M31" s="192"/>
      <c r="N31" s="171"/>
      <c r="O31" s="171"/>
      <c r="P31" s="171"/>
      <c r="Q31" s="171"/>
      <c r="R31" s="171"/>
      <c r="S31" s="171"/>
      <c r="T31" s="171"/>
      <c r="U31" s="171"/>
      <c r="V31" s="171"/>
      <c r="W31" s="171"/>
      <c r="X31" s="171"/>
    </row>
    <row r="32" spans="2:24" s="173" customFormat="1" ht="15.6" customHeight="1" x14ac:dyDescent="0.2">
      <c r="B32" s="592" t="s">
        <v>118</v>
      </c>
      <c r="C32" s="727">
        <f t="shared" si="1"/>
        <v>1.2500000000000001E-2</v>
      </c>
      <c r="D32" s="727"/>
      <c r="E32" s="598">
        <f t="shared" si="0"/>
        <v>0</v>
      </c>
      <c r="F32" s="476"/>
      <c r="G32" s="476"/>
      <c r="H32" s="603"/>
      <c r="I32" s="604"/>
      <c r="J32" s="187"/>
      <c r="K32" s="187"/>
      <c r="L32" s="171"/>
      <c r="M32" s="192"/>
      <c r="N32" s="171"/>
      <c r="O32" s="171"/>
      <c r="P32" s="171"/>
      <c r="Q32" s="171"/>
      <c r="R32" s="171"/>
      <c r="S32" s="171"/>
      <c r="T32" s="171"/>
      <c r="U32" s="171"/>
      <c r="V32" s="171"/>
      <c r="W32" s="171"/>
      <c r="X32" s="171"/>
    </row>
    <row r="33" spans="2:24" s="173" customFormat="1" ht="19.5" customHeight="1" x14ac:dyDescent="0.2">
      <c r="B33" s="592" t="s">
        <v>119</v>
      </c>
      <c r="C33" s="727">
        <f t="shared" si="1"/>
        <v>1.2500000000000001E-2</v>
      </c>
      <c r="D33" s="727"/>
      <c r="E33" s="598">
        <f t="shared" si="0"/>
        <v>0</v>
      </c>
      <c r="F33" s="476"/>
      <c r="G33" s="476"/>
      <c r="H33" s="603"/>
      <c r="I33" s="604"/>
      <c r="J33" s="207"/>
      <c r="K33" s="207"/>
      <c r="L33" s="171"/>
      <c r="M33" s="171"/>
      <c r="N33" s="171"/>
      <c r="O33" s="171"/>
      <c r="P33" s="171"/>
      <c r="Q33" s="171"/>
      <c r="R33" s="171"/>
      <c r="S33" s="171"/>
      <c r="T33" s="171"/>
      <c r="U33" s="171"/>
      <c r="V33" s="171"/>
      <c r="W33" s="171"/>
      <c r="X33" s="171"/>
    </row>
    <row r="34" spans="2:24" s="173" customFormat="1" ht="19.5" customHeight="1" x14ac:dyDescent="0.2">
      <c r="B34" s="592" t="s">
        <v>120</v>
      </c>
      <c r="C34" s="727">
        <f t="shared" si="1"/>
        <v>1.2500000000000001E-2</v>
      </c>
      <c r="D34" s="727"/>
      <c r="E34" s="598">
        <f t="shared" si="0"/>
        <v>0</v>
      </c>
      <c r="F34" s="476"/>
      <c r="G34" s="476"/>
      <c r="H34" s="603"/>
      <c r="I34" s="604"/>
      <c r="J34" s="207"/>
      <c r="K34" s="207"/>
      <c r="L34" s="171"/>
      <c r="M34" s="171"/>
      <c r="N34" s="171"/>
      <c r="O34" s="171"/>
      <c r="P34" s="171"/>
      <c r="Q34" s="171"/>
      <c r="R34" s="171"/>
      <c r="S34" s="171"/>
      <c r="T34" s="171"/>
      <c r="U34" s="171"/>
      <c r="V34" s="171"/>
      <c r="W34" s="171"/>
      <c r="X34" s="171"/>
    </row>
    <row r="35" spans="2:24" s="173" customFormat="1" ht="19.5" customHeight="1" x14ac:dyDescent="0.2">
      <c r="B35" s="592" t="s">
        <v>121</v>
      </c>
      <c r="C35" s="727">
        <f t="shared" si="1"/>
        <v>1.2500000000000001E-2</v>
      </c>
      <c r="D35" s="727"/>
      <c r="E35" s="598">
        <f t="shared" si="0"/>
        <v>0</v>
      </c>
      <c r="F35" s="476"/>
      <c r="G35" s="476"/>
      <c r="H35" s="603"/>
      <c r="I35" s="604"/>
      <c r="J35" s="207"/>
      <c r="K35" s="207"/>
      <c r="L35" s="171"/>
      <c r="M35" s="171"/>
      <c r="N35" s="171"/>
      <c r="O35" s="171"/>
      <c r="P35" s="171"/>
      <c r="Q35" s="171"/>
      <c r="R35" s="171"/>
      <c r="S35" s="171"/>
      <c r="T35" s="171"/>
      <c r="U35" s="171"/>
      <c r="V35" s="171"/>
      <c r="W35" s="171"/>
      <c r="X35" s="171"/>
    </row>
    <row r="36" spans="2:24" s="173" customFormat="1" ht="19.5" customHeight="1" x14ac:dyDescent="0.2">
      <c r="B36" s="592" t="s">
        <v>122</v>
      </c>
      <c r="C36" s="727">
        <f t="shared" si="1"/>
        <v>1.2500000000000001E-2</v>
      </c>
      <c r="D36" s="727"/>
      <c r="E36" s="598">
        <f t="shared" si="0"/>
        <v>0</v>
      </c>
      <c r="F36" s="476"/>
      <c r="G36" s="476"/>
      <c r="H36" s="603"/>
      <c r="I36" s="604"/>
      <c r="J36" s="207"/>
      <c r="K36" s="207"/>
      <c r="L36" s="171"/>
      <c r="M36" s="171"/>
      <c r="N36" s="171"/>
      <c r="O36" s="171"/>
      <c r="P36" s="171"/>
      <c r="Q36" s="171"/>
      <c r="R36" s="171"/>
      <c r="S36" s="171"/>
      <c r="T36" s="171"/>
      <c r="U36" s="171"/>
      <c r="V36" s="171"/>
      <c r="W36" s="171"/>
      <c r="X36" s="171"/>
    </row>
    <row r="37" spans="2:24" s="173" customFormat="1" ht="19.5" customHeight="1" x14ac:dyDescent="0.2">
      <c r="B37" s="592" t="s">
        <v>123</v>
      </c>
      <c r="C37" s="727">
        <f t="shared" si="1"/>
        <v>1.2500000000000001E-2</v>
      </c>
      <c r="D37" s="727"/>
      <c r="E37" s="598">
        <f t="shared" si="0"/>
        <v>0</v>
      </c>
      <c r="F37" s="476"/>
      <c r="G37" s="476"/>
      <c r="H37" s="603"/>
      <c r="I37" s="604"/>
      <c r="J37" s="207"/>
      <c r="K37" s="207"/>
      <c r="L37" s="171"/>
      <c r="M37" s="171"/>
      <c r="N37" s="171"/>
      <c r="O37" s="171"/>
      <c r="P37" s="171"/>
      <c r="Q37" s="171"/>
      <c r="R37" s="171"/>
      <c r="S37" s="171"/>
      <c r="T37" s="171"/>
      <c r="U37" s="171"/>
      <c r="V37" s="171"/>
      <c r="W37" s="171"/>
      <c r="X37" s="171"/>
    </row>
    <row r="38" spans="2:24" s="173" customFormat="1" ht="19.5" customHeight="1" x14ac:dyDescent="0.2">
      <c r="B38" s="592" t="s">
        <v>124</v>
      </c>
      <c r="C38" s="727">
        <f t="shared" si="1"/>
        <v>1.2500000000000001E-2</v>
      </c>
      <c r="D38" s="727"/>
      <c r="E38" s="598">
        <f t="shared" si="0"/>
        <v>0</v>
      </c>
      <c r="F38" s="477"/>
      <c r="G38" s="477"/>
      <c r="H38" s="606"/>
      <c r="I38" s="607"/>
      <c r="J38" s="207"/>
      <c r="K38" s="207"/>
      <c r="L38" s="171"/>
      <c r="M38" s="171"/>
      <c r="N38" s="171"/>
      <c r="O38" s="171"/>
      <c r="P38" s="171"/>
      <c r="Q38" s="171"/>
      <c r="R38" s="171"/>
      <c r="S38" s="171"/>
      <c r="T38" s="171"/>
      <c r="U38" s="171"/>
      <c r="V38" s="171"/>
      <c r="W38" s="171"/>
      <c r="X38" s="171"/>
    </row>
    <row r="39" spans="2:24" s="173" customFormat="1" ht="52.5" customHeight="1" x14ac:dyDescent="0.2">
      <c r="B39" s="608" t="s">
        <v>277</v>
      </c>
      <c r="C39" s="609"/>
      <c r="D39" s="610"/>
      <c r="E39" s="610"/>
      <c r="F39" s="610"/>
      <c r="G39" s="610"/>
      <c r="H39" s="610"/>
      <c r="I39" s="611"/>
      <c r="J39" s="210"/>
      <c r="K39" s="210"/>
      <c r="L39" s="171"/>
      <c r="M39" s="171"/>
      <c r="N39" s="171"/>
      <c r="O39" s="171"/>
      <c r="P39" s="171"/>
      <c r="Q39" s="171"/>
      <c r="R39" s="171"/>
      <c r="S39" s="171"/>
      <c r="T39" s="171"/>
      <c r="U39" s="171"/>
      <c r="V39" s="171"/>
      <c r="W39" s="171"/>
      <c r="X39" s="171"/>
    </row>
    <row r="40" spans="2:24" s="173" customFormat="1" ht="34.5" customHeight="1" x14ac:dyDescent="0.2">
      <c r="B40" s="612"/>
      <c r="C40" s="494"/>
      <c r="D40" s="494"/>
      <c r="E40" s="494"/>
      <c r="F40" s="494"/>
      <c r="G40" s="494"/>
      <c r="H40" s="494"/>
      <c r="I40" s="613"/>
      <c r="J40" s="175"/>
      <c r="K40" s="175"/>
      <c r="L40" s="171"/>
      <c r="M40" s="171"/>
      <c r="N40" s="171"/>
      <c r="O40" s="171"/>
      <c r="P40" s="171"/>
      <c r="Q40" s="171"/>
      <c r="R40" s="171"/>
      <c r="S40" s="171"/>
      <c r="T40" s="171"/>
      <c r="U40" s="171"/>
      <c r="V40" s="171"/>
      <c r="W40" s="171"/>
      <c r="X40" s="171"/>
    </row>
    <row r="41" spans="2:24" s="173" customFormat="1" ht="34.5" customHeight="1" x14ac:dyDescent="0.2">
      <c r="B41" s="614"/>
      <c r="C41" s="615"/>
      <c r="D41" s="615"/>
      <c r="E41" s="615"/>
      <c r="F41" s="615"/>
      <c r="G41" s="615"/>
      <c r="H41" s="615"/>
      <c r="I41" s="616"/>
      <c r="J41" s="210"/>
      <c r="K41" s="210"/>
      <c r="L41" s="171"/>
      <c r="M41" s="171"/>
      <c r="N41" s="171"/>
      <c r="O41" s="171"/>
      <c r="P41" s="171"/>
      <c r="Q41" s="171"/>
      <c r="R41" s="171"/>
      <c r="S41" s="171"/>
      <c r="T41" s="171"/>
      <c r="U41" s="171"/>
      <c r="V41" s="171"/>
      <c r="W41" s="171"/>
      <c r="X41" s="171"/>
    </row>
    <row r="42" spans="2:24" s="173" customFormat="1" ht="34.5" customHeight="1" x14ac:dyDescent="0.2">
      <c r="B42" s="614"/>
      <c r="C42" s="615"/>
      <c r="D42" s="615"/>
      <c r="E42" s="615"/>
      <c r="F42" s="615"/>
      <c r="G42" s="615"/>
      <c r="H42" s="615"/>
      <c r="I42" s="616"/>
      <c r="J42" s="210"/>
      <c r="K42" s="210"/>
      <c r="L42" s="171"/>
      <c r="M42" s="171"/>
      <c r="N42" s="171"/>
      <c r="O42" s="171"/>
      <c r="P42" s="171"/>
      <c r="Q42" s="171"/>
      <c r="R42" s="171"/>
      <c r="S42" s="171"/>
      <c r="T42" s="171"/>
      <c r="U42" s="171"/>
      <c r="V42" s="171"/>
      <c r="W42" s="171"/>
      <c r="X42" s="171"/>
    </row>
    <row r="43" spans="2:24" s="173" customFormat="1" ht="34.5" customHeight="1" x14ac:dyDescent="0.2">
      <c r="B43" s="614"/>
      <c r="C43" s="615"/>
      <c r="D43" s="615"/>
      <c r="E43" s="615"/>
      <c r="F43" s="615"/>
      <c r="G43" s="615"/>
      <c r="H43" s="615"/>
      <c r="I43" s="616"/>
      <c r="J43" s="210"/>
      <c r="K43" s="210"/>
      <c r="L43" s="171"/>
      <c r="M43" s="171"/>
      <c r="N43" s="171"/>
      <c r="O43" s="171"/>
      <c r="P43" s="171"/>
      <c r="Q43" s="171"/>
      <c r="R43" s="171"/>
      <c r="S43" s="171"/>
      <c r="T43" s="171"/>
      <c r="U43" s="171"/>
      <c r="V43" s="171"/>
      <c r="W43" s="171"/>
      <c r="X43" s="171"/>
    </row>
    <row r="44" spans="2:24" s="173" customFormat="1" ht="34.5" customHeight="1" x14ac:dyDescent="0.2">
      <c r="B44" s="617"/>
      <c r="C44" s="500"/>
      <c r="D44" s="500"/>
      <c r="E44" s="500"/>
      <c r="F44" s="500"/>
      <c r="G44" s="500"/>
      <c r="H44" s="500"/>
      <c r="I44" s="618"/>
      <c r="J44" s="174"/>
      <c r="K44" s="174"/>
      <c r="L44" s="171"/>
      <c r="M44" s="171"/>
      <c r="N44" s="171"/>
      <c r="O44" s="171"/>
      <c r="P44" s="171"/>
      <c r="Q44" s="171"/>
      <c r="R44" s="171"/>
      <c r="S44" s="171"/>
      <c r="T44" s="171"/>
      <c r="U44" s="171"/>
      <c r="V44" s="171"/>
      <c r="W44" s="171"/>
      <c r="X44" s="171"/>
    </row>
    <row r="45" spans="2:24" s="173" customFormat="1" ht="127.15" customHeight="1" x14ac:dyDescent="0.2">
      <c r="B45" s="559" t="s">
        <v>278</v>
      </c>
      <c r="C45" s="490" t="s">
        <v>335</v>
      </c>
      <c r="D45" s="491"/>
      <c r="E45" s="491"/>
      <c r="F45" s="491"/>
      <c r="G45" s="491"/>
      <c r="H45" s="491"/>
      <c r="I45" s="619"/>
      <c r="J45" s="211"/>
      <c r="K45" s="211"/>
      <c r="L45" s="171"/>
      <c r="M45" s="171"/>
      <c r="N45" s="171"/>
      <c r="O45" s="171"/>
      <c r="P45" s="171"/>
      <c r="Q45" s="171"/>
      <c r="R45" s="171"/>
      <c r="S45" s="171"/>
      <c r="T45" s="171"/>
      <c r="U45" s="171"/>
      <c r="V45" s="171"/>
      <c r="W45" s="171"/>
      <c r="X45" s="171"/>
    </row>
    <row r="46" spans="2:24" s="173" customFormat="1" ht="64.900000000000006" customHeight="1" x14ac:dyDescent="0.2">
      <c r="B46" s="559" t="s">
        <v>279</v>
      </c>
      <c r="C46" s="490" t="s">
        <v>338</v>
      </c>
      <c r="D46" s="491"/>
      <c r="E46" s="491"/>
      <c r="F46" s="491"/>
      <c r="G46" s="491"/>
      <c r="H46" s="491"/>
      <c r="I46" s="619"/>
      <c r="J46" s="211"/>
      <c r="K46" s="211"/>
      <c r="L46" s="171"/>
      <c r="M46" s="171"/>
      <c r="N46" s="171"/>
      <c r="O46" s="171"/>
      <c r="P46" s="171"/>
      <c r="Q46" s="171"/>
      <c r="R46" s="171"/>
      <c r="S46" s="171"/>
      <c r="T46" s="171"/>
      <c r="U46" s="171"/>
      <c r="V46" s="171"/>
      <c r="W46" s="171"/>
      <c r="X46" s="171"/>
    </row>
    <row r="47" spans="2:24" s="173" customFormat="1" ht="66" customHeight="1" x14ac:dyDescent="0.2">
      <c r="B47" s="620" t="s">
        <v>280</v>
      </c>
      <c r="C47" s="621" t="s">
        <v>336</v>
      </c>
      <c r="D47" s="622"/>
      <c r="E47" s="622"/>
      <c r="F47" s="622"/>
      <c r="G47" s="622"/>
      <c r="H47" s="622"/>
      <c r="I47" s="623"/>
      <c r="J47" s="211"/>
      <c r="K47" s="211"/>
      <c r="L47" s="171"/>
      <c r="M47" s="171"/>
      <c r="N47" s="171"/>
      <c r="O47" s="171"/>
      <c r="P47" s="171"/>
      <c r="Q47" s="171"/>
      <c r="R47" s="171"/>
      <c r="S47" s="171"/>
      <c r="T47" s="171"/>
      <c r="U47" s="171"/>
      <c r="V47" s="171"/>
      <c r="W47" s="171"/>
      <c r="X47" s="171"/>
    </row>
    <row r="48" spans="2:24" s="173" customFormat="1" ht="22.5" customHeight="1" x14ac:dyDescent="0.2">
      <c r="B48" s="556" t="s">
        <v>236</v>
      </c>
      <c r="C48" s="557"/>
      <c r="D48" s="557"/>
      <c r="E48" s="557"/>
      <c r="F48" s="557"/>
      <c r="G48" s="557"/>
      <c r="H48" s="557"/>
      <c r="I48" s="558"/>
      <c r="J48" s="211"/>
      <c r="K48" s="211"/>
      <c r="L48" s="171"/>
      <c r="M48" s="171"/>
      <c r="N48" s="171"/>
      <c r="O48" s="171"/>
      <c r="P48" s="171"/>
      <c r="Q48" s="171"/>
      <c r="R48" s="171"/>
      <c r="S48" s="171"/>
      <c r="T48" s="171"/>
      <c r="U48" s="171"/>
      <c r="V48" s="171"/>
      <c r="W48" s="171"/>
      <c r="X48" s="171"/>
    </row>
    <row r="49" spans="2:24" s="173" customFormat="1" ht="22.5" customHeight="1" x14ac:dyDescent="0.2">
      <c r="B49" s="624" t="s">
        <v>281</v>
      </c>
      <c r="C49" s="625" t="s">
        <v>282</v>
      </c>
      <c r="D49" s="626" t="s">
        <v>283</v>
      </c>
      <c r="E49" s="626"/>
      <c r="F49" s="626"/>
      <c r="G49" s="626" t="s">
        <v>284</v>
      </c>
      <c r="H49" s="626"/>
      <c r="I49" s="627"/>
      <c r="J49" s="214"/>
      <c r="K49" s="214"/>
      <c r="L49" s="171"/>
      <c r="M49" s="171"/>
      <c r="N49" s="171"/>
      <c r="O49" s="171"/>
      <c r="P49" s="171"/>
      <c r="Q49" s="171"/>
      <c r="R49" s="171"/>
      <c r="S49" s="171"/>
      <c r="T49" s="171"/>
      <c r="U49" s="171"/>
      <c r="V49" s="171"/>
      <c r="W49" s="171"/>
      <c r="X49" s="171"/>
    </row>
    <row r="50" spans="2:24" s="173" customFormat="1" ht="30.75" customHeight="1" x14ac:dyDescent="0.2">
      <c r="B50" s="628"/>
      <c r="C50" s="729"/>
      <c r="D50" s="730"/>
      <c r="E50" s="730"/>
      <c r="F50" s="730"/>
      <c r="G50" s="730"/>
      <c r="H50" s="730"/>
      <c r="I50" s="731"/>
      <c r="J50" s="214"/>
      <c r="K50" s="214"/>
      <c r="L50" s="171"/>
      <c r="M50" s="171"/>
      <c r="N50" s="171"/>
      <c r="O50" s="171"/>
      <c r="P50" s="171"/>
      <c r="Q50" s="171"/>
      <c r="R50" s="171"/>
      <c r="S50" s="171"/>
      <c r="T50" s="171"/>
      <c r="U50" s="171"/>
      <c r="V50" s="171"/>
      <c r="W50" s="171"/>
      <c r="X50" s="171"/>
    </row>
    <row r="51" spans="2:24" s="173" customFormat="1" ht="32.25" customHeight="1" x14ac:dyDescent="0.2">
      <c r="B51" s="632" t="s">
        <v>285</v>
      </c>
      <c r="C51" s="730" t="s">
        <v>337</v>
      </c>
      <c r="D51" s="730"/>
      <c r="E51" s="730"/>
      <c r="F51" s="730"/>
      <c r="G51" s="730"/>
      <c r="H51" s="730"/>
      <c r="I51" s="730"/>
      <c r="J51" s="217"/>
      <c r="K51" s="217"/>
      <c r="L51" s="171"/>
      <c r="M51" s="171"/>
      <c r="N51" s="171"/>
      <c r="O51" s="171"/>
      <c r="P51" s="171"/>
      <c r="Q51" s="171"/>
      <c r="R51" s="171"/>
      <c r="S51" s="171"/>
      <c r="T51" s="171"/>
      <c r="U51" s="171"/>
      <c r="V51" s="171"/>
      <c r="W51" s="171"/>
      <c r="X51" s="171"/>
    </row>
    <row r="52" spans="2:24" s="173" customFormat="1" ht="28.5" customHeight="1" x14ac:dyDescent="0.2">
      <c r="B52" s="633" t="s">
        <v>286</v>
      </c>
      <c r="C52" s="730" t="s">
        <v>337</v>
      </c>
      <c r="D52" s="730"/>
      <c r="E52" s="730"/>
      <c r="F52" s="730"/>
      <c r="G52" s="730"/>
      <c r="H52" s="730"/>
      <c r="I52" s="730"/>
      <c r="J52" s="217"/>
      <c r="K52" s="217"/>
      <c r="L52" s="171"/>
      <c r="M52" s="171"/>
      <c r="N52" s="171"/>
      <c r="O52" s="171"/>
      <c r="P52" s="171"/>
      <c r="Q52" s="171"/>
      <c r="R52" s="171"/>
      <c r="S52" s="171"/>
      <c r="T52" s="171"/>
      <c r="U52" s="171"/>
      <c r="V52" s="171"/>
      <c r="W52" s="171"/>
      <c r="X52" s="171"/>
    </row>
    <row r="53" spans="2:24" s="173" customFormat="1" ht="30" customHeight="1" x14ac:dyDescent="0.2">
      <c r="B53" s="620" t="s">
        <v>287</v>
      </c>
      <c r="C53" s="730" t="s">
        <v>330</v>
      </c>
      <c r="D53" s="730"/>
      <c r="E53" s="730"/>
      <c r="F53" s="730"/>
      <c r="G53" s="730"/>
      <c r="H53" s="730"/>
      <c r="I53" s="731"/>
      <c r="J53" s="218"/>
      <c r="K53" s="218"/>
      <c r="L53" s="171"/>
      <c r="M53" s="171"/>
      <c r="N53" s="171"/>
      <c r="O53" s="171"/>
      <c r="P53" s="171"/>
      <c r="Q53" s="171"/>
      <c r="R53" s="171"/>
      <c r="S53" s="171"/>
      <c r="T53" s="171"/>
      <c r="U53" s="171"/>
      <c r="V53" s="171"/>
      <c r="W53" s="171"/>
      <c r="X53" s="171"/>
    </row>
    <row r="54" spans="2:24" s="173" customFormat="1" ht="31.5" customHeight="1" thickBot="1" x14ac:dyDescent="0.25">
      <c r="B54" s="634" t="s">
        <v>288</v>
      </c>
      <c r="C54" s="732" t="s">
        <v>331</v>
      </c>
      <c r="D54" s="732"/>
      <c r="E54" s="732"/>
      <c r="F54" s="732"/>
      <c r="G54" s="732"/>
      <c r="H54" s="732"/>
      <c r="I54" s="733"/>
      <c r="J54" s="219"/>
      <c r="K54" s="219"/>
      <c r="L54" s="171"/>
      <c r="M54" s="171"/>
      <c r="N54" s="171"/>
      <c r="O54" s="171"/>
      <c r="P54" s="171"/>
      <c r="Q54" s="171"/>
      <c r="R54" s="171"/>
      <c r="S54" s="171"/>
      <c r="T54" s="171"/>
      <c r="U54" s="171"/>
      <c r="V54" s="171"/>
      <c r="W54" s="171"/>
      <c r="X54" s="171"/>
    </row>
    <row r="55" spans="2:24" s="173" customFormat="1" x14ac:dyDescent="0.2">
      <c r="B55" s="220"/>
      <c r="C55" s="221"/>
      <c r="D55" s="221"/>
      <c r="E55" s="222"/>
      <c r="F55" s="222"/>
      <c r="G55" s="638"/>
      <c r="H55" s="224"/>
      <c r="I55" s="221"/>
      <c r="J55" s="219"/>
      <c r="K55" s="219"/>
      <c r="L55" s="171"/>
      <c r="M55" s="171"/>
      <c r="N55" s="171"/>
      <c r="O55" s="171"/>
      <c r="P55" s="171"/>
      <c r="Q55" s="171"/>
      <c r="R55" s="171"/>
      <c r="S55" s="171"/>
      <c r="T55" s="171"/>
      <c r="U55" s="171"/>
      <c r="V55" s="171"/>
      <c r="W55" s="171"/>
      <c r="X55" s="171"/>
    </row>
    <row r="56" spans="2:24" s="173" customFormat="1" x14ac:dyDescent="0.2">
      <c r="B56" s="220"/>
      <c r="C56" s="221"/>
      <c r="D56" s="221"/>
      <c r="E56" s="222"/>
      <c r="F56" s="222"/>
      <c r="G56" s="638"/>
      <c r="H56" s="224"/>
      <c r="I56" s="221"/>
      <c r="J56" s="219"/>
      <c r="K56" s="219"/>
      <c r="L56" s="171"/>
      <c r="M56" s="171"/>
      <c r="N56" s="171"/>
      <c r="O56" s="171"/>
      <c r="P56" s="171"/>
      <c r="Q56" s="171"/>
      <c r="R56" s="171"/>
      <c r="S56" s="171"/>
      <c r="T56" s="171"/>
      <c r="U56" s="171"/>
      <c r="V56" s="171"/>
      <c r="W56" s="171"/>
      <c r="X56" s="171"/>
    </row>
    <row r="57" spans="2:24" s="173" customFormat="1" x14ac:dyDescent="0.2">
      <c r="B57" s="220"/>
      <c r="C57" s="221"/>
      <c r="D57" s="221"/>
      <c r="E57" s="222"/>
      <c r="F57" s="222"/>
      <c r="G57" s="638"/>
      <c r="H57" s="224"/>
      <c r="I57" s="221"/>
      <c r="J57" s="219"/>
      <c r="K57" s="219"/>
      <c r="L57" s="171"/>
      <c r="M57" s="171"/>
      <c r="N57" s="171"/>
      <c r="O57" s="171"/>
      <c r="P57" s="171"/>
      <c r="Q57" s="171"/>
      <c r="R57" s="171"/>
      <c r="S57" s="171"/>
      <c r="T57" s="171"/>
      <c r="U57" s="171"/>
      <c r="V57" s="171"/>
      <c r="W57" s="171"/>
      <c r="X57" s="171"/>
    </row>
    <row r="58" spans="2:24" s="173" customFormat="1" x14ac:dyDescent="0.2">
      <c r="B58" s="220"/>
      <c r="C58" s="221"/>
      <c r="D58" s="221"/>
      <c r="E58" s="222"/>
      <c r="F58" s="222"/>
      <c r="G58" s="638"/>
      <c r="H58" s="224"/>
      <c r="I58" s="221"/>
      <c r="J58" s="219"/>
      <c r="K58" s="219"/>
      <c r="L58" s="171"/>
      <c r="M58" s="171"/>
      <c r="N58" s="171"/>
      <c r="O58" s="171"/>
      <c r="P58" s="171"/>
      <c r="Q58" s="171"/>
      <c r="R58" s="171"/>
      <c r="S58" s="171"/>
      <c r="T58" s="171"/>
      <c r="U58" s="171"/>
      <c r="V58" s="171"/>
      <c r="W58" s="171"/>
      <c r="X58" s="171"/>
    </row>
    <row r="59" spans="2:24" s="173" customFormat="1" x14ac:dyDescent="0.2">
      <c r="B59" s="220"/>
      <c r="C59" s="221"/>
      <c r="D59" s="221"/>
      <c r="E59" s="222"/>
      <c r="F59" s="222"/>
      <c r="G59" s="638"/>
      <c r="H59" s="224"/>
      <c r="I59" s="221"/>
      <c r="J59" s="219"/>
      <c r="K59" s="219"/>
      <c r="L59" s="171"/>
      <c r="M59" s="171"/>
      <c r="N59" s="171"/>
      <c r="O59" s="171"/>
      <c r="P59" s="171"/>
      <c r="Q59" s="171"/>
      <c r="R59" s="171"/>
      <c r="S59" s="171"/>
      <c r="T59" s="171"/>
      <c r="U59" s="171"/>
      <c r="V59" s="171"/>
      <c r="W59" s="171"/>
      <c r="X59" s="171"/>
    </row>
    <row r="60" spans="2:24" s="173" customFormat="1" ht="25.5" customHeight="1" x14ac:dyDescent="0.2">
      <c r="B60" s="220"/>
      <c r="C60" s="221"/>
      <c r="D60" s="221"/>
      <c r="E60" s="222"/>
      <c r="F60" s="222"/>
      <c r="G60" s="638"/>
      <c r="H60" s="224"/>
      <c r="I60" s="221"/>
      <c r="J60" s="219"/>
      <c r="K60" s="219"/>
      <c r="L60" s="171"/>
      <c r="M60" s="171"/>
      <c r="N60" s="171"/>
      <c r="O60" s="171"/>
      <c r="P60" s="171"/>
      <c r="Q60" s="171"/>
      <c r="R60" s="171"/>
      <c r="S60" s="171"/>
      <c r="T60" s="171"/>
      <c r="U60" s="171"/>
      <c r="V60" s="171"/>
      <c r="W60" s="171"/>
      <c r="X60" s="171"/>
    </row>
  </sheetData>
  <sheetProtection algorithmName="SHA-512" hashValue="JUME0AD+UkBg7dO70bukfLIcB2C0gRnSvbddnECq2rmy4+g9py2EX2C7kQsMGxFXhFlH61UobT+VVxuQjXdkTw==" saltValue="GCnCtbteS1qMJA878syE8Q==" spinCount="100000" sheet="1" objects="1" scenarios="1"/>
  <mergeCells count="60">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H27:H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disablePrompts="1" count="7">
    <dataValidation type="list" allowBlank="1" showInputMessage="1" showErrorMessage="1" sqref="C7 I7" xr:uid="{ED8530C7-01D7-464F-9F5F-ACF2F40B37DC}">
      <formula1>$N$11:$N$12</formula1>
    </dataValidation>
    <dataValidation type="list" allowBlank="1" showInputMessage="1" showErrorMessage="1" sqref="H13:I13" xr:uid="{50695522-8E85-49C3-8E03-D606C7C139B1}">
      <formula1>$N$5:$N$8</formula1>
    </dataValidation>
    <dataValidation type="list" allowBlank="1" showInputMessage="1" showErrorMessage="1" sqref="C9:F9" xr:uid="{D1ACDEEC-D7E0-42AF-A5C4-D291CD695E5E}">
      <formula1>$M$6:$M$9</formula1>
    </dataValidation>
    <dataValidation type="list" allowBlank="1" showInputMessage="1" showErrorMessage="1" sqref="C24:E24" xr:uid="{3EF54F9E-1F27-40DC-97F3-1A0F1107DD87}">
      <formula1>$M$12:$M$15</formula1>
    </dataValidation>
    <dataValidation type="list" allowBlank="1" showInputMessage="1" showErrorMessage="1" sqref="H12:I12" xr:uid="{FA3C4315-9976-4FD7-B40F-49C5AA608042}">
      <formula1>M17:M19</formula1>
    </dataValidation>
    <dataValidation type="list" showDropDown="1" showInputMessage="1" showErrorMessage="1" sqref="K12" xr:uid="{26352333-EB16-4AD4-8569-CCD9AD12F570}">
      <formula1>O17:O19</formula1>
    </dataValidation>
    <dataValidation type="list" allowBlank="1" showInputMessage="1" showErrorMessage="1" sqref="J10:K10" xr:uid="{2DBE7C77-D2DA-49D3-AD54-CE7DF4DC9397}">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7A21-5AD9-444C-A61C-D5796615C41B}">
  <sheetPr>
    <tabColor rgb="FF92D050"/>
  </sheetPr>
  <dimension ref="B1:X60"/>
  <sheetViews>
    <sheetView topLeftCell="A23" zoomScale="85" zoomScaleNormal="85" zoomScalePageLayoutView="85" workbookViewId="0">
      <selection activeCell="F27" sqref="F27:F38"/>
    </sheetView>
  </sheetViews>
  <sheetFormatPr baseColWidth="10" defaultColWidth="10.85546875" defaultRowHeight="12.75" x14ac:dyDescent="0.2"/>
  <cols>
    <col min="1" max="1" width="1" style="173" customWidth="1"/>
    <col min="2" max="2" width="25.42578125" style="225" customWidth="1"/>
    <col min="3" max="5" width="25.7109375" style="173" customWidth="1"/>
    <col min="6" max="6" width="25" style="173" customWidth="1"/>
    <col min="7" max="7" width="22" style="225" customWidth="1"/>
    <col min="8" max="8" width="20.42578125" style="173" customWidth="1"/>
    <col min="9" max="9" width="25.28515625" style="173" customWidth="1"/>
    <col min="10" max="11" width="22.42578125" style="173" customWidth="1"/>
    <col min="12" max="24" width="10.85546875" style="171"/>
    <col min="25" max="16384" width="10.85546875" style="173"/>
  </cols>
  <sheetData>
    <row r="1" spans="2:24" s="173" customFormat="1" ht="37.5" customHeight="1" x14ac:dyDescent="0.2">
      <c r="B1" s="544"/>
      <c r="C1" s="701" t="s">
        <v>25</v>
      </c>
      <c r="D1" s="701"/>
      <c r="E1" s="701"/>
      <c r="F1" s="701"/>
      <c r="G1" s="701"/>
      <c r="H1" s="701"/>
      <c r="I1" s="546"/>
      <c r="J1" s="170"/>
      <c r="K1" s="170"/>
      <c r="L1" s="171"/>
      <c r="M1" s="172" t="s">
        <v>47</v>
      </c>
      <c r="N1" s="171"/>
      <c r="O1" s="171"/>
      <c r="P1" s="171"/>
      <c r="Q1" s="171"/>
      <c r="R1" s="171"/>
      <c r="S1" s="171"/>
      <c r="T1" s="171"/>
      <c r="U1" s="171"/>
      <c r="V1" s="171"/>
      <c r="W1" s="171"/>
      <c r="X1" s="171"/>
    </row>
    <row r="2" spans="2:24" s="173" customFormat="1" ht="37.5" customHeight="1" x14ac:dyDescent="0.2">
      <c r="B2" s="547"/>
      <c r="C2" s="548" t="s">
        <v>239</v>
      </c>
      <c r="D2" s="548"/>
      <c r="E2" s="548"/>
      <c r="F2" s="548"/>
      <c r="G2" s="548"/>
      <c r="H2" s="548"/>
      <c r="I2" s="549"/>
      <c r="J2" s="170"/>
      <c r="K2" s="170"/>
      <c r="L2" s="171"/>
      <c r="M2" s="172" t="s">
        <v>48</v>
      </c>
      <c r="N2" s="171"/>
      <c r="O2" s="171"/>
      <c r="P2" s="171"/>
      <c r="Q2" s="171"/>
      <c r="R2" s="171"/>
      <c r="S2" s="171"/>
      <c r="T2" s="171"/>
      <c r="U2" s="171"/>
      <c r="V2" s="171"/>
      <c r="W2" s="171"/>
      <c r="X2" s="171"/>
    </row>
    <row r="3" spans="2:24" s="173" customFormat="1" ht="37.5" customHeight="1" thickBot="1" x14ac:dyDescent="0.25">
      <c r="B3" s="550"/>
      <c r="C3" s="551" t="s">
        <v>240</v>
      </c>
      <c r="D3" s="551"/>
      <c r="E3" s="551"/>
      <c r="F3" s="551" t="s">
        <v>241</v>
      </c>
      <c r="G3" s="551"/>
      <c r="H3" s="551"/>
      <c r="I3" s="552"/>
      <c r="J3" s="170"/>
      <c r="K3" s="170"/>
      <c r="L3" s="171"/>
      <c r="M3" s="172" t="s">
        <v>50</v>
      </c>
      <c r="N3" s="171"/>
      <c r="O3" s="171"/>
      <c r="P3" s="171"/>
      <c r="Q3" s="171"/>
      <c r="R3" s="171"/>
      <c r="S3" s="171"/>
      <c r="T3" s="171"/>
      <c r="U3" s="171"/>
      <c r="V3" s="171"/>
      <c r="W3" s="171"/>
      <c r="X3" s="171"/>
    </row>
    <row r="4" spans="2:24" s="173" customFormat="1" ht="23.25" customHeight="1" x14ac:dyDescent="0.2">
      <c r="B4" s="553"/>
      <c r="C4" s="554"/>
      <c r="D4" s="554"/>
      <c r="E4" s="554"/>
      <c r="F4" s="554"/>
      <c r="G4" s="554"/>
      <c r="H4" s="554"/>
      <c r="I4" s="555"/>
      <c r="J4" s="174"/>
      <c r="K4" s="174"/>
      <c r="L4" s="171"/>
      <c r="M4" s="171"/>
      <c r="N4" s="171"/>
      <c r="O4" s="171"/>
      <c r="P4" s="171"/>
      <c r="Q4" s="171"/>
      <c r="R4" s="171"/>
      <c r="S4" s="171"/>
      <c r="T4" s="171"/>
      <c r="U4" s="171"/>
      <c r="V4" s="171"/>
      <c r="W4" s="171"/>
      <c r="X4" s="171"/>
    </row>
    <row r="5" spans="2:24" s="173" customFormat="1" ht="24" customHeight="1" x14ac:dyDescent="0.2">
      <c r="B5" s="556" t="s">
        <v>234</v>
      </c>
      <c r="C5" s="557"/>
      <c r="D5" s="557"/>
      <c r="E5" s="557"/>
      <c r="F5" s="557"/>
      <c r="G5" s="557"/>
      <c r="H5" s="557"/>
      <c r="I5" s="558"/>
      <c r="J5" s="175"/>
      <c r="K5" s="175"/>
      <c r="L5" s="171"/>
      <c r="M5" s="171"/>
      <c r="N5" s="176" t="s">
        <v>57</v>
      </c>
      <c r="O5" s="171"/>
      <c r="P5" s="171"/>
      <c r="Q5" s="171"/>
      <c r="R5" s="171"/>
      <c r="S5" s="171"/>
      <c r="T5" s="171"/>
      <c r="U5" s="171"/>
      <c r="V5" s="171"/>
      <c r="W5" s="171"/>
      <c r="X5" s="171"/>
    </row>
    <row r="6" spans="2:24" s="173" customFormat="1" ht="30.75" customHeight="1" x14ac:dyDescent="0.2">
      <c r="B6" s="559" t="s">
        <v>242</v>
      </c>
      <c r="C6" s="560">
        <v>2</v>
      </c>
      <c r="D6" s="561" t="s">
        <v>243</v>
      </c>
      <c r="E6" s="561"/>
      <c r="F6" s="562" t="str">
        <f>'[7]Proyecto 7550'!$N$13</f>
        <v>Fortalecer los canales de comunicación</v>
      </c>
      <c r="G6" s="562"/>
      <c r="H6" s="562"/>
      <c r="I6" s="562"/>
      <c r="J6" s="178"/>
      <c r="K6" s="178"/>
      <c r="L6" s="171"/>
      <c r="M6" s="172" t="s">
        <v>60</v>
      </c>
      <c r="N6" s="176" t="s">
        <v>61</v>
      </c>
      <c r="O6" s="171"/>
      <c r="P6" s="171"/>
      <c r="Q6" s="171"/>
      <c r="R6" s="171"/>
      <c r="S6" s="171"/>
      <c r="T6" s="171"/>
      <c r="U6" s="171"/>
      <c r="V6" s="171"/>
      <c r="W6" s="171"/>
      <c r="X6" s="171"/>
    </row>
    <row r="7" spans="2:24" s="173" customFormat="1" ht="30.75" customHeight="1" x14ac:dyDescent="0.2">
      <c r="B7" s="559" t="s">
        <v>244</v>
      </c>
      <c r="C7" s="560" t="s">
        <v>81</v>
      </c>
      <c r="D7" s="561" t="s">
        <v>245</v>
      </c>
      <c r="E7" s="561"/>
      <c r="F7" s="567" t="s">
        <v>292</v>
      </c>
      <c r="G7" s="567"/>
      <c r="H7" s="563" t="s">
        <v>246</v>
      </c>
      <c r="I7" s="560" t="s">
        <v>81</v>
      </c>
      <c r="J7" s="181"/>
      <c r="K7" s="181"/>
      <c r="L7" s="171"/>
      <c r="M7" s="172" t="s">
        <v>65</v>
      </c>
      <c r="N7" s="176" t="s">
        <v>66</v>
      </c>
      <c r="O7" s="171"/>
      <c r="P7" s="171"/>
      <c r="Q7" s="171"/>
      <c r="R7" s="171"/>
      <c r="S7" s="171"/>
      <c r="T7" s="171"/>
      <c r="U7" s="171"/>
      <c r="V7" s="171"/>
      <c r="W7" s="171"/>
      <c r="X7" s="171"/>
    </row>
    <row r="8" spans="2:24" s="173" customFormat="1" ht="30.75" customHeight="1" x14ac:dyDescent="0.2">
      <c r="B8" s="559" t="s">
        <v>247</v>
      </c>
      <c r="C8" s="562" t="s">
        <v>289</v>
      </c>
      <c r="D8" s="562"/>
      <c r="E8" s="562"/>
      <c r="F8" s="562"/>
      <c r="G8" s="563" t="s">
        <v>248</v>
      </c>
      <c r="H8" s="564">
        <v>7550</v>
      </c>
      <c r="I8" s="564"/>
      <c r="J8" s="182"/>
      <c r="K8" s="182"/>
      <c r="L8" s="171"/>
      <c r="M8" s="172" t="s">
        <v>69</v>
      </c>
      <c r="N8" s="176" t="s">
        <v>70</v>
      </c>
      <c r="O8" s="171"/>
      <c r="P8" s="171"/>
      <c r="Q8" s="171"/>
      <c r="R8" s="171"/>
      <c r="S8" s="171"/>
      <c r="T8" s="171"/>
      <c r="U8" s="171"/>
      <c r="V8" s="171"/>
      <c r="W8" s="171"/>
      <c r="X8" s="171"/>
    </row>
    <row r="9" spans="2:24" s="173" customFormat="1" ht="30.75" customHeight="1" x14ac:dyDescent="0.2">
      <c r="B9" s="559" t="s">
        <v>48</v>
      </c>
      <c r="C9" s="565" t="s">
        <v>60</v>
      </c>
      <c r="D9" s="565"/>
      <c r="E9" s="565"/>
      <c r="F9" s="565"/>
      <c r="G9" s="563" t="s">
        <v>249</v>
      </c>
      <c r="H9" s="566" t="s">
        <v>290</v>
      </c>
      <c r="I9" s="566"/>
      <c r="J9" s="183"/>
      <c r="K9" s="183"/>
      <c r="L9" s="171"/>
      <c r="M9" s="184" t="s">
        <v>73</v>
      </c>
      <c r="N9" s="171"/>
      <c r="O9" s="171"/>
      <c r="P9" s="171"/>
      <c r="Q9" s="171"/>
      <c r="R9" s="171"/>
      <c r="S9" s="171"/>
      <c r="T9" s="171"/>
      <c r="U9" s="171"/>
      <c r="V9" s="171"/>
      <c r="W9" s="171"/>
      <c r="X9" s="171"/>
    </row>
    <row r="10" spans="2:24" s="173" customFormat="1" ht="98.25" customHeight="1" x14ac:dyDescent="0.2">
      <c r="B10" s="559" t="s">
        <v>250</v>
      </c>
      <c r="C10" s="562" t="s">
        <v>395</v>
      </c>
      <c r="D10" s="562"/>
      <c r="E10" s="562"/>
      <c r="F10" s="562"/>
      <c r="G10" s="562"/>
      <c r="H10" s="562"/>
      <c r="I10" s="562"/>
      <c r="J10" s="185"/>
      <c r="K10" s="185"/>
      <c r="L10" s="171"/>
      <c r="M10" s="184"/>
      <c r="N10" s="171"/>
      <c r="O10" s="171"/>
      <c r="P10" s="171"/>
      <c r="Q10" s="171"/>
      <c r="R10" s="171"/>
      <c r="S10" s="171"/>
      <c r="T10" s="171"/>
      <c r="U10" s="171"/>
      <c r="V10" s="171"/>
      <c r="W10" s="171"/>
      <c r="X10" s="171"/>
    </row>
    <row r="11" spans="2:24" s="173" customFormat="1" ht="30.75" customHeight="1" x14ac:dyDescent="0.2">
      <c r="B11" s="559" t="s">
        <v>251</v>
      </c>
      <c r="C11" s="640" t="s">
        <v>291</v>
      </c>
      <c r="D11" s="640"/>
      <c r="E11" s="640"/>
      <c r="F11" s="640"/>
      <c r="G11" s="640"/>
      <c r="H11" s="640"/>
      <c r="I11" s="640"/>
      <c r="J11" s="181"/>
      <c r="K11" s="181"/>
      <c r="L11" s="171"/>
      <c r="M11" s="184"/>
      <c r="N11" s="176" t="s">
        <v>76</v>
      </c>
      <c r="O11" s="171"/>
      <c r="P11" s="171"/>
      <c r="Q11" s="171"/>
      <c r="R11" s="171"/>
      <c r="S11" s="171"/>
      <c r="T11" s="171"/>
      <c r="U11" s="171"/>
      <c r="V11" s="171"/>
      <c r="W11" s="171"/>
      <c r="X11" s="171"/>
    </row>
    <row r="12" spans="2:24" s="173" customFormat="1" ht="30.75" customHeight="1" x14ac:dyDescent="0.2">
      <c r="B12" s="559" t="s">
        <v>254</v>
      </c>
      <c r="C12" s="568" t="s">
        <v>305</v>
      </c>
      <c r="D12" s="568"/>
      <c r="E12" s="568"/>
      <c r="F12" s="568"/>
      <c r="G12" s="563" t="s">
        <v>252</v>
      </c>
      <c r="H12" s="702" t="s">
        <v>91</v>
      </c>
      <c r="I12" s="702"/>
      <c r="J12" s="181"/>
      <c r="K12" s="181"/>
      <c r="L12" s="171"/>
      <c r="M12" s="184" t="s">
        <v>80</v>
      </c>
      <c r="N12" s="176" t="s">
        <v>81</v>
      </c>
      <c r="O12" s="171"/>
      <c r="P12" s="171"/>
      <c r="Q12" s="171"/>
      <c r="R12" s="171"/>
      <c r="S12" s="171"/>
      <c r="T12" s="171"/>
      <c r="U12" s="171"/>
      <c r="V12" s="171"/>
      <c r="W12" s="171"/>
      <c r="X12" s="171"/>
    </row>
    <row r="13" spans="2:24" s="173" customFormat="1" ht="30.75" customHeight="1" x14ac:dyDescent="0.2">
      <c r="B13" s="559" t="s">
        <v>255</v>
      </c>
      <c r="C13" s="570" t="s">
        <v>353</v>
      </c>
      <c r="D13" s="570"/>
      <c r="E13" s="570"/>
      <c r="F13" s="570"/>
      <c r="G13" s="593" t="s">
        <v>253</v>
      </c>
      <c r="H13" s="702" t="s">
        <v>61</v>
      </c>
      <c r="I13" s="703"/>
      <c r="J13" s="181"/>
      <c r="K13" s="181"/>
      <c r="L13" s="171"/>
      <c r="M13" s="184" t="s">
        <v>84</v>
      </c>
      <c r="N13" s="171"/>
      <c r="O13" s="171"/>
      <c r="P13" s="171"/>
      <c r="Q13" s="171"/>
      <c r="R13" s="171"/>
      <c r="S13" s="171"/>
      <c r="T13" s="171"/>
      <c r="U13" s="171"/>
      <c r="V13" s="171"/>
      <c r="W13" s="171"/>
      <c r="X13" s="171"/>
    </row>
    <row r="14" spans="2:24" s="173" customFormat="1" ht="64.5" customHeight="1" x14ac:dyDescent="0.2">
      <c r="B14" s="559" t="s">
        <v>256</v>
      </c>
      <c r="C14" s="568" t="s">
        <v>345</v>
      </c>
      <c r="D14" s="568"/>
      <c r="E14" s="568"/>
      <c r="F14" s="568"/>
      <c r="G14" s="568"/>
      <c r="H14" s="568"/>
      <c r="I14" s="704"/>
      <c r="J14" s="185"/>
      <c r="K14" s="185"/>
      <c r="L14" s="171"/>
      <c r="M14" s="184" t="s">
        <v>86</v>
      </c>
      <c r="N14" s="176"/>
      <c r="O14" s="171"/>
      <c r="P14" s="171"/>
      <c r="Q14" s="171"/>
      <c r="R14" s="171"/>
      <c r="S14" s="171"/>
      <c r="T14" s="171"/>
      <c r="U14" s="171"/>
      <c r="V14" s="171"/>
      <c r="W14" s="171"/>
      <c r="X14" s="171"/>
    </row>
    <row r="15" spans="2:24" s="173" customFormat="1" ht="30.75" customHeight="1" x14ac:dyDescent="0.2">
      <c r="B15" s="559" t="s">
        <v>257</v>
      </c>
      <c r="C15" s="568" t="s">
        <v>293</v>
      </c>
      <c r="D15" s="568"/>
      <c r="E15" s="568"/>
      <c r="F15" s="568"/>
      <c r="G15" s="568"/>
      <c r="H15" s="568"/>
      <c r="I15" s="568"/>
      <c r="J15" s="186"/>
      <c r="K15" s="186"/>
      <c r="L15" s="171"/>
      <c r="M15" s="184" t="s">
        <v>88</v>
      </c>
      <c r="N15" s="176"/>
      <c r="O15" s="171"/>
      <c r="P15" s="171"/>
      <c r="Q15" s="171"/>
      <c r="R15" s="171"/>
      <c r="S15" s="171"/>
      <c r="T15" s="171"/>
      <c r="U15" s="171"/>
      <c r="V15" s="171"/>
      <c r="W15" s="171"/>
      <c r="X15" s="171"/>
    </row>
    <row r="16" spans="2:24" s="173" customFormat="1" ht="35.450000000000003" customHeight="1" x14ac:dyDescent="0.2">
      <c r="B16" s="559" t="s">
        <v>258</v>
      </c>
      <c r="C16" s="640" t="s">
        <v>346</v>
      </c>
      <c r="D16" s="640"/>
      <c r="E16" s="640"/>
      <c r="F16" s="640"/>
      <c r="G16" s="640"/>
      <c r="H16" s="640"/>
      <c r="I16" s="640"/>
      <c r="J16" s="187"/>
      <c r="K16" s="187"/>
      <c r="L16" s="171"/>
      <c r="M16" s="184"/>
      <c r="N16" s="176"/>
      <c r="O16" s="171"/>
      <c r="P16" s="171"/>
      <c r="Q16" s="171"/>
      <c r="R16" s="171"/>
      <c r="S16" s="171"/>
      <c r="T16" s="171"/>
      <c r="U16" s="171"/>
      <c r="V16" s="171"/>
      <c r="W16" s="171"/>
      <c r="X16" s="171"/>
    </row>
    <row r="17" spans="2:24" s="173" customFormat="1" ht="30.75" customHeight="1" x14ac:dyDescent="0.2">
      <c r="B17" s="559" t="s">
        <v>259</v>
      </c>
      <c r="C17" s="567" t="s">
        <v>152</v>
      </c>
      <c r="D17" s="571"/>
      <c r="E17" s="571"/>
      <c r="F17" s="571"/>
      <c r="G17" s="571"/>
      <c r="H17" s="571"/>
      <c r="I17" s="571"/>
      <c r="J17" s="188"/>
      <c r="K17" s="188"/>
      <c r="L17" s="171"/>
      <c r="M17" s="184" t="s">
        <v>91</v>
      </c>
      <c r="N17" s="176"/>
      <c r="O17" s="171"/>
      <c r="P17" s="171"/>
      <c r="Q17" s="171"/>
      <c r="R17" s="171"/>
      <c r="S17" s="171"/>
      <c r="T17" s="171"/>
      <c r="U17" s="171"/>
      <c r="V17" s="171"/>
      <c r="W17" s="171"/>
      <c r="X17" s="171"/>
    </row>
    <row r="18" spans="2:24" s="173" customFormat="1" ht="18" customHeight="1" x14ac:dyDescent="0.2">
      <c r="B18" s="572" t="s">
        <v>265</v>
      </c>
      <c r="C18" s="573" t="s">
        <v>237</v>
      </c>
      <c r="D18" s="573"/>
      <c r="E18" s="573"/>
      <c r="F18" s="574" t="s">
        <v>238</v>
      </c>
      <c r="G18" s="574"/>
      <c r="H18" s="574"/>
      <c r="I18" s="575"/>
      <c r="J18" s="190"/>
      <c r="K18" s="190"/>
      <c r="L18" s="171"/>
      <c r="M18" s="184" t="s">
        <v>79</v>
      </c>
      <c r="N18" s="176"/>
      <c r="O18" s="171"/>
      <c r="P18" s="171"/>
      <c r="Q18" s="171"/>
      <c r="R18" s="171"/>
      <c r="S18" s="171"/>
      <c r="T18" s="171"/>
      <c r="U18" s="171"/>
      <c r="V18" s="171"/>
      <c r="W18" s="171"/>
      <c r="X18" s="171"/>
    </row>
    <row r="19" spans="2:24" s="173" customFormat="1" ht="39.75" customHeight="1" x14ac:dyDescent="0.2">
      <c r="B19" s="572"/>
      <c r="C19" s="562" t="s">
        <v>303</v>
      </c>
      <c r="D19" s="562"/>
      <c r="E19" s="562"/>
      <c r="F19" s="562" t="s">
        <v>304</v>
      </c>
      <c r="G19" s="562"/>
      <c r="H19" s="562"/>
      <c r="I19" s="562"/>
      <c r="J19" s="187"/>
      <c r="K19" s="187"/>
      <c r="L19" s="171"/>
      <c r="M19" s="184" t="s">
        <v>95</v>
      </c>
      <c r="N19" s="176"/>
      <c r="O19" s="171"/>
      <c r="P19" s="171"/>
      <c r="Q19" s="171"/>
      <c r="R19" s="171"/>
      <c r="S19" s="171"/>
      <c r="T19" s="171"/>
      <c r="U19" s="171"/>
      <c r="V19" s="171"/>
      <c r="W19" s="171"/>
      <c r="X19" s="171"/>
    </row>
    <row r="20" spans="2:24" s="173" customFormat="1" ht="39.75" customHeight="1" x14ac:dyDescent="0.2">
      <c r="B20" s="559" t="s">
        <v>266</v>
      </c>
      <c r="C20" s="478" t="s">
        <v>152</v>
      </c>
      <c r="D20" s="479"/>
      <c r="E20" s="668"/>
      <c r="F20" s="569" t="s">
        <v>152</v>
      </c>
      <c r="G20" s="569"/>
      <c r="H20" s="569"/>
      <c r="I20" s="669"/>
      <c r="J20" s="181"/>
      <c r="K20" s="181"/>
      <c r="L20" s="171"/>
      <c r="M20" s="184"/>
      <c r="N20" s="176"/>
      <c r="O20" s="171"/>
      <c r="P20" s="171"/>
      <c r="Q20" s="171"/>
      <c r="R20" s="171"/>
      <c r="S20" s="171"/>
      <c r="T20" s="171"/>
      <c r="U20" s="171"/>
      <c r="V20" s="171"/>
      <c r="W20" s="171"/>
      <c r="X20" s="171"/>
    </row>
    <row r="21" spans="2:24" s="173" customFormat="1" ht="86.45" customHeight="1" x14ac:dyDescent="0.2">
      <c r="B21" s="559" t="s">
        <v>267</v>
      </c>
      <c r="C21" s="705" t="s">
        <v>306</v>
      </c>
      <c r="D21" s="706"/>
      <c r="E21" s="707"/>
      <c r="F21" s="708" t="s">
        <v>307</v>
      </c>
      <c r="G21" s="581"/>
      <c r="H21" s="581"/>
      <c r="I21" s="709"/>
      <c r="J21" s="186"/>
      <c r="K21" s="186"/>
      <c r="L21" s="171"/>
      <c r="M21" s="192"/>
      <c r="N21" s="176"/>
      <c r="O21" s="171"/>
      <c r="P21" s="171"/>
      <c r="Q21" s="171"/>
      <c r="R21" s="171"/>
      <c r="S21" s="171"/>
      <c r="T21" s="171"/>
      <c r="U21" s="171"/>
      <c r="V21" s="171"/>
      <c r="W21" s="171"/>
      <c r="X21" s="171"/>
    </row>
    <row r="22" spans="2:24" s="173" customFormat="1" ht="23.25" customHeight="1" x14ac:dyDescent="0.2">
      <c r="B22" s="559" t="s">
        <v>268</v>
      </c>
      <c r="C22" s="576">
        <v>44197</v>
      </c>
      <c r="D22" s="577"/>
      <c r="E22" s="578"/>
      <c r="F22" s="563" t="s">
        <v>271</v>
      </c>
      <c r="G22" s="648">
        <v>8.5000000000000006E-2</v>
      </c>
      <c r="H22" s="563" t="s">
        <v>275</v>
      </c>
      <c r="I22" s="648">
        <v>8.5000000000000006E-2</v>
      </c>
      <c r="J22" s="195"/>
      <c r="K22" s="195"/>
      <c r="L22" s="171"/>
      <c r="M22" s="192"/>
      <c r="N22" s="171"/>
      <c r="O22" s="171"/>
      <c r="P22" s="171"/>
      <c r="Q22" s="171"/>
      <c r="R22" s="171"/>
      <c r="S22" s="171"/>
      <c r="T22" s="171"/>
      <c r="U22" s="171"/>
      <c r="V22" s="171"/>
      <c r="W22" s="171"/>
      <c r="X22" s="171"/>
    </row>
    <row r="23" spans="2:24" s="173" customFormat="1" ht="27" customHeight="1" x14ac:dyDescent="0.2">
      <c r="B23" s="559" t="s">
        <v>269</v>
      </c>
      <c r="C23" s="576">
        <v>44561</v>
      </c>
      <c r="D23" s="581"/>
      <c r="E23" s="582"/>
      <c r="F23" s="563" t="s">
        <v>272</v>
      </c>
      <c r="G23" s="710">
        <v>0.3</v>
      </c>
      <c r="H23" s="711"/>
      <c r="I23" s="712"/>
      <c r="J23" s="196"/>
      <c r="K23" s="196"/>
      <c r="L23" s="171"/>
      <c r="M23" s="192"/>
      <c r="N23" s="171"/>
      <c r="O23" s="171"/>
      <c r="P23" s="171"/>
      <c r="Q23" s="171"/>
      <c r="R23" s="171"/>
      <c r="S23" s="171"/>
      <c r="T23" s="171"/>
      <c r="U23" s="171"/>
      <c r="V23" s="171"/>
      <c r="W23" s="171"/>
      <c r="X23" s="171"/>
    </row>
    <row r="24" spans="2:24" s="173" customFormat="1" ht="30.75" customHeight="1" x14ac:dyDescent="0.2">
      <c r="B24" s="197" t="s">
        <v>270</v>
      </c>
      <c r="C24" s="586" t="s">
        <v>326</v>
      </c>
      <c r="D24" s="587"/>
      <c r="E24" s="588"/>
      <c r="F24" s="198" t="s">
        <v>274</v>
      </c>
      <c r="G24" s="589" t="s">
        <v>223</v>
      </c>
      <c r="H24" s="590"/>
      <c r="I24" s="591"/>
      <c r="J24" s="190"/>
      <c r="K24" s="190"/>
      <c r="L24" s="171"/>
      <c r="M24" s="192"/>
      <c r="N24" s="171"/>
      <c r="O24" s="171"/>
      <c r="P24" s="171"/>
      <c r="Q24" s="171"/>
      <c r="R24" s="171"/>
      <c r="S24" s="171"/>
      <c r="T24" s="171"/>
      <c r="U24" s="171"/>
      <c r="V24" s="171"/>
      <c r="W24" s="171"/>
      <c r="X24" s="171"/>
    </row>
    <row r="25" spans="2:24" s="173" customFormat="1" ht="22.5" customHeight="1" x14ac:dyDescent="0.2">
      <c r="B25" s="556" t="s">
        <v>235</v>
      </c>
      <c r="C25" s="557"/>
      <c r="D25" s="557"/>
      <c r="E25" s="557"/>
      <c r="F25" s="557"/>
      <c r="G25" s="557"/>
      <c r="H25" s="557"/>
      <c r="I25" s="558"/>
      <c r="J25" s="175"/>
      <c r="K25" s="175"/>
      <c r="L25" s="171"/>
      <c r="M25" s="192"/>
      <c r="N25" s="171"/>
      <c r="O25" s="171"/>
      <c r="P25" s="171"/>
      <c r="Q25" s="171"/>
      <c r="R25" s="171"/>
      <c r="S25" s="171"/>
      <c r="T25" s="171"/>
      <c r="U25" s="171"/>
      <c r="V25" s="171"/>
      <c r="W25" s="171"/>
      <c r="X25" s="171"/>
    </row>
    <row r="26" spans="2:24" s="173" customFormat="1" ht="43.5" customHeight="1" x14ac:dyDescent="0.2">
      <c r="B26" s="592" t="s">
        <v>105</v>
      </c>
      <c r="C26" s="593" t="s">
        <v>261</v>
      </c>
      <c r="D26" s="593" t="s">
        <v>260</v>
      </c>
      <c r="E26" s="594" t="s">
        <v>264</v>
      </c>
      <c r="F26" s="593" t="s">
        <v>263</v>
      </c>
      <c r="G26" s="593" t="s">
        <v>262</v>
      </c>
      <c r="H26" s="594" t="s">
        <v>276</v>
      </c>
      <c r="I26" s="595" t="s">
        <v>273</v>
      </c>
      <c r="J26" s="187"/>
      <c r="K26" s="187"/>
      <c r="L26" s="171"/>
      <c r="M26" s="192"/>
      <c r="N26" s="171"/>
      <c r="O26" s="171"/>
      <c r="P26" s="171"/>
      <c r="Q26" s="171"/>
      <c r="R26" s="171"/>
      <c r="S26" s="171"/>
      <c r="T26" s="171"/>
      <c r="U26" s="171"/>
      <c r="V26" s="171"/>
      <c r="W26" s="171"/>
      <c r="X26" s="171"/>
    </row>
    <row r="27" spans="2:24" s="173" customFormat="1" ht="15.6" customHeight="1" x14ac:dyDescent="0.2">
      <c r="B27" s="592" t="s">
        <v>329</v>
      </c>
      <c r="C27" s="713">
        <f>0.083333*$G$23</f>
        <v>2.4999900000000002E-2</v>
      </c>
      <c r="D27" s="713">
        <v>2.4999900000000002E-2</v>
      </c>
      <c r="E27" s="598">
        <f>+D27/C27</f>
        <v>1</v>
      </c>
      <c r="F27" s="475">
        <f>+SUM(C27:C38)</f>
        <v>0.29999880000000001</v>
      </c>
      <c r="G27" s="475">
        <f>+SUM(D27:D38)</f>
        <v>2.4999900000000002E-2</v>
      </c>
      <c r="H27" s="600">
        <f>+G27/F27</f>
        <v>8.3333333333333343E-2</v>
      </c>
      <c r="I27" s="601">
        <f>+G27+I22</f>
        <v>0.10999990000000001</v>
      </c>
      <c r="J27" s="187"/>
      <c r="K27" s="187"/>
      <c r="L27" s="171"/>
      <c r="M27" s="192"/>
      <c r="N27" s="171"/>
      <c r="O27" s="171"/>
      <c r="P27" s="171"/>
      <c r="Q27" s="171"/>
      <c r="R27" s="171"/>
      <c r="S27" s="171"/>
      <c r="T27" s="171"/>
      <c r="U27" s="171"/>
      <c r="V27" s="171"/>
      <c r="W27" s="171"/>
      <c r="X27" s="171"/>
    </row>
    <row r="28" spans="2:24" s="173" customFormat="1" ht="15.6" customHeight="1" x14ac:dyDescent="0.2">
      <c r="B28" s="592" t="s">
        <v>114</v>
      </c>
      <c r="C28" s="713">
        <f t="shared" ref="C28:C38" si="0">0.083333*$G$23</f>
        <v>2.4999900000000002E-2</v>
      </c>
      <c r="D28" s="714"/>
      <c r="E28" s="598">
        <f>+D28/C28</f>
        <v>0</v>
      </c>
      <c r="F28" s="476"/>
      <c r="G28" s="476"/>
      <c r="H28" s="603"/>
      <c r="I28" s="604"/>
      <c r="J28" s="187"/>
      <c r="K28" s="187"/>
      <c r="L28" s="171"/>
      <c r="M28" s="192"/>
      <c r="N28" s="171"/>
      <c r="O28" s="171"/>
      <c r="P28" s="171"/>
      <c r="Q28" s="171"/>
      <c r="R28" s="171"/>
      <c r="S28" s="171"/>
      <c r="T28" s="171"/>
      <c r="U28" s="171"/>
      <c r="V28" s="171"/>
      <c r="W28" s="171"/>
      <c r="X28" s="171"/>
    </row>
    <row r="29" spans="2:24" s="173" customFormat="1" ht="15.6" customHeight="1" x14ac:dyDescent="0.2">
      <c r="B29" s="592" t="s">
        <v>115</v>
      </c>
      <c r="C29" s="713">
        <f t="shared" si="0"/>
        <v>2.4999900000000002E-2</v>
      </c>
      <c r="D29" s="714"/>
      <c r="E29" s="598">
        <f>+D29/C29</f>
        <v>0</v>
      </c>
      <c r="F29" s="476"/>
      <c r="G29" s="476"/>
      <c r="H29" s="603"/>
      <c r="I29" s="604"/>
      <c r="J29" s="187"/>
      <c r="K29" s="187"/>
      <c r="L29" s="171"/>
      <c r="M29" s="192"/>
      <c r="N29" s="171"/>
      <c r="O29" s="171"/>
      <c r="P29" s="171"/>
      <c r="Q29" s="171"/>
      <c r="R29" s="171"/>
      <c r="S29" s="171"/>
      <c r="T29" s="171"/>
      <c r="U29" s="171"/>
      <c r="V29" s="171"/>
      <c r="W29" s="171"/>
      <c r="X29" s="171"/>
    </row>
    <row r="30" spans="2:24" s="173" customFormat="1" ht="15.6" customHeight="1" x14ac:dyDescent="0.2">
      <c r="B30" s="592" t="s">
        <v>116</v>
      </c>
      <c r="C30" s="713">
        <f t="shared" si="0"/>
        <v>2.4999900000000002E-2</v>
      </c>
      <c r="D30" s="714"/>
      <c r="E30" s="598">
        <f t="shared" ref="E30:E38" si="1">+D30/C30</f>
        <v>0</v>
      </c>
      <c r="F30" s="476"/>
      <c r="G30" s="476"/>
      <c r="H30" s="603"/>
      <c r="I30" s="604"/>
      <c r="J30" s="187"/>
      <c r="K30" s="187"/>
      <c r="L30" s="171"/>
      <c r="M30" s="192"/>
      <c r="N30" s="171"/>
      <c r="O30" s="171"/>
      <c r="P30" s="171"/>
      <c r="Q30" s="171"/>
      <c r="R30" s="171"/>
      <c r="S30" s="171"/>
      <c r="T30" s="171"/>
      <c r="U30" s="171"/>
      <c r="V30" s="171"/>
      <c r="W30" s="171"/>
      <c r="X30" s="171"/>
    </row>
    <row r="31" spans="2:24" s="173" customFormat="1" ht="15.6" customHeight="1" x14ac:dyDescent="0.2">
      <c r="B31" s="592" t="s">
        <v>117</v>
      </c>
      <c r="C31" s="713">
        <f t="shared" si="0"/>
        <v>2.4999900000000002E-2</v>
      </c>
      <c r="D31" s="714"/>
      <c r="E31" s="598">
        <f t="shared" si="1"/>
        <v>0</v>
      </c>
      <c r="F31" s="476"/>
      <c r="G31" s="476"/>
      <c r="H31" s="603"/>
      <c r="I31" s="604"/>
      <c r="J31" s="187"/>
      <c r="K31" s="187"/>
      <c r="L31" s="171"/>
      <c r="M31" s="192"/>
      <c r="N31" s="171"/>
      <c r="O31" s="171"/>
      <c r="P31" s="171"/>
      <c r="Q31" s="171"/>
      <c r="R31" s="171"/>
      <c r="S31" s="171"/>
      <c r="T31" s="171"/>
      <c r="U31" s="171"/>
      <c r="V31" s="171"/>
      <c r="W31" s="171"/>
      <c r="X31" s="171"/>
    </row>
    <row r="32" spans="2:24" s="173" customFormat="1" ht="15.6" customHeight="1" x14ac:dyDescent="0.2">
      <c r="B32" s="592" t="s">
        <v>118</v>
      </c>
      <c r="C32" s="713">
        <f t="shared" si="0"/>
        <v>2.4999900000000002E-2</v>
      </c>
      <c r="D32" s="714"/>
      <c r="E32" s="598">
        <f t="shared" si="1"/>
        <v>0</v>
      </c>
      <c r="F32" s="476"/>
      <c r="G32" s="476"/>
      <c r="H32" s="603"/>
      <c r="I32" s="604"/>
      <c r="J32" s="187"/>
      <c r="K32" s="187"/>
      <c r="L32" s="171"/>
      <c r="M32" s="192"/>
      <c r="N32" s="171"/>
      <c r="O32" s="171"/>
      <c r="P32" s="171"/>
      <c r="Q32" s="171"/>
      <c r="R32" s="171"/>
      <c r="S32" s="171"/>
      <c r="T32" s="171"/>
      <c r="U32" s="171"/>
      <c r="V32" s="171"/>
      <c r="W32" s="171"/>
      <c r="X32" s="171"/>
    </row>
    <row r="33" spans="2:24" s="173" customFormat="1" ht="19.5" customHeight="1" x14ac:dyDescent="0.2">
      <c r="B33" s="592" t="s">
        <v>119</v>
      </c>
      <c r="C33" s="713">
        <f t="shared" si="0"/>
        <v>2.4999900000000002E-2</v>
      </c>
      <c r="D33" s="714"/>
      <c r="E33" s="598">
        <f t="shared" si="1"/>
        <v>0</v>
      </c>
      <c r="F33" s="476"/>
      <c r="G33" s="476"/>
      <c r="H33" s="603"/>
      <c r="I33" s="604"/>
      <c r="J33" s="207"/>
      <c r="K33" s="207"/>
      <c r="L33" s="171"/>
      <c r="M33" s="171"/>
      <c r="N33" s="171"/>
      <c r="O33" s="171"/>
      <c r="P33" s="171"/>
      <c r="Q33" s="171"/>
      <c r="R33" s="171"/>
      <c r="S33" s="171"/>
      <c r="T33" s="171"/>
      <c r="U33" s="171"/>
      <c r="V33" s="171"/>
      <c r="W33" s="171"/>
      <c r="X33" s="171"/>
    </row>
    <row r="34" spans="2:24" s="173" customFormat="1" ht="19.5" customHeight="1" x14ac:dyDescent="0.2">
      <c r="B34" s="592" t="s">
        <v>120</v>
      </c>
      <c r="C34" s="713">
        <f t="shared" si="0"/>
        <v>2.4999900000000002E-2</v>
      </c>
      <c r="D34" s="715"/>
      <c r="E34" s="598">
        <f t="shared" si="1"/>
        <v>0</v>
      </c>
      <c r="F34" s="476"/>
      <c r="G34" s="476"/>
      <c r="H34" s="603"/>
      <c r="I34" s="604"/>
      <c r="J34" s="207"/>
      <c r="K34" s="207"/>
      <c r="L34" s="171"/>
      <c r="M34" s="171"/>
      <c r="N34" s="171"/>
      <c r="O34" s="171"/>
      <c r="P34" s="171"/>
      <c r="Q34" s="171"/>
      <c r="R34" s="171"/>
      <c r="S34" s="171"/>
      <c r="T34" s="171"/>
      <c r="U34" s="171"/>
      <c r="V34" s="171"/>
      <c r="W34" s="171"/>
      <c r="X34" s="171"/>
    </row>
    <row r="35" spans="2:24" s="173" customFormat="1" ht="19.5" customHeight="1" x14ac:dyDescent="0.2">
      <c r="B35" s="592" t="s">
        <v>121</v>
      </c>
      <c r="C35" s="713">
        <f t="shared" si="0"/>
        <v>2.4999900000000002E-2</v>
      </c>
      <c r="D35" s="716"/>
      <c r="E35" s="598">
        <f t="shared" si="1"/>
        <v>0</v>
      </c>
      <c r="F35" s="476"/>
      <c r="G35" s="476"/>
      <c r="H35" s="603"/>
      <c r="I35" s="604"/>
      <c r="J35" s="207"/>
      <c r="K35" s="207"/>
      <c r="L35" s="171"/>
      <c r="M35" s="171"/>
      <c r="N35" s="171"/>
      <c r="O35" s="171"/>
      <c r="P35" s="171"/>
      <c r="Q35" s="171"/>
      <c r="R35" s="171"/>
      <c r="S35" s="171"/>
      <c r="T35" s="171"/>
      <c r="U35" s="171"/>
      <c r="V35" s="171"/>
      <c r="W35" s="171"/>
      <c r="X35" s="171"/>
    </row>
    <row r="36" spans="2:24" s="173" customFormat="1" ht="19.5" customHeight="1" x14ac:dyDescent="0.2">
      <c r="B36" s="592" t="s">
        <v>122</v>
      </c>
      <c r="C36" s="713">
        <f t="shared" si="0"/>
        <v>2.4999900000000002E-2</v>
      </c>
      <c r="D36" s="716"/>
      <c r="E36" s="598">
        <f t="shared" si="1"/>
        <v>0</v>
      </c>
      <c r="F36" s="476"/>
      <c r="G36" s="476"/>
      <c r="H36" s="603"/>
      <c r="I36" s="604"/>
      <c r="J36" s="207"/>
      <c r="K36" s="207"/>
      <c r="L36" s="171"/>
      <c r="M36" s="171"/>
      <c r="N36" s="171"/>
      <c r="O36" s="171"/>
      <c r="P36" s="171"/>
      <c r="Q36" s="171"/>
      <c r="R36" s="171"/>
      <c r="S36" s="171"/>
      <c r="T36" s="171"/>
      <c r="U36" s="171"/>
      <c r="V36" s="171"/>
      <c r="W36" s="171"/>
      <c r="X36" s="171"/>
    </row>
    <row r="37" spans="2:24" s="173" customFormat="1" ht="19.5" customHeight="1" x14ac:dyDescent="0.2">
      <c r="B37" s="592" t="s">
        <v>123</v>
      </c>
      <c r="C37" s="713">
        <f t="shared" si="0"/>
        <v>2.4999900000000002E-2</v>
      </c>
      <c r="D37" s="715"/>
      <c r="E37" s="598">
        <f t="shared" si="1"/>
        <v>0</v>
      </c>
      <c r="F37" s="476"/>
      <c r="G37" s="476"/>
      <c r="H37" s="603"/>
      <c r="I37" s="604"/>
      <c r="J37" s="207"/>
      <c r="K37" s="207"/>
      <c r="L37" s="171"/>
      <c r="M37" s="171"/>
      <c r="N37" s="171"/>
      <c r="O37" s="171"/>
      <c r="P37" s="171"/>
      <c r="Q37" s="171"/>
      <c r="R37" s="171"/>
      <c r="S37" s="171"/>
      <c r="T37" s="171"/>
      <c r="U37" s="171"/>
      <c r="V37" s="171"/>
      <c r="W37" s="171"/>
      <c r="X37" s="171"/>
    </row>
    <row r="38" spans="2:24" s="173" customFormat="1" ht="19.5" customHeight="1" x14ac:dyDescent="0.2">
      <c r="B38" s="592" t="s">
        <v>124</v>
      </c>
      <c r="C38" s="713">
        <f t="shared" si="0"/>
        <v>2.4999900000000002E-2</v>
      </c>
      <c r="D38" s="715"/>
      <c r="E38" s="598">
        <f t="shared" si="1"/>
        <v>0</v>
      </c>
      <c r="F38" s="477"/>
      <c r="G38" s="477"/>
      <c r="H38" s="606"/>
      <c r="I38" s="607"/>
      <c r="J38" s="207"/>
      <c r="K38" s="207"/>
      <c r="L38" s="171"/>
      <c r="M38" s="171"/>
      <c r="N38" s="171"/>
      <c r="O38" s="171"/>
      <c r="P38" s="171"/>
      <c r="Q38" s="171"/>
      <c r="R38" s="171"/>
      <c r="S38" s="171"/>
      <c r="T38" s="171"/>
      <c r="U38" s="171"/>
      <c r="V38" s="171"/>
      <c r="W38" s="171"/>
      <c r="X38" s="171"/>
    </row>
    <row r="39" spans="2:24" s="173" customFormat="1" ht="52.5" customHeight="1" x14ac:dyDescent="0.2">
      <c r="B39" s="608" t="s">
        <v>277</v>
      </c>
      <c r="C39" s="609"/>
      <c r="D39" s="610"/>
      <c r="E39" s="610"/>
      <c r="F39" s="610"/>
      <c r="G39" s="610"/>
      <c r="H39" s="610"/>
      <c r="I39" s="611"/>
      <c r="J39" s="210"/>
      <c r="K39" s="210"/>
      <c r="L39" s="171"/>
      <c r="M39" s="171"/>
      <c r="N39" s="171"/>
      <c r="O39" s="171"/>
      <c r="P39" s="171"/>
      <c r="Q39" s="171"/>
      <c r="R39" s="171"/>
      <c r="S39" s="171"/>
      <c r="T39" s="171"/>
      <c r="U39" s="171"/>
      <c r="V39" s="171"/>
      <c r="W39" s="171"/>
      <c r="X39" s="171"/>
    </row>
    <row r="40" spans="2:24" s="173" customFormat="1" ht="34.5" customHeight="1" x14ac:dyDescent="0.2">
      <c r="B40" s="612"/>
      <c r="C40" s="494"/>
      <c r="D40" s="494"/>
      <c r="E40" s="494"/>
      <c r="F40" s="494"/>
      <c r="G40" s="494"/>
      <c r="H40" s="494"/>
      <c r="I40" s="613"/>
      <c r="J40" s="175"/>
      <c r="K40" s="175"/>
      <c r="L40" s="171"/>
      <c r="M40" s="171"/>
      <c r="N40" s="171"/>
      <c r="O40" s="171"/>
      <c r="P40" s="171"/>
      <c r="Q40" s="171"/>
      <c r="R40" s="171"/>
      <c r="S40" s="171"/>
      <c r="T40" s="171"/>
      <c r="U40" s="171"/>
      <c r="V40" s="171"/>
      <c r="W40" s="171"/>
      <c r="X40" s="171"/>
    </row>
    <row r="41" spans="2:24" s="173" customFormat="1" ht="34.5" customHeight="1" x14ac:dyDescent="0.2">
      <c r="B41" s="614"/>
      <c r="C41" s="615"/>
      <c r="D41" s="615"/>
      <c r="E41" s="615"/>
      <c r="F41" s="615"/>
      <c r="G41" s="615"/>
      <c r="H41" s="615"/>
      <c r="I41" s="616"/>
      <c r="J41" s="210"/>
      <c r="K41" s="210"/>
      <c r="L41" s="171"/>
      <c r="M41" s="171"/>
      <c r="N41" s="171"/>
      <c r="O41" s="171"/>
      <c r="P41" s="171"/>
      <c r="Q41" s="171"/>
      <c r="R41" s="171"/>
      <c r="S41" s="171"/>
      <c r="T41" s="171"/>
      <c r="U41" s="171"/>
      <c r="V41" s="171"/>
      <c r="W41" s="171"/>
      <c r="X41" s="171"/>
    </row>
    <row r="42" spans="2:24" s="173" customFormat="1" ht="34.5" customHeight="1" x14ac:dyDescent="0.2">
      <c r="B42" s="614"/>
      <c r="C42" s="615"/>
      <c r="D42" s="615"/>
      <c r="E42" s="615"/>
      <c r="F42" s="615"/>
      <c r="G42" s="615"/>
      <c r="H42" s="615"/>
      <c r="I42" s="616"/>
      <c r="J42" s="210"/>
      <c r="K42" s="210"/>
      <c r="L42" s="171"/>
      <c r="M42" s="171"/>
      <c r="N42" s="171"/>
      <c r="O42" s="171"/>
      <c r="P42" s="171"/>
      <c r="Q42" s="171"/>
      <c r="R42" s="171"/>
      <c r="S42" s="171"/>
      <c r="T42" s="171"/>
      <c r="U42" s="171"/>
      <c r="V42" s="171"/>
      <c r="W42" s="171"/>
      <c r="X42" s="171"/>
    </row>
    <row r="43" spans="2:24" s="173" customFormat="1" ht="34.5" customHeight="1" x14ac:dyDescent="0.2">
      <c r="B43" s="614"/>
      <c r="C43" s="615"/>
      <c r="D43" s="615"/>
      <c r="E43" s="615"/>
      <c r="F43" s="615"/>
      <c r="G43" s="615"/>
      <c r="H43" s="615"/>
      <c r="I43" s="616"/>
      <c r="J43" s="210"/>
      <c r="K43" s="210"/>
      <c r="L43" s="171"/>
      <c r="M43" s="171"/>
      <c r="N43" s="171"/>
      <c r="O43" s="171"/>
      <c r="P43" s="171"/>
      <c r="Q43" s="171"/>
      <c r="R43" s="171"/>
      <c r="S43" s="171"/>
      <c r="T43" s="171"/>
      <c r="U43" s="171"/>
      <c r="V43" s="171"/>
      <c r="W43" s="171"/>
      <c r="X43" s="171"/>
    </row>
    <row r="44" spans="2:24" s="173" customFormat="1" ht="34.5" customHeight="1" x14ac:dyDescent="0.2">
      <c r="B44" s="617"/>
      <c r="C44" s="500"/>
      <c r="D44" s="500"/>
      <c r="E44" s="500"/>
      <c r="F44" s="500"/>
      <c r="G44" s="500"/>
      <c r="H44" s="500"/>
      <c r="I44" s="618"/>
      <c r="J44" s="174"/>
      <c r="K44" s="174"/>
      <c r="L44" s="171"/>
      <c r="M44" s="171"/>
      <c r="N44" s="171"/>
      <c r="O44" s="171"/>
      <c r="P44" s="171"/>
      <c r="Q44" s="171"/>
      <c r="R44" s="171"/>
      <c r="S44" s="171"/>
      <c r="T44" s="171"/>
      <c r="U44" s="171"/>
      <c r="V44" s="171"/>
      <c r="W44" s="171"/>
      <c r="X44" s="171"/>
    </row>
    <row r="45" spans="2:24" s="173" customFormat="1" ht="232.9" customHeight="1" x14ac:dyDescent="0.2">
      <c r="B45" s="559" t="s">
        <v>278</v>
      </c>
      <c r="C45" s="490" t="s">
        <v>341</v>
      </c>
      <c r="D45" s="491"/>
      <c r="E45" s="491"/>
      <c r="F45" s="491"/>
      <c r="G45" s="491"/>
      <c r="H45" s="491"/>
      <c r="I45" s="619"/>
      <c r="J45" s="211"/>
      <c r="K45" s="211"/>
      <c r="L45" s="171"/>
      <c r="M45" s="171"/>
      <c r="N45" s="171"/>
      <c r="O45" s="171"/>
      <c r="P45" s="171"/>
      <c r="Q45" s="171"/>
      <c r="R45" s="171"/>
      <c r="S45" s="171"/>
      <c r="T45" s="171"/>
      <c r="U45" s="171"/>
      <c r="V45" s="171"/>
      <c r="W45" s="171"/>
      <c r="X45" s="171"/>
    </row>
    <row r="46" spans="2:24" s="173" customFormat="1" ht="64.900000000000006" customHeight="1" x14ac:dyDescent="0.2">
      <c r="B46" s="559" t="s">
        <v>279</v>
      </c>
      <c r="C46" s="490" t="s">
        <v>223</v>
      </c>
      <c r="D46" s="491"/>
      <c r="E46" s="491"/>
      <c r="F46" s="491"/>
      <c r="G46" s="491"/>
      <c r="H46" s="491"/>
      <c r="I46" s="619"/>
      <c r="J46" s="211"/>
      <c r="K46" s="211"/>
      <c r="L46" s="171"/>
      <c r="M46" s="171"/>
      <c r="N46" s="171"/>
      <c r="O46" s="171"/>
      <c r="P46" s="171"/>
      <c r="Q46" s="171"/>
      <c r="R46" s="171"/>
      <c r="S46" s="171"/>
      <c r="T46" s="171"/>
      <c r="U46" s="171"/>
      <c r="V46" s="171"/>
      <c r="W46" s="171"/>
      <c r="X46" s="171"/>
    </row>
    <row r="47" spans="2:24" s="173" customFormat="1" ht="109.15" customHeight="1" x14ac:dyDescent="0.2">
      <c r="B47" s="620" t="s">
        <v>280</v>
      </c>
      <c r="C47" s="621" t="s">
        <v>342</v>
      </c>
      <c r="D47" s="622"/>
      <c r="E47" s="622"/>
      <c r="F47" s="622"/>
      <c r="G47" s="622"/>
      <c r="H47" s="622"/>
      <c r="I47" s="623"/>
      <c r="J47" s="211"/>
      <c r="K47" s="211"/>
      <c r="L47" s="171"/>
      <c r="M47" s="171"/>
      <c r="N47" s="171"/>
      <c r="O47" s="171"/>
      <c r="P47" s="171"/>
      <c r="Q47" s="171"/>
      <c r="R47" s="171"/>
      <c r="S47" s="171"/>
      <c r="T47" s="171"/>
      <c r="U47" s="171"/>
      <c r="V47" s="171"/>
      <c r="W47" s="171"/>
      <c r="X47" s="171"/>
    </row>
    <row r="48" spans="2:24" s="173" customFormat="1" ht="22.5" customHeight="1" x14ac:dyDescent="0.2">
      <c r="B48" s="556" t="s">
        <v>236</v>
      </c>
      <c r="C48" s="557"/>
      <c r="D48" s="557"/>
      <c r="E48" s="557"/>
      <c r="F48" s="557"/>
      <c r="G48" s="557"/>
      <c r="H48" s="557"/>
      <c r="I48" s="558"/>
      <c r="J48" s="211"/>
      <c r="K48" s="211"/>
      <c r="L48" s="171"/>
      <c r="M48" s="171"/>
      <c r="N48" s="171"/>
      <c r="O48" s="171"/>
      <c r="P48" s="171"/>
      <c r="Q48" s="171"/>
      <c r="R48" s="171"/>
      <c r="S48" s="171"/>
      <c r="T48" s="171"/>
      <c r="U48" s="171"/>
      <c r="V48" s="171"/>
      <c r="W48" s="171"/>
      <c r="X48" s="171"/>
    </row>
    <row r="49" spans="2:24" s="173" customFormat="1" ht="22.5" customHeight="1" x14ac:dyDescent="0.2">
      <c r="B49" s="624" t="s">
        <v>281</v>
      </c>
      <c r="C49" s="625" t="s">
        <v>282</v>
      </c>
      <c r="D49" s="626" t="s">
        <v>283</v>
      </c>
      <c r="E49" s="626"/>
      <c r="F49" s="626"/>
      <c r="G49" s="626" t="s">
        <v>284</v>
      </c>
      <c r="H49" s="626"/>
      <c r="I49" s="627"/>
      <c r="J49" s="214"/>
      <c r="K49" s="214"/>
      <c r="L49" s="171"/>
      <c r="M49" s="171"/>
      <c r="N49" s="171"/>
      <c r="O49" s="171"/>
      <c r="P49" s="171"/>
      <c r="Q49" s="171"/>
      <c r="R49" s="171"/>
      <c r="S49" s="171"/>
      <c r="T49" s="171"/>
      <c r="U49" s="171"/>
      <c r="V49" s="171"/>
      <c r="W49" s="171"/>
      <c r="X49" s="171"/>
    </row>
    <row r="50" spans="2:24" s="173" customFormat="1" ht="30.75" customHeight="1" x14ac:dyDescent="0.2">
      <c r="B50" s="628"/>
      <c r="C50" s="660"/>
      <c r="D50" s="661"/>
      <c r="E50" s="661"/>
      <c r="F50" s="661"/>
      <c r="G50" s="661"/>
      <c r="H50" s="661"/>
      <c r="I50" s="662"/>
      <c r="J50" s="214"/>
      <c r="K50" s="214"/>
      <c r="L50" s="171"/>
      <c r="M50" s="171"/>
      <c r="N50" s="171"/>
      <c r="O50" s="171"/>
      <c r="P50" s="171"/>
      <c r="Q50" s="171"/>
      <c r="R50" s="171"/>
      <c r="S50" s="171"/>
      <c r="T50" s="171"/>
      <c r="U50" s="171"/>
      <c r="V50" s="171"/>
      <c r="W50" s="171"/>
      <c r="X50" s="171"/>
    </row>
    <row r="51" spans="2:24" s="173" customFormat="1" ht="32.25" customHeight="1" x14ac:dyDescent="0.2">
      <c r="B51" s="632" t="s">
        <v>285</v>
      </c>
      <c r="C51" s="661" t="s">
        <v>343</v>
      </c>
      <c r="D51" s="661"/>
      <c r="E51" s="661"/>
      <c r="F51" s="661"/>
      <c r="G51" s="661"/>
      <c r="H51" s="661"/>
      <c r="I51" s="662"/>
      <c r="J51" s="217"/>
      <c r="K51" s="217"/>
      <c r="L51" s="171"/>
      <c r="M51" s="171"/>
      <c r="N51" s="171"/>
      <c r="O51" s="171"/>
      <c r="P51" s="171"/>
      <c r="Q51" s="171"/>
      <c r="R51" s="171"/>
      <c r="S51" s="171"/>
      <c r="T51" s="171"/>
      <c r="U51" s="171"/>
      <c r="V51" s="171"/>
      <c r="W51" s="171"/>
      <c r="X51" s="171"/>
    </row>
    <row r="52" spans="2:24" s="173" customFormat="1" ht="28.5" customHeight="1" x14ac:dyDescent="0.2">
      <c r="B52" s="633" t="s">
        <v>286</v>
      </c>
      <c r="C52" s="661" t="s">
        <v>344</v>
      </c>
      <c r="D52" s="661"/>
      <c r="E52" s="661"/>
      <c r="F52" s="661"/>
      <c r="G52" s="661"/>
      <c r="H52" s="661"/>
      <c r="I52" s="662"/>
      <c r="J52" s="217"/>
      <c r="K52" s="217"/>
      <c r="L52" s="171"/>
      <c r="M52" s="171"/>
      <c r="N52" s="171"/>
      <c r="O52" s="171"/>
      <c r="P52" s="171"/>
      <c r="Q52" s="171"/>
      <c r="R52" s="171"/>
      <c r="S52" s="171"/>
      <c r="T52" s="171"/>
      <c r="U52" s="171"/>
      <c r="V52" s="171"/>
      <c r="W52" s="171"/>
      <c r="X52" s="171"/>
    </row>
    <row r="53" spans="2:24" s="173" customFormat="1" ht="30" customHeight="1" x14ac:dyDescent="0.2">
      <c r="B53" s="620" t="s">
        <v>287</v>
      </c>
      <c r="C53" s="661" t="s">
        <v>330</v>
      </c>
      <c r="D53" s="661"/>
      <c r="E53" s="661"/>
      <c r="F53" s="661"/>
      <c r="G53" s="661"/>
      <c r="H53" s="661"/>
      <c r="I53" s="662"/>
      <c r="J53" s="218"/>
      <c r="K53" s="218"/>
      <c r="L53" s="171"/>
      <c r="M53" s="171"/>
      <c r="N53" s="171"/>
      <c r="O53" s="171"/>
      <c r="P53" s="171"/>
      <c r="Q53" s="171"/>
      <c r="R53" s="171"/>
      <c r="S53" s="171"/>
      <c r="T53" s="171"/>
      <c r="U53" s="171"/>
      <c r="V53" s="171"/>
      <c r="W53" s="171"/>
      <c r="X53" s="171"/>
    </row>
    <row r="54" spans="2:24" s="173" customFormat="1" ht="31.5" customHeight="1" thickBot="1" x14ac:dyDescent="0.25">
      <c r="B54" s="634" t="s">
        <v>288</v>
      </c>
      <c r="C54" s="663" t="s">
        <v>331</v>
      </c>
      <c r="D54" s="664"/>
      <c r="E54" s="664"/>
      <c r="F54" s="664"/>
      <c r="G54" s="664"/>
      <c r="H54" s="664"/>
      <c r="I54" s="665"/>
      <c r="J54" s="219"/>
      <c r="K54" s="219"/>
      <c r="L54" s="171"/>
      <c r="M54" s="171"/>
      <c r="N54" s="171"/>
      <c r="O54" s="171"/>
      <c r="P54" s="171"/>
      <c r="Q54" s="171"/>
      <c r="R54" s="171"/>
      <c r="S54" s="171"/>
      <c r="T54" s="171"/>
      <c r="U54" s="171"/>
      <c r="V54" s="171"/>
      <c r="W54" s="171"/>
      <c r="X54" s="171"/>
    </row>
    <row r="55" spans="2:24" s="173" customFormat="1" x14ac:dyDescent="0.2">
      <c r="B55" s="220"/>
      <c r="C55" s="221"/>
      <c r="D55" s="221"/>
      <c r="E55" s="222"/>
      <c r="F55" s="222"/>
      <c r="G55" s="638"/>
      <c r="H55" s="224"/>
      <c r="I55" s="221"/>
      <c r="J55" s="219"/>
      <c r="K55" s="219"/>
      <c r="L55" s="171"/>
      <c r="M55" s="171"/>
      <c r="N55" s="171"/>
      <c r="O55" s="171"/>
      <c r="P55" s="171"/>
      <c r="Q55" s="171"/>
      <c r="R55" s="171"/>
      <c r="S55" s="171"/>
      <c r="T55" s="171"/>
      <c r="U55" s="171"/>
      <c r="V55" s="171"/>
      <c r="W55" s="171"/>
      <c r="X55" s="171"/>
    </row>
    <row r="56" spans="2:24" s="173" customFormat="1" x14ac:dyDescent="0.2">
      <c r="B56" s="220"/>
      <c r="C56" s="221"/>
      <c r="D56" s="221"/>
      <c r="E56" s="222"/>
      <c r="F56" s="222"/>
      <c r="G56" s="638"/>
      <c r="H56" s="224"/>
      <c r="I56" s="221"/>
      <c r="J56" s="219"/>
      <c r="K56" s="219"/>
      <c r="L56" s="171"/>
      <c r="M56" s="171"/>
      <c r="N56" s="171"/>
      <c r="O56" s="171"/>
      <c r="P56" s="171"/>
      <c r="Q56" s="171"/>
      <c r="R56" s="171"/>
      <c r="S56" s="171"/>
      <c r="T56" s="171"/>
      <c r="U56" s="171"/>
      <c r="V56" s="171"/>
      <c r="W56" s="171"/>
      <c r="X56" s="171"/>
    </row>
    <row r="57" spans="2:24" s="173" customFormat="1" x14ac:dyDescent="0.2">
      <c r="B57" s="220"/>
      <c r="C57" s="221"/>
      <c r="D57" s="221"/>
      <c r="E57" s="222"/>
      <c r="F57" s="222"/>
      <c r="G57" s="638"/>
      <c r="H57" s="224"/>
      <c r="I57" s="221"/>
      <c r="J57" s="219"/>
      <c r="K57" s="219"/>
      <c r="L57" s="171"/>
      <c r="M57" s="171"/>
      <c r="N57" s="171"/>
      <c r="O57" s="171"/>
      <c r="P57" s="171"/>
      <c r="Q57" s="171"/>
      <c r="R57" s="171"/>
      <c r="S57" s="171"/>
      <c r="T57" s="171"/>
      <c r="U57" s="171"/>
      <c r="V57" s="171"/>
      <c r="W57" s="171"/>
      <c r="X57" s="171"/>
    </row>
    <row r="58" spans="2:24" s="173" customFormat="1" x14ac:dyDescent="0.2">
      <c r="B58" s="220"/>
      <c r="C58" s="221"/>
      <c r="D58" s="221"/>
      <c r="E58" s="222"/>
      <c r="F58" s="222"/>
      <c r="G58" s="638"/>
      <c r="H58" s="224"/>
      <c r="I58" s="221"/>
      <c r="J58" s="219"/>
      <c r="K58" s="219"/>
      <c r="L58" s="171"/>
      <c r="M58" s="171"/>
      <c r="N58" s="171"/>
      <c r="O58" s="171"/>
      <c r="P58" s="171"/>
      <c r="Q58" s="171"/>
      <c r="R58" s="171"/>
      <c r="S58" s="171"/>
      <c r="T58" s="171"/>
      <c r="U58" s="171"/>
      <c r="V58" s="171"/>
      <c r="W58" s="171"/>
      <c r="X58" s="171"/>
    </row>
    <row r="59" spans="2:24" s="173" customFormat="1" x14ac:dyDescent="0.2">
      <c r="B59" s="220"/>
      <c r="C59" s="221"/>
      <c r="D59" s="221"/>
      <c r="E59" s="222"/>
      <c r="F59" s="222"/>
      <c r="G59" s="638"/>
      <c r="H59" s="224"/>
      <c r="I59" s="221"/>
      <c r="J59" s="219"/>
      <c r="K59" s="219"/>
      <c r="L59" s="171"/>
      <c r="M59" s="171"/>
      <c r="N59" s="171"/>
      <c r="O59" s="171"/>
      <c r="P59" s="171"/>
      <c r="Q59" s="171"/>
      <c r="R59" s="171"/>
      <c r="S59" s="171"/>
      <c r="T59" s="171"/>
      <c r="U59" s="171"/>
      <c r="V59" s="171"/>
      <c r="W59" s="171"/>
      <c r="X59" s="171"/>
    </row>
    <row r="60" spans="2:24" s="173" customFormat="1" ht="25.5" customHeight="1" x14ac:dyDescent="0.2">
      <c r="B60" s="220"/>
      <c r="C60" s="221"/>
      <c r="D60" s="221"/>
      <c r="E60" s="222"/>
      <c r="F60" s="222"/>
      <c r="G60" s="638"/>
      <c r="H60" s="224"/>
      <c r="I60" s="221"/>
      <c r="J60" s="219"/>
      <c r="K60" s="219"/>
      <c r="L60" s="171"/>
      <c r="M60" s="171"/>
      <c r="N60" s="171"/>
      <c r="O60" s="171"/>
      <c r="P60" s="171"/>
      <c r="Q60" s="171"/>
      <c r="R60" s="171"/>
      <c r="S60" s="171"/>
      <c r="T60" s="171"/>
      <c r="U60" s="171"/>
      <c r="V60" s="171"/>
      <c r="W60" s="171"/>
      <c r="X60" s="171"/>
    </row>
  </sheetData>
  <sheetProtection algorithmName="SHA-512" hashValue="iWW0qIUPm3BYTK9910yWqgW2/L2r65QWUw2Xfv7SO5CF96tetW/VdZpV+YHDFBBdqpyN4BUWfRUhJoGYyIPECw==" saltValue="gkKKlO5u5Z2qIAZFQVgZ2w==" spinCount="100000" sheet="1" objects="1" scenarios="1"/>
  <mergeCells count="60">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H27:H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D3ABEFBA-A58C-4C54-B08B-2C2325D508D0}">
      <formula1>$M$21:$M$26</formula1>
    </dataValidation>
    <dataValidation type="list" showDropDown="1" showInputMessage="1" showErrorMessage="1" sqref="K12" xr:uid="{127E099F-A528-42E4-85A1-FC0C8012E7C6}">
      <formula1>O17:O19</formula1>
    </dataValidation>
    <dataValidation type="list" allowBlank="1" showInputMessage="1" showErrorMessage="1" sqref="H12:I12" xr:uid="{A41474BE-849F-4639-88E1-5104E7DC9D2E}">
      <formula1>M17:M19</formula1>
    </dataValidation>
    <dataValidation type="list" allowBlank="1" showInputMessage="1" showErrorMessage="1" sqref="C24:E24" xr:uid="{5CD9A0B5-0F25-4414-BC78-4BCF836E8893}">
      <formula1>$M$12:$M$15</formula1>
    </dataValidation>
    <dataValidation type="list" allowBlank="1" showInputMessage="1" showErrorMessage="1" sqref="C9:F9" xr:uid="{6D57A956-0902-4477-9A77-2AE244DAE902}">
      <formula1>$M$6:$M$9</formula1>
    </dataValidation>
    <dataValidation type="list" allowBlank="1" showInputMessage="1" showErrorMessage="1" sqref="H13:I13" xr:uid="{6C3B547F-D682-4EF8-B720-05D70192EF43}">
      <formula1>$N$5:$N$8</formula1>
    </dataValidation>
    <dataValidation type="list" allowBlank="1" showInputMessage="1" showErrorMessage="1" sqref="C7 I7" xr:uid="{76AC1F24-5BF1-4EEA-8F60-8675482116C1}">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F4BF-8813-4720-AF97-E34578D7474A}">
  <sheetPr>
    <tabColor rgb="FF92D050"/>
  </sheetPr>
  <dimension ref="B1:X60"/>
  <sheetViews>
    <sheetView topLeftCell="A5" zoomScale="85" zoomScaleNormal="85" workbookViewId="0">
      <selection activeCell="A5" sqref="A1:XFD1048576"/>
    </sheetView>
  </sheetViews>
  <sheetFormatPr baseColWidth="10" defaultColWidth="11.42578125" defaultRowHeight="12.75" x14ac:dyDescent="0.2"/>
  <cols>
    <col min="1" max="1" width="1" style="173" customWidth="1"/>
    <col min="2" max="2" width="25.42578125" style="225" customWidth="1"/>
    <col min="3" max="3" width="14.5703125" style="173" customWidth="1"/>
    <col min="4" max="4" width="20.140625" style="173" customWidth="1"/>
    <col min="5" max="5" width="16.42578125" style="173" customWidth="1"/>
    <col min="6" max="6" width="25" style="173" customWidth="1"/>
    <col min="7" max="7" width="22" style="226" customWidth="1"/>
    <col min="8" max="8" width="20.5703125" style="173" customWidth="1"/>
    <col min="9" max="11" width="22.42578125" style="173" customWidth="1"/>
    <col min="12" max="24" width="11.42578125" style="171"/>
    <col min="25" max="16384" width="11.42578125" style="173"/>
  </cols>
  <sheetData>
    <row r="1" spans="2:14" ht="37.5" customHeight="1" x14ac:dyDescent="0.2">
      <c r="B1" s="434"/>
      <c r="C1" s="435" t="s">
        <v>25</v>
      </c>
      <c r="D1" s="435"/>
      <c r="E1" s="435"/>
      <c r="F1" s="435"/>
      <c r="G1" s="435"/>
      <c r="H1" s="435"/>
      <c r="I1" s="436"/>
      <c r="J1" s="170"/>
      <c r="K1" s="170"/>
      <c r="M1" s="172" t="s">
        <v>47</v>
      </c>
    </row>
    <row r="2" spans="2:14" ht="37.5" customHeight="1" x14ac:dyDescent="0.2">
      <c r="B2" s="434"/>
      <c r="C2" s="435" t="s">
        <v>239</v>
      </c>
      <c r="D2" s="435"/>
      <c r="E2" s="435"/>
      <c r="F2" s="435"/>
      <c r="G2" s="435"/>
      <c r="H2" s="435"/>
      <c r="I2" s="436"/>
      <c r="J2" s="170"/>
      <c r="K2" s="170"/>
      <c r="M2" s="172" t="s">
        <v>48</v>
      </c>
    </row>
    <row r="3" spans="2:14" ht="37.5" customHeight="1" x14ac:dyDescent="0.2">
      <c r="B3" s="434"/>
      <c r="C3" s="435" t="s">
        <v>240</v>
      </c>
      <c r="D3" s="435"/>
      <c r="E3" s="435"/>
      <c r="F3" s="435" t="s">
        <v>241</v>
      </c>
      <c r="G3" s="435"/>
      <c r="H3" s="435"/>
      <c r="I3" s="436"/>
      <c r="J3" s="170"/>
      <c r="K3" s="170"/>
      <c r="M3" s="172" t="s">
        <v>50</v>
      </c>
    </row>
    <row r="4" spans="2:14" ht="23.25" customHeight="1" x14ac:dyDescent="0.2">
      <c r="B4" s="437"/>
      <c r="C4" s="437"/>
      <c r="D4" s="437"/>
      <c r="E4" s="437"/>
      <c r="F4" s="437"/>
      <c r="G4" s="437"/>
      <c r="H4" s="437"/>
      <c r="I4" s="437"/>
      <c r="J4" s="174"/>
      <c r="K4" s="174"/>
    </row>
    <row r="5" spans="2:14" ht="24" customHeight="1" x14ac:dyDescent="0.2">
      <c r="B5" s="438" t="s">
        <v>234</v>
      </c>
      <c r="C5" s="438"/>
      <c r="D5" s="438"/>
      <c r="E5" s="438"/>
      <c r="F5" s="438"/>
      <c r="G5" s="438"/>
      <c r="H5" s="438"/>
      <c r="I5" s="438"/>
      <c r="J5" s="175"/>
      <c r="K5" s="175"/>
      <c r="N5" s="176" t="s">
        <v>57</v>
      </c>
    </row>
    <row r="6" spans="2:14" ht="30.75" customHeight="1" x14ac:dyDescent="0.2">
      <c r="B6" s="189" t="s">
        <v>242</v>
      </c>
      <c r="C6" s="177">
        <v>3</v>
      </c>
      <c r="D6" s="439" t="s">
        <v>243</v>
      </c>
      <c r="E6" s="439"/>
      <c r="F6" s="440" t="s">
        <v>354</v>
      </c>
      <c r="G6" s="440"/>
      <c r="H6" s="440"/>
      <c r="I6" s="441"/>
      <c r="J6" s="178"/>
      <c r="K6" s="178"/>
      <c r="M6" s="172" t="s">
        <v>60</v>
      </c>
      <c r="N6" s="176" t="s">
        <v>61</v>
      </c>
    </row>
    <row r="7" spans="2:14" ht="30.75" customHeight="1" x14ac:dyDescent="0.2">
      <c r="B7" s="189" t="s">
        <v>244</v>
      </c>
      <c r="C7" s="177" t="s">
        <v>81</v>
      </c>
      <c r="D7" s="439" t="s">
        <v>245</v>
      </c>
      <c r="E7" s="439"/>
      <c r="F7" s="440" t="s">
        <v>355</v>
      </c>
      <c r="G7" s="440"/>
      <c r="H7" s="179" t="s">
        <v>246</v>
      </c>
      <c r="I7" s="180" t="s">
        <v>81</v>
      </c>
      <c r="J7" s="181"/>
      <c r="K7" s="181"/>
      <c r="M7" s="172" t="s">
        <v>65</v>
      </c>
      <c r="N7" s="176" t="s">
        <v>66</v>
      </c>
    </row>
    <row r="8" spans="2:14" ht="30.75" customHeight="1" x14ac:dyDescent="0.2">
      <c r="B8" s="189" t="s">
        <v>247</v>
      </c>
      <c r="C8" s="440" t="s">
        <v>289</v>
      </c>
      <c r="D8" s="440"/>
      <c r="E8" s="440"/>
      <c r="F8" s="440"/>
      <c r="G8" s="179" t="s">
        <v>248</v>
      </c>
      <c r="H8" s="444">
        <v>7550</v>
      </c>
      <c r="I8" s="445"/>
      <c r="J8" s="182"/>
      <c r="K8" s="182"/>
      <c r="M8" s="172" t="s">
        <v>69</v>
      </c>
      <c r="N8" s="176" t="s">
        <v>70</v>
      </c>
    </row>
    <row r="9" spans="2:14" ht="30.75" customHeight="1" x14ac:dyDescent="0.2">
      <c r="B9" s="189" t="s">
        <v>48</v>
      </c>
      <c r="C9" s="446" t="s">
        <v>69</v>
      </c>
      <c r="D9" s="446"/>
      <c r="E9" s="446"/>
      <c r="F9" s="446"/>
      <c r="G9" s="179" t="s">
        <v>249</v>
      </c>
      <c r="H9" s="447" t="s">
        <v>356</v>
      </c>
      <c r="I9" s="448"/>
      <c r="J9" s="183"/>
      <c r="K9" s="183"/>
      <c r="M9" s="184" t="s">
        <v>73</v>
      </c>
    </row>
    <row r="10" spans="2:14" ht="60.75" customHeight="1" x14ac:dyDescent="0.2">
      <c r="B10" s="189" t="s">
        <v>250</v>
      </c>
      <c r="C10" s="440" t="s">
        <v>394</v>
      </c>
      <c r="D10" s="440"/>
      <c r="E10" s="440"/>
      <c r="F10" s="440"/>
      <c r="G10" s="440"/>
      <c r="H10" s="440"/>
      <c r="I10" s="440"/>
      <c r="J10" s="185"/>
      <c r="K10" s="185"/>
      <c r="M10" s="184"/>
    </row>
    <row r="11" spans="2:14" ht="30.75" customHeight="1" x14ac:dyDescent="0.2">
      <c r="B11" s="189" t="s">
        <v>251</v>
      </c>
      <c r="C11" s="440" t="s">
        <v>291</v>
      </c>
      <c r="D11" s="440"/>
      <c r="E11" s="440"/>
      <c r="F11" s="440"/>
      <c r="G11" s="440"/>
      <c r="H11" s="440"/>
      <c r="I11" s="441"/>
      <c r="J11" s="181"/>
      <c r="K11" s="181"/>
      <c r="M11" s="184"/>
      <c r="N11" s="176" t="s">
        <v>76</v>
      </c>
    </row>
    <row r="12" spans="2:14" ht="30.75" customHeight="1" x14ac:dyDescent="0.2">
      <c r="B12" s="189" t="s">
        <v>254</v>
      </c>
      <c r="C12" s="442" t="s">
        <v>357</v>
      </c>
      <c r="D12" s="442"/>
      <c r="E12" s="442"/>
      <c r="F12" s="442"/>
      <c r="G12" s="179" t="s">
        <v>252</v>
      </c>
      <c r="H12" s="442" t="s">
        <v>91</v>
      </c>
      <c r="I12" s="443"/>
      <c r="J12" s="181"/>
      <c r="K12" s="181"/>
      <c r="M12" s="184" t="s">
        <v>80</v>
      </c>
      <c r="N12" s="176" t="s">
        <v>81</v>
      </c>
    </row>
    <row r="13" spans="2:14" ht="30.75" customHeight="1" x14ac:dyDescent="0.2">
      <c r="B13" s="189" t="s">
        <v>255</v>
      </c>
      <c r="C13" s="449" t="s">
        <v>358</v>
      </c>
      <c r="D13" s="449"/>
      <c r="E13" s="449"/>
      <c r="F13" s="449"/>
      <c r="G13" s="179" t="s">
        <v>253</v>
      </c>
      <c r="H13" s="440" t="s">
        <v>70</v>
      </c>
      <c r="I13" s="441"/>
      <c r="J13" s="181"/>
      <c r="K13" s="181"/>
      <c r="M13" s="184" t="s">
        <v>84</v>
      </c>
    </row>
    <row r="14" spans="2:14" ht="64.5" customHeight="1" x14ac:dyDescent="0.2">
      <c r="B14" s="189" t="s">
        <v>256</v>
      </c>
      <c r="C14" s="450" t="s">
        <v>359</v>
      </c>
      <c r="D14" s="450"/>
      <c r="E14" s="450"/>
      <c r="F14" s="450"/>
      <c r="G14" s="450"/>
      <c r="H14" s="450"/>
      <c r="I14" s="450"/>
      <c r="J14" s="185"/>
      <c r="K14" s="185"/>
      <c r="M14" s="184" t="s">
        <v>86</v>
      </c>
      <c r="N14" s="176"/>
    </row>
    <row r="15" spans="2:14" ht="30.75" customHeight="1" x14ac:dyDescent="0.2">
      <c r="B15" s="189" t="s">
        <v>257</v>
      </c>
      <c r="C15" s="442" t="s">
        <v>360</v>
      </c>
      <c r="D15" s="442"/>
      <c r="E15" s="442"/>
      <c r="F15" s="442"/>
      <c r="G15" s="442"/>
      <c r="H15" s="442"/>
      <c r="I15" s="443"/>
      <c r="J15" s="186"/>
      <c r="K15" s="186"/>
      <c r="M15" s="184" t="s">
        <v>88</v>
      </c>
      <c r="N15" s="176"/>
    </row>
    <row r="16" spans="2:14" ht="20.25" customHeight="1" x14ac:dyDescent="0.2">
      <c r="B16" s="189" t="s">
        <v>258</v>
      </c>
      <c r="C16" s="440" t="s">
        <v>361</v>
      </c>
      <c r="D16" s="440"/>
      <c r="E16" s="440"/>
      <c r="F16" s="440"/>
      <c r="G16" s="440"/>
      <c r="H16" s="440"/>
      <c r="I16" s="440"/>
      <c r="J16" s="187"/>
      <c r="K16" s="187"/>
      <c r="M16" s="184"/>
      <c r="N16" s="176"/>
    </row>
    <row r="17" spans="2:14" ht="30.75" customHeight="1" x14ac:dyDescent="0.2">
      <c r="B17" s="189" t="s">
        <v>259</v>
      </c>
      <c r="C17" s="440" t="s">
        <v>152</v>
      </c>
      <c r="D17" s="457"/>
      <c r="E17" s="457"/>
      <c r="F17" s="457"/>
      <c r="G17" s="457"/>
      <c r="H17" s="457"/>
      <c r="I17" s="458"/>
      <c r="J17" s="188"/>
      <c r="K17" s="188"/>
      <c r="M17" s="184" t="s">
        <v>91</v>
      </c>
      <c r="N17" s="176"/>
    </row>
    <row r="18" spans="2:14" ht="18" customHeight="1" x14ac:dyDescent="0.2">
      <c r="B18" s="459" t="s">
        <v>265</v>
      </c>
      <c r="C18" s="460" t="s">
        <v>237</v>
      </c>
      <c r="D18" s="460"/>
      <c r="E18" s="460"/>
      <c r="F18" s="461" t="s">
        <v>238</v>
      </c>
      <c r="G18" s="461"/>
      <c r="H18" s="461"/>
      <c r="I18" s="461"/>
      <c r="J18" s="190"/>
      <c r="K18" s="190"/>
      <c r="M18" s="184" t="s">
        <v>79</v>
      </c>
      <c r="N18" s="176"/>
    </row>
    <row r="19" spans="2:14" ht="39.75" customHeight="1" x14ac:dyDescent="0.2">
      <c r="B19" s="459"/>
      <c r="C19" s="440" t="s">
        <v>362</v>
      </c>
      <c r="D19" s="440"/>
      <c r="E19" s="440"/>
      <c r="F19" s="440" t="s">
        <v>363</v>
      </c>
      <c r="G19" s="440"/>
      <c r="H19" s="440"/>
      <c r="I19" s="441"/>
      <c r="J19" s="187"/>
      <c r="K19" s="187"/>
      <c r="M19" s="184" t="s">
        <v>95</v>
      </c>
      <c r="N19" s="176"/>
    </row>
    <row r="20" spans="2:14" ht="39.75" customHeight="1" x14ac:dyDescent="0.2">
      <c r="B20" s="191" t="s">
        <v>266</v>
      </c>
      <c r="C20" s="462" t="s">
        <v>152</v>
      </c>
      <c r="D20" s="452"/>
      <c r="E20" s="453"/>
      <c r="F20" s="442" t="s">
        <v>152</v>
      </c>
      <c r="G20" s="442"/>
      <c r="H20" s="442"/>
      <c r="I20" s="443"/>
      <c r="J20" s="181"/>
      <c r="K20" s="181"/>
      <c r="M20" s="184"/>
      <c r="N20" s="176"/>
    </row>
    <row r="21" spans="2:14" ht="42" customHeight="1" x14ac:dyDescent="0.2">
      <c r="B21" s="191" t="s">
        <v>267</v>
      </c>
      <c r="C21" s="463" t="s">
        <v>364</v>
      </c>
      <c r="D21" s="464"/>
      <c r="E21" s="465"/>
      <c r="F21" s="462" t="s">
        <v>365</v>
      </c>
      <c r="G21" s="452"/>
      <c r="H21" s="452"/>
      <c r="I21" s="466"/>
      <c r="J21" s="186"/>
      <c r="K21" s="186"/>
      <c r="M21" s="192"/>
      <c r="N21" s="176"/>
    </row>
    <row r="22" spans="2:14" ht="23.25" customHeight="1" x14ac:dyDescent="0.2">
      <c r="B22" s="191" t="s">
        <v>268</v>
      </c>
      <c r="C22" s="451">
        <v>44197</v>
      </c>
      <c r="D22" s="467"/>
      <c r="E22" s="468"/>
      <c r="F22" s="179" t="s">
        <v>271</v>
      </c>
      <c r="G22" s="193">
        <v>0.1</v>
      </c>
      <c r="H22" s="179" t="s">
        <v>275</v>
      </c>
      <c r="I22" s="194">
        <v>0.1</v>
      </c>
      <c r="J22" s="195"/>
      <c r="K22" s="195"/>
      <c r="M22" s="192"/>
    </row>
    <row r="23" spans="2:14" ht="27" customHeight="1" x14ac:dyDescent="0.2">
      <c r="B23" s="191" t="s">
        <v>269</v>
      </c>
      <c r="C23" s="451">
        <v>44561</v>
      </c>
      <c r="D23" s="452"/>
      <c r="E23" s="453"/>
      <c r="F23" s="179" t="s">
        <v>272</v>
      </c>
      <c r="G23" s="454">
        <v>0.4</v>
      </c>
      <c r="H23" s="455"/>
      <c r="I23" s="456"/>
      <c r="J23" s="196"/>
      <c r="K23" s="196"/>
      <c r="M23" s="192"/>
    </row>
    <row r="24" spans="2:14" ht="30.75" customHeight="1" x14ac:dyDescent="0.2">
      <c r="B24" s="197" t="s">
        <v>270</v>
      </c>
      <c r="C24" s="469" t="s">
        <v>88</v>
      </c>
      <c r="D24" s="470"/>
      <c r="E24" s="471"/>
      <c r="F24" s="198" t="s">
        <v>274</v>
      </c>
      <c r="G24" s="462"/>
      <c r="H24" s="452"/>
      <c r="I24" s="453"/>
      <c r="J24" s="190"/>
      <c r="K24" s="190"/>
      <c r="M24" s="192"/>
    </row>
    <row r="25" spans="2:14" ht="22.5" customHeight="1" x14ac:dyDescent="0.2">
      <c r="B25" s="472" t="s">
        <v>235</v>
      </c>
      <c r="C25" s="473"/>
      <c r="D25" s="473"/>
      <c r="E25" s="473"/>
      <c r="F25" s="473"/>
      <c r="G25" s="473"/>
      <c r="H25" s="473"/>
      <c r="I25" s="474"/>
      <c r="J25" s="175"/>
      <c r="K25" s="175"/>
      <c r="M25" s="192"/>
    </row>
    <row r="26" spans="2:14" ht="43.5" customHeight="1" x14ac:dyDescent="0.2">
      <c r="B26" s="199" t="s">
        <v>105</v>
      </c>
      <c r="C26" s="200" t="s">
        <v>261</v>
      </c>
      <c r="D26" s="200" t="s">
        <v>260</v>
      </c>
      <c r="E26" s="201" t="s">
        <v>264</v>
      </c>
      <c r="F26" s="200" t="s">
        <v>263</v>
      </c>
      <c r="G26" s="200" t="s">
        <v>262</v>
      </c>
      <c r="H26" s="201" t="s">
        <v>366</v>
      </c>
      <c r="I26" s="202" t="s">
        <v>273</v>
      </c>
      <c r="J26" s="187"/>
      <c r="K26" s="187"/>
      <c r="M26" s="192"/>
    </row>
    <row r="27" spans="2:14" ht="19.5" customHeight="1" x14ac:dyDescent="0.2">
      <c r="B27" s="203" t="s">
        <v>113</v>
      </c>
      <c r="C27" s="204">
        <f>6.9%*G23</f>
        <v>2.7600000000000003E-2</v>
      </c>
      <c r="D27" s="205">
        <f>+C27</f>
        <v>2.7600000000000003E-2</v>
      </c>
      <c r="E27" s="206">
        <f>+D27/C27</f>
        <v>1</v>
      </c>
      <c r="F27" s="475">
        <f>SUM(C27:C38)</f>
        <v>0.40000000000000008</v>
      </c>
      <c r="G27" s="475">
        <f>SUM(D27:D38)</f>
        <v>2.7600000000000003E-2</v>
      </c>
      <c r="H27" s="483">
        <f>+(D27*100%)/$G$23</f>
        <v>6.9000000000000006E-2</v>
      </c>
      <c r="I27" s="475">
        <f>G27+I22</f>
        <v>0.12760000000000002</v>
      </c>
      <c r="J27" s="207"/>
      <c r="K27" s="207"/>
      <c r="M27" s="192"/>
    </row>
    <row r="28" spans="2:14" ht="19.5" customHeight="1" x14ac:dyDescent="0.2">
      <c r="B28" s="203" t="s">
        <v>114</v>
      </c>
      <c r="C28" s="204">
        <f>4.3%*G23</f>
        <v>1.72E-2</v>
      </c>
      <c r="D28" s="205"/>
      <c r="E28" s="206">
        <f t="shared" ref="E28:E38" si="0">+D28/C28</f>
        <v>0</v>
      </c>
      <c r="F28" s="476"/>
      <c r="G28" s="476"/>
      <c r="H28" s="484"/>
      <c r="I28" s="476"/>
      <c r="J28" s="207"/>
      <c r="K28" s="207"/>
      <c r="M28" s="192"/>
    </row>
    <row r="29" spans="2:14" ht="19.5" customHeight="1" x14ac:dyDescent="0.2">
      <c r="B29" s="203" t="s">
        <v>115</v>
      </c>
      <c r="C29" s="208">
        <f>4.6%*G23</f>
        <v>1.84E-2</v>
      </c>
      <c r="D29" s="205"/>
      <c r="E29" s="206">
        <f t="shared" si="0"/>
        <v>0</v>
      </c>
      <c r="F29" s="476"/>
      <c r="G29" s="476"/>
      <c r="H29" s="484"/>
      <c r="I29" s="476"/>
      <c r="J29" s="207"/>
      <c r="K29" s="207"/>
      <c r="M29" s="192"/>
    </row>
    <row r="30" spans="2:14" ht="19.5" customHeight="1" x14ac:dyDescent="0.2">
      <c r="B30" s="203" t="s">
        <v>116</v>
      </c>
      <c r="C30" s="208">
        <f>7.6%*G23</f>
        <v>3.04E-2</v>
      </c>
      <c r="D30" s="205"/>
      <c r="E30" s="206">
        <f t="shared" si="0"/>
        <v>0</v>
      </c>
      <c r="F30" s="476"/>
      <c r="G30" s="476"/>
      <c r="H30" s="484"/>
      <c r="I30" s="476"/>
      <c r="J30" s="207"/>
      <c r="K30" s="207"/>
    </row>
    <row r="31" spans="2:14" ht="19.5" customHeight="1" x14ac:dyDescent="0.2">
      <c r="B31" s="203" t="s">
        <v>117</v>
      </c>
      <c r="C31" s="208">
        <f>4.3%*G23</f>
        <v>1.72E-2</v>
      </c>
      <c r="D31" s="205"/>
      <c r="E31" s="206">
        <f t="shared" si="0"/>
        <v>0</v>
      </c>
      <c r="F31" s="476"/>
      <c r="G31" s="476"/>
      <c r="H31" s="484"/>
      <c r="I31" s="476"/>
      <c r="J31" s="207"/>
      <c r="K31" s="207"/>
    </row>
    <row r="32" spans="2:14" ht="19.5" customHeight="1" x14ac:dyDescent="0.2">
      <c r="B32" s="203" t="s">
        <v>118</v>
      </c>
      <c r="C32" s="208">
        <f>4.6%*G23</f>
        <v>1.84E-2</v>
      </c>
      <c r="D32" s="205"/>
      <c r="E32" s="206">
        <f t="shared" si="0"/>
        <v>0</v>
      </c>
      <c r="F32" s="476"/>
      <c r="G32" s="476"/>
      <c r="H32" s="484"/>
      <c r="I32" s="476"/>
      <c r="J32" s="207"/>
      <c r="K32" s="207"/>
    </row>
    <row r="33" spans="2:11" ht="19.5" customHeight="1" x14ac:dyDescent="0.2">
      <c r="B33" s="203" t="s">
        <v>119</v>
      </c>
      <c r="C33" s="208">
        <f>7.6%*G23</f>
        <v>3.04E-2</v>
      </c>
      <c r="D33" s="205"/>
      <c r="E33" s="206">
        <f t="shared" si="0"/>
        <v>0</v>
      </c>
      <c r="F33" s="476"/>
      <c r="G33" s="476"/>
      <c r="H33" s="484"/>
      <c r="I33" s="476"/>
      <c r="J33" s="207"/>
      <c r="K33" s="207"/>
    </row>
    <row r="34" spans="2:11" ht="19.5" customHeight="1" x14ac:dyDescent="0.2">
      <c r="B34" s="203" t="s">
        <v>120</v>
      </c>
      <c r="C34" s="208">
        <f>6.8%*G23</f>
        <v>2.7200000000000002E-2</v>
      </c>
      <c r="D34" s="205"/>
      <c r="E34" s="206">
        <f t="shared" si="0"/>
        <v>0</v>
      </c>
      <c r="F34" s="476"/>
      <c r="G34" s="476"/>
      <c r="H34" s="484"/>
      <c r="I34" s="476"/>
      <c r="J34" s="207"/>
      <c r="K34" s="207"/>
    </row>
    <row r="35" spans="2:11" ht="19.5" customHeight="1" x14ac:dyDescent="0.2">
      <c r="B35" s="203" t="s">
        <v>121</v>
      </c>
      <c r="C35" s="208">
        <f>15.6%*G23</f>
        <v>6.2400000000000004E-2</v>
      </c>
      <c r="D35" s="205"/>
      <c r="E35" s="206">
        <f t="shared" si="0"/>
        <v>0</v>
      </c>
      <c r="F35" s="476"/>
      <c r="G35" s="476"/>
      <c r="H35" s="484"/>
      <c r="I35" s="476"/>
      <c r="J35" s="207"/>
      <c r="K35" s="207"/>
    </row>
    <row r="36" spans="2:11" ht="19.5" customHeight="1" x14ac:dyDescent="0.2">
      <c r="B36" s="203" t="s">
        <v>122</v>
      </c>
      <c r="C36" s="208">
        <f>23.3%*G23</f>
        <v>9.3200000000000005E-2</v>
      </c>
      <c r="D36" s="205"/>
      <c r="E36" s="206">
        <f t="shared" si="0"/>
        <v>0</v>
      </c>
      <c r="F36" s="476"/>
      <c r="G36" s="476"/>
      <c r="H36" s="484"/>
      <c r="I36" s="476"/>
      <c r="J36" s="207"/>
      <c r="K36" s="207"/>
    </row>
    <row r="37" spans="2:11" ht="19.5" customHeight="1" x14ac:dyDescent="0.2">
      <c r="B37" s="203" t="s">
        <v>123</v>
      </c>
      <c r="C37" s="208">
        <f>9.4%*G23</f>
        <v>3.7600000000000001E-2</v>
      </c>
      <c r="D37" s="205"/>
      <c r="E37" s="206">
        <f t="shared" si="0"/>
        <v>0</v>
      </c>
      <c r="F37" s="476"/>
      <c r="G37" s="476"/>
      <c r="H37" s="484"/>
      <c r="I37" s="476"/>
      <c r="J37" s="207"/>
      <c r="K37" s="207"/>
    </row>
    <row r="38" spans="2:11" ht="19.5" customHeight="1" x14ac:dyDescent="0.2">
      <c r="B38" s="203" t="s">
        <v>124</v>
      </c>
      <c r="C38" s="208">
        <f>5%*G23</f>
        <v>2.0000000000000004E-2</v>
      </c>
      <c r="D38" s="205"/>
      <c r="E38" s="206">
        <f t="shared" si="0"/>
        <v>0</v>
      </c>
      <c r="F38" s="477"/>
      <c r="G38" s="477"/>
      <c r="H38" s="485"/>
      <c r="I38" s="477"/>
      <c r="J38" s="207"/>
      <c r="K38" s="207"/>
    </row>
    <row r="39" spans="2:11" ht="105" customHeight="1" x14ac:dyDescent="0.2">
      <c r="B39" s="209" t="s">
        <v>277</v>
      </c>
      <c r="C39" s="490" t="s">
        <v>367</v>
      </c>
      <c r="D39" s="491"/>
      <c r="E39" s="491"/>
      <c r="F39" s="491"/>
      <c r="G39" s="491"/>
      <c r="H39" s="491"/>
      <c r="I39" s="492"/>
      <c r="J39" s="210"/>
      <c r="K39" s="210"/>
    </row>
    <row r="40" spans="2:11" ht="34.5" customHeight="1" x14ac:dyDescent="0.2">
      <c r="B40" s="493"/>
      <c r="C40" s="494"/>
      <c r="D40" s="494"/>
      <c r="E40" s="494"/>
      <c r="F40" s="494"/>
      <c r="G40" s="494"/>
      <c r="H40" s="494"/>
      <c r="I40" s="495"/>
      <c r="J40" s="175"/>
      <c r="K40" s="175"/>
    </row>
    <row r="41" spans="2:11" ht="34.5" customHeight="1" x14ac:dyDescent="0.2">
      <c r="B41" s="496"/>
      <c r="C41" s="497"/>
      <c r="D41" s="497"/>
      <c r="E41" s="497"/>
      <c r="F41" s="497"/>
      <c r="G41" s="497"/>
      <c r="H41" s="497"/>
      <c r="I41" s="498"/>
      <c r="J41" s="210"/>
      <c r="K41" s="210"/>
    </row>
    <row r="42" spans="2:11" ht="34.5" customHeight="1" x14ac:dyDescent="0.2">
      <c r="B42" s="496"/>
      <c r="C42" s="497"/>
      <c r="D42" s="497"/>
      <c r="E42" s="497"/>
      <c r="F42" s="497"/>
      <c r="G42" s="497"/>
      <c r="H42" s="497"/>
      <c r="I42" s="498"/>
      <c r="J42" s="210"/>
      <c r="K42" s="210"/>
    </row>
    <row r="43" spans="2:11" ht="34.5" customHeight="1" x14ac:dyDescent="0.2">
      <c r="B43" s="496"/>
      <c r="C43" s="497"/>
      <c r="D43" s="497"/>
      <c r="E43" s="497"/>
      <c r="F43" s="497"/>
      <c r="G43" s="497"/>
      <c r="H43" s="497"/>
      <c r="I43" s="498"/>
      <c r="J43" s="210"/>
      <c r="K43" s="210"/>
    </row>
    <row r="44" spans="2:11" ht="34.5" customHeight="1" x14ac:dyDescent="0.2">
      <c r="B44" s="499"/>
      <c r="C44" s="500"/>
      <c r="D44" s="500"/>
      <c r="E44" s="500"/>
      <c r="F44" s="500"/>
      <c r="G44" s="500"/>
      <c r="H44" s="500"/>
      <c r="I44" s="501"/>
      <c r="J44" s="174"/>
      <c r="K44" s="174"/>
    </row>
    <row r="45" spans="2:11" ht="149.44999999999999" customHeight="1" x14ac:dyDescent="0.2">
      <c r="B45" s="189" t="s">
        <v>278</v>
      </c>
      <c r="C45" s="502" t="s">
        <v>368</v>
      </c>
      <c r="D45" s="503"/>
      <c r="E45" s="503"/>
      <c r="F45" s="503"/>
      <c r="G45" s="503"/>
      <c r="H45" s="503"/>
      <c r="I45" s="504"/>
      <c r="J45" s="211"/>
      <c r="K45" s="211"/>
    </row>
    <row r="46" spans="2:11" ht="32.25" customHeight="1" x14ac:dyDescent="0.2">
      <c r="B46" s="189" t="s">
        <v>279</v>
      </c>
      <c r="C46" s="502"/>
      <c r="D46" s="503"/>
      <c r="E46" s="503"/>
      <c r="F46" s="503"/>
      <c r="G46" s="503"/>
      <c r="H46" s="503"/>
      <c r="I46" s="504"/>
      <c r="J46" s="211"/>
      <c r="K46" s="211"/>
    </row>
    <row r="47" spans="2:11" ht="66" customHeight="1" x14ac:dyDescent="0.2">
      <c r="B47" s="212" t="s">
        <v>280</v>
      </c>
      <c r="C47" s="505" t="s">
        <v>369</v>
      </c>
      <c r="D47" s="506"/>
      <c r="E47" s="506"/>
      <c r="F47" s="506"/>
      <c r="G47" s="506"/>
      <c r="H47" s="506"/>
      <c r="I47" s="507"/>
      <c r="J47" s="211"/>
      <c r="K47" s="211"/>
    </row>
    <row r="48" spans="2:11" ht="22.5" customHeight="1" x14ac:dyDescent="0.2">
      <c r="B48" s="473" t="s">
        <v>236</v>
      </c>
      <c r="C48" s="473"/>
      <c r="D48" s="473"/>
      <c r="E48" s="473"/>
      <c r="F48" s="473"/>
      <c r="G48" s="473"/>
      <c r="H48" s="473"/>
      <c r="I48" s="473"/>
      <c r="J48" s="211"/>
      <c r="K48" s="211"/>
    </row>
    <row r="49" spans="2:11" ht="22.5" customHeight="1" x14ac:dyDescent="0.2">
      <c r="B49" s="486" t="s">
        <v>281</v>
      </c>
      <c r="C49" s="213" t="s">
        <v>282</v>
      </c>
      <c r="D49" s="488" t="s">
        <v>283</v>
      </c>
      <c r="E49" s="488"/>
      <c r="F49" s="488"/>
      <c r="G49" s="488" t="s">
        <v>284</v>
      </c>
      <c r="H49" s="488"/>
      <c r="I49" s="488"/>
      <c r="J49" s="214"/>
      <c r="K49" s="214"/>
    </row>
    <row r="50" spans="2:11" ht="30.75" customHeight="1" x14ac:dyDescent="0.2">
      <c r="B50" s="487"/>
      <c r="C50" s="215"/>
      <c r="D50" s="489"/>
      <c r="E50" s="489"/>
      <c r="F50" s="489"/>
      <c r="G50" s="489"/>
      <c r="H50" s="489"/>
      <c r="I50" s="489"/>
      <c r="J50" s="214"/>
      <c r="K50" s="214"/>
    </row>
    <row r="51" spans="2:11" ht="32.25" customHeight="1" x14ac:dyDescent="0.2">
      <c r="B51" s="216" t="s">
        <v>285</v>
      </c>
      <c r="C51" s="481" t="s">
        <v>355</v>
      </c>
      <c r="D51" s="481"/>
      <c r="E51" s="481"/>
      <c r="F51" s="481"/>
      <c r="G51" s="481"/>
      <c r="H51" s="481"/>
      <c r="I51" s="482"/>
      <c r="J51" s="217"/>
      <c r="K51" s="217"/>
    </row>
    <row r="52" spans="2:11" ht="28.5" customHeight="1" x14ac:dyDescent="0.2">
      <c r="B52" s="179" t="s">
        <v>286</v>
      </c>
      <c r="C52" s="478" t="s">
        <v>370</v>
      </c>
      <c r="D52" s="479"/>
      <c r="E52" s="479"/>
      <c r="F52" s="479"/>
      <c r="G52" s="479"/>
      <c r="H52" s="479"/>
      <c r="I52" s="480"/>
      <c r="J52" s="217"/>
      <c r="K52" s="217"/>
    </row>
    <row r="53" spans="2:11" ht="30" customHeight="1" x14ac:dyDescent="0.2">
      <c r="B53" s="212" t="s">
        <v>287</v>
      </c>
      <c r="C53" s="481" t="s">
        <v>371</v>
      </c>
      <c r="D53" s="481"/>
      <c r="E53" s="481"/>
      <c r="F53" s="481"/>
      <c r="G53" s="481"/>
      <c r="H53" s="481"/>
      <c r="I53" s="482"/>
      <c r="J53" s="218"/>
      <c r="K53" s="218"/>
    </row>
    <row r="54" spans="2:11" ht="31.5" customHeight="1" x14ac:dyDescent="0.2">
      <c r="B54" s="212" t="s">
        <v>288</v>
      </c>
      <c r="C54" s="481"/>
      <c r="D54" s="481"/>
      <c r="E54" s="481"/>
      <c r="F54" s="481"/>
      <c r="G54" s="481"/>
      <c r="H54" s="481"/>
      <c r="I54" s="481"/>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htS2Wtymvj9Kyk+FN7l5iHtfTyxEV4dbcH/Kf173fwl7LH+BcIlVEbmaZKfgawiwJJ00+KKUP/s44/Y7bnkqCQ==" saltValue="/KGqiz9m9PG6NDWnUwzOxw==" spinCount="100000" sheet="1" objects="1" scenarios="1"/>
  <mergeCells count="60">
    <mergeCell ref="C52:I52"/>
    <mergeCell ref="C53:I53"/>
    <mergeCell ref="C54:I54"/>
    <mergeCell ref="H27:H38"/>
    <mergeCell ref="B49:B50"/>
    <mergeCell ref="D49:F49"/>
    <mergeCell ref="G49:I49"/>
    <mergeCell ref="D50:F50"/>
    <mergeCell ref="G50:I50"/>
    <mergeCell ref="C51:I51"/>
    <mergeCell ref="C39:I39"/>
    <mergeCell ref="B40:I44"/>
    <mergeCell ref="C45:I45"/>
    <mergeCell ref="C46:I46"/>
    <mergeCell ref="C47:I47"/>
    <mergeCell ref="B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2D20E086-09C5-4AF8-9C36-1B4164C3B531}">
      <formula1>$N$11:$N$12</formula1>
    </dataValidation>
    <dataValidation type="list" allowBlank="1" showInputMessage="1" showErrorMessage="1" sqref="H13:I13" xr:uid="{B88CB5F4-FE55-4F45-9AE2-659BC532BA86}">
      <formula1>$N$5:$N$8</formula1>
    </dataValidation>
    <dataValidation type="list" allowBlank="1" showInputMessage="1" showErrorMessage="1" sqref="J10:K10" xr:uid="{04D0E827-3163-4FB2-BF38-0AF2DCA78DE2}">
      <formula1>$M$21:$M$28</formula1>
    </dataValidation>
    <dataValidation type="list" allowBlank="1" showInputMessage="1" showErrorMessage="1" sqref="C9:F9" xr:uid="{1CB5DD7B-DA6A-4AC9-AEDB-B88DA364AEAB}">
      <formula1>$M$6:$M$9</formula1>
    </dataValidation>
    <dataValidation type="list" allowBlank="1" showInputMessage="1" showErrorMessage="1" sqref="C24:E24" xr:uid="{7B4948BA-25F7-4D17-98FC-D178A5569F49}">
      <formula1>$M$12:$M$15</formula1>
    </dataValidation>
    <dataValidation type="list" allowBlank="1" showInputMessage="1" showErrorMessage="1" sqref="H12:I12" xr:uid="{E7983320-35DA-4741-AD7C-3740F4F10B2F}">
      <formula1>M17:M19</formula1>
    </dataValidation>
    <dataValidation type="list" showDropDown="1" showInputMessage="1" showErrorMessage="1" sqref="K12" xr:uid="{05449AD0-C850-48B5-A95A-9A8F6BE01716}">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24F2-4983-4F5C-A97E-56DE15575869}">
  <sheetPr>
    <tabColor rgb="FF92D050"/>
  </sheetPr>
  <dimension ref="B1:X60"/>
  <sheetViews>
    <sheetView topLeftCell="A7" zoomScaleNormal="100" workbookViewId="0">
      <selection activeCell="A7" sqref="A1:XFD1048576"/>
    </sheetView>
  </sheetViews>
  <sheetFormatPr baseColWidth="10" defaultColWidth="11.42578125" defaultRowHeight="12.75" x14ac:dyDescent="0.2"/>
  <cols>
    <col min="1" max="1" width="1" style="173" customWidth="1"/>
    <col min="2" max="2" width="25.42578125" style="225" customWidth="1"/>
    <col min="3" max="3" width="14.5703125" style="173" customWidth="1"/>
    <col min="4" max="4" width="20.140625" style="173" customWidth="1"/>
    <col min="5" max="5" width="16.42578125" style="173" customWidth="1"/>
    <col min="6" max="6" width="25" style="173" customWidth="1"/>
    <col min="7" max="7" width="22" style="226" customWidth="1"/>
    <col min="8" max="8" width="20.5703125" style="173" customWidth="1"/>
    <col min="9" max="11" width="22.42578125" style="173" customWidth="1"/>
    <col min="12" max="24" width="11.42578125" style="171"/>
    <col min="25" max="16384" width="11.42578125" style="173"/>
  </cols>
  <sheetData>
    <row r="1" spans="2:24" s="173" customFormat="1" ht="37.5" customHeight="1" x14ac:dyDescent="0.2">
      <c r="B1" s="434"/>
      <c r="C1" s="435" t="s">
        <v>25</v>
      </c>
      <c r="D1" s="435"/>
      <c r="E1" s="435"/>
      <c r="F1" s="435"/>
      <c r="G1" s="435"/>
      <c r="H1" s="435"/>
      <c r="I1" s="436"/>
      <c r="J1" s="170"/>
      <c r="K1" s="170"/>
      <c r="L1" s="171"/>
      <c r="M1" s="172" t="s">
        <v>47</v>
      </c>
      <c r="N1" s="171"/>
      <c r="O1" s="171"/>
      <c r="P1" s="171"/>
      <c r="Q1" s="171"/>
      <c r="R1" s="171"/>
      <c r="S1" s="171"/>
      <c r="T1" s="171"/>
      <c r="U1" s="171"/>
      <c r="V1" s="171"/>
      <c r="W1" s="171"/>
      <c r="X1" s="171"/>
    </row>
    <row r="2" spans="2:24" s="173" customFormat="1" ht="37.5" customHeight="1" x14ac:dyDescent="0.2">
      <c r="B2" s="434"/>
      <c r="C2" s="435" t="s">
        <v>239</v>
      </c>
      <c r="D2" s="435"/>
      <c r="E2" s="435"/>
      <c r="F2" s="435"/>
      <c r="G2" s="435"/>
      <c r="H2" s="435"/>
      <c r="I2" s="436"/>
      <c r="J2" s="170"/>
      <c r="K2" s="170"/>
      <c r="L2" s="171"/>
      <c r="M2" s="172" t="s">
        <v>48</v>
      </c>
      <c r="N2" s="171"/>
      <c r="O2" s="171"/>
      <c r="P2" s="171"/>
      <c r="Q2" s="171"/>
      <c r="R2" s="171"/>
      <c r="S2" s="171"/>
      <c r="T2" s="171"/>
      <c r="U2" s="171"/>
      <c r="V2" s="171"/>
      <c r="W2" s="171"/>
      <c r="X2" s="171"/>
    </row>
    <row r="3" spans="2:24" s="173" customFormat="1" ht="37.5" customHeight="1" x14ac:dyDescent="0.2">
      <c r="B3" s="434"/>
      <c r="C3" s="435" t="s">
        <v>240</v>
      </c>
      <c r="D3" s="435"/>
      <c r="E3" s="435"/>
      <c r="F3" s="435" t="s">
        <v>241</v>
      </c>
      <c r="G3" s="435"/>
      <c r="H3" s="435"/>
      <c r="I3" s="436"/>
      <c r="J3" s="170"/>
      <c r="K3" s="170"/>
      <c r="L3" s="171"/>
      <c r="M3" s="172" t="s">
        <v>50</v>
      </c>
      <c r="N3" s="171"/>
      <c r="O3" s="171"/>
      <c r="P3" s="171"/>
      <c r="Q3" s="171"/>
      <c r="R3" s="171"/>
      <c r="S3" s="171"/>
      <c r="T3" s="171"/>
      <c r="U3" s="171"/>
      <c r="V3" s="171"/>
      <c r="W3" s="171"/>
      <c r="X3" s="171"/>
    </row>
    <row r="4" spans="2:24" s="173" customFormat="1" ht="23.25" customHeight="1" x14ac:dyDescent="0.2">
      <c r="B4" s="437"/>
      <c r="C4" s="437"/>
      <c r="D4" s="437"/>
      <c r="E4" s="437"/>
      <c r="F4" s="437"/>
      <c r="G4" s="437"/>
      <c r="H4" s="437"/>
      <c r="I4" s="437"/>
      <c r="J4" s="174"/>
      <c r="K4" s="174"/>
      <c r="L4" s="171"/>
      <c r="M4" s="171"/>
      <c r="N4" s="171"/>
      <c r="O4" s="171"/>
      <c r="P4" s="171"/>
      <c r="Q4" s="171"/>
      <c r="R4" s="171"/>
      <c r="S4" s="171"/>
      <c r="T4" s="171"/>
      <c r="U4" s="171"/>
      <c r="V4" s="171"/>
      <c r="W4" s="171"/>
      <c r="X4" s="171"/>
    </row>
    <row r="5" spans="2:24" s="173" customFormat="1" ht="24" customHeight="1" x14ac:dyDescent="0.2">
      <c r="B5" s="438" t="s">
        <v>234</v>
      </c>
      <c r="C5" s="438"/>
      <c r="D5" s="438"/>
      <c r="E5" s="438"/>
      <c r="F5" s="438"/>
      <c r="G5" s="438"/>
      <c r="H5" s="438"/>
      <c r="I5" s="438"/>
      <c r="J5" s="175"/>
      <c r="K5" s="175"/>
      <c r="L5" s="171"/>
      <c r="M5" s="171"/>
      <c r="N5" s="176" t="s">
        <v>57</v>
      </c>
      <c r="O5" s="171"/>
      <c r="P5" s="171"/>
      <c r="Q5" s="171"/>
      <c r="R5" s="171"/>
      <c r="S5" s="171"/>
      <c r="T5" s="171"/>
      <c r="U5" s="171"/>
      <c r="V5" s="171"/>
      <c r="W5" s="171"/>
      <c r="X5" s="171"/>
    </row>
    <row r="6" spans="2:24" s="173" customFormat="1" ht="30.75" customHeight="1" x14ac:dyDescent="0.2">
      <c r="B6" s="189" t="s">
        <v>242</v>
      </c>
      <c r="C6" s="683">
        <v>4</v>
      </c>
      <c r="D6" s="439" t="s">
        <v>243</v>
      </c>
      <c r="E6" s="439"/>
      <c r="F6" s="440" t="str">
        <f>'[7]Proyecto 7550'!$N$34</f>
        <v>Implementar el Modelo Integrado de Planeación y Gestión- MIPG</v>
      </c>
      <c r="G6" s="440"/>
      <c r="H6" s="440"/>
      <c r="I6" s="440"/>
      <c r="J6" s="178"/>
      <c r="K6" s="178"/>
      <c r="L6" s="171"/>
      <c r="M6" s="172" t="s">
        <v>60</v>
      </c>
      <c r="N6" s="176" t="s">
        <v>61</v>
      </c>
      <c r="O6" s="171"/>
      <c r="P6" s="171"/>
      <c r="Q6" s="171"/>
      <c r="R6" s="171"/>
      <c r="S6" s="171"/>
      <c r="T6" s="171"/>
      <c r="U6" s="171"/>
      <c r="V6" s="171"/>
      <c r="W6" s="171"/>
      <c r="X6" s="171"/>
    </row>
    <row r="7" spans="2:24" s="173" customFormat="1" ht="30.75" customHeight="1" x14ac:dyDescent="0.2">
      <c r="B7" s="189" t="s">
        <v>244</v>
      </c>
      <c r="C7" s="683" t="s">
        <v>81</v>
      </c>
      <c r="D7" s="439" t="s">
        <v>245</v>
      </c>
      <c r="E7" s="439"/>
      <c r="F7" s="684" t="s">
        <v>355</v>
      </c>
      <c r="G7" s="684"/>
      <c r="H7" s="179" t="s">
        <v>246</v>
      </c>
      <c r="I7" s="683" t="s">
        <v>81</v>
      </c>
      <c r="J7" s="181"/>
      <c r="K7" s="181"/>
      <c r="L7" s="171"/>
      <c r="M7" s="172" t="s">
        <v>65</v>
      </c>
      <c r="N7" s="176" t="s">
        <v>66</v>
      </c>
      <c r="O7" s="171"/>
      <c r="P7" s="171"/>
      <c r="Q7" s="171"/>
      <c r="R7" s="171"/>
      <c r="S7" s="171"/>
      <c r="T7" s="171"/>
      <c r="U7" s="171"/>
      <c r="V7" s="171"/>
      <c r="W7" s="171"/>
      <c r="X7" s="171"/>
    </row>
    <row r="8" spans="2:24" s="173" customFormat="1" ht="30.75" customHeight="1" x14ac:dyDescent="0.2">
      <c r="B8" s="189" t="s">
        <v>247</v>
      </c>
      <c r="C8" s="440" t="s">
        <v>289</v>
      </c>
      <c r="D8" s="440"/>
      <c r="E8" s="440"/>
      <c r="F8" s="440"/>
      <c r="G8" s="179" t="s">
        <v>248</v>
      </c>
      <c r="H8" s="444">
        <v>7550</v>
      </c>
      <c r="I8" s="444"/>
      <c r="J8" s="182"/>
      <c r="K8" s="182"/>
      <c r="L8" s="171"/>
      <c r="M8" s="172" t="s">
        <v>69</v>
      </c>
      <c r="N8" s="176" t="s">
        <v>70</v>
      </c>
      <c r="O8" s="171"/>
      <c r="P8" s="171"/>
      <c r="Q8" s="171"/>
      <c r="R8" s="171"/>
      <c r="S8" s="171"/>
      <c r="T8" s="171"/>
      <c r="U8" s="171"/>
      <c r="V8" s="171"/>
      <c r="W8" s="171"/>
      <c r="X8" s="171"/>
    </row>
    <row r="9" spans="2:24" s="173" customFormat="1" ht="30.75" customHeight="1" x14ac:dyDescent="0.2">
      <c r="B9" s="189" t="s">
        <v>48</v>
      </c>
      <c r="C9" s="685" t="s">
        <v>69</v>
      </c>
      <c r="D9" s="685"/>
      <c r="E9" s="685"/>
      <c r="F9" s="685"/>
      <c r="G9" s="179" t="s">
        <v>249</v>
      </c>
      <c r="H9" s="447" t="s">
        <v>356</v>
      </c>
      <c r="I9" s="447"/>
      <c r="J9" s="183"/>
      <c r="K9" s="183"/>
      <c r="L9" s="171"/>
      <c r="M9" s="184" t="s">
        <v>73</v>
      </c>
      <c r="N9" s="171"/>
      <c r="O9" s="171"/>
      <c r="P9" s="171"/>
      <c r="Q9" s="171"/>
      <c r="R9" s="171"/>
      <c r="S9" s="171"/>
      <c r="T9" s="171"/>
      <c r="U9" s="171"/>
      <c r="V9" s="171"/>
      <c r="W9" s="171"/>
      <c r="X9" s="171"/>
    </row>
    <row r="10" spans="2:24" s="173" customFormat="1" ht="67.5" customHeight="1" x14ac:dyDescent="0.2">
      <c r="B10" s="189" t="s">
        <v>250</v>
      </c>
      <c r="C10" s="440" t="s">
        <v>394</v>
      </c>
      <c r="D10" s="440"/>
      <c r="E10" s="440"/>
      <c r="F10" s="440"/>
      <c r="G10" s="440"/>
      <c r="H10" s="440"/>
      <c r="I10" s="440"/>
      <c r="J10" s="185"/>
      <c r="K10" s="185"/>
      <c r="L10" s="171"/>
      <c r="M10" s="184"/>
      <c r="N10" s="171"/>
      <c r="O10" s="171"/>
      <c r="P10" s="171"/>
      <c r="Q10" s="171"/>
      <c r="R10" s="171"/>
      <c r="S10" s="171"/>
      <c r="T10" s="171"/>
      <c r="U10" s="171"/>
      <c r="V10" s="171"/>
      <c r="W10" s="171"/>
      <c r="X10" s="171"/>
    </row>
    <row r="11" spans="2:24" s="173" customFormat="1" ht="30.75" customHeight="1" x14ac:dyDescent="0.2">
      <c r="B11" s="189" t="s">
        <v>251</v>
      </c>
      <c r="C11" s="440" t="s">
        <v>291</v>
      </c>
      <c r="D11" s="440"/>
      <c r="E11" s="440"/>
      <c r="F11" s="440"/>
      <c r="G11" s="440"/>
      <c r="H11" s="440"/>
      <c r="I11" s="440"/>
      <c r="J11" s="181"/>
      <c r="K11" s="181"/>
      <c r="L11" s="171"/>
      <c r="M11" s="184"/>
      <c r="N11" s="176" t="s">
        <v>76</v>
      </c>
      <c r="O11" s="171"/>
      <c r="P11" s="171"/>
      <c r="Q11" s="171"/>
      <c r="R11" s="171"/>
      <c r="S11" s="171"/>
      <c r="T11" s="171"/>
      <c r="U11" s="171"/>
      <c r="V11" s="171"/>
      <c r="W11" s="171"/>
      <c r="X11" s="171"/>
    </row>
    <row r="12" spans="2:24" s="173" customFormat="1" ht="30.75" customHeight="1" x14ac:dyDescent="0.2">
      <c r="B12" s="189" t="s">
        <v>254</v>
      </c>
      <c r="C12" s="686" t="s">
        <v>372</v>
      </c>
      <c r="D12" s="686"/>
      <c r="E12" s="686"/>
      <c r="F12" s="686"/>
      <c r="G12" s="179" t="s">
        <v>252</v>
      </c>
      <c r="H12" s="687" t="s">
        <v>91</v>
      </c>
      <c r="I12" s="687"/>
      <c r="J12" s="181"/>
      <c r="K12" s="181"/>
      <c r="L12" s="171"/>
      <c r="M12" s="184" t="s">
        <v>80</v>
      </c>
      <c r="N12" s="176" t="s">
        <v>81</v>
      </c>
      <c r="O12" s="171"/>
      <c r="P12" s="171"/>
      <c r="Q12" s="171"/>
      <c r="R12" s="171"/>
      <c r="S12" s="171"/>
      <c r="T12" s="171"/>
      <c r="U12" s="171"/>
      <c r="V12" s="171"/>
      <c r="W12" s="171"/>
      <c r="X12" s="171"/>
    </row>
    <row r="13" spans="2:24" s="173" customFormat="1" ht="30.75" customHeight="1" x14ac:dyDescent="0.2">
      <c r="B13" s="189" t="s">
        <v>255</v>
      </c>
      <c r="C13" s="688" t="s">
        <v>358</v>
      </c>
      <c r="D13" s="688"/>
      <c r="E13" s="688"/>
      <c r="F13" s="688"/>
      <c r="G13" s="179" t="s">
        <v>253</v>
      </c>
      <c r="H13" s="684" t="s">
        <v>70</v>
      </c>
      <c r="I13" s="684"/>
      <c r="J13" s="181"/>
      <c r="K13" s="181"/>
      <c r="L13" s="171"/>
      <c r="M13" s="184" t="s">
        <v>84</v>
      </c>
      <c r="N13" s="171"/>
      <c r="O13" s="171"/>
      <c r="P13" s="171"/>
      <c r="Q13" s="171"/>
      <c r="R13" s="171"/>
      <c r="S13" s="171"/>
      <c r="T13" s="171"/>
      <c r="U13" s="171"/>
      <c r="V13" s="171"/>
      <c r="W13" s="171"/>
      <c r="X13" s="171"/>
    </row>
    <row r="14" spans="2:24" s="173" customFormat="1" ht="64.5" customHeight="1" x14ac:dyDescent="0.2">
      <c r="B14" s="189" t="s">
        <v>256</v>
      </c>
      <c r="C14" s="689" t="s">
        <v>373</v>
      </c>
      <c r="D14" s="689"/>
      <c r="E14" s="689"/>
      <c r="F14" s="689"/>
      <c r="G14" s="689"/>
      <c r="H14" s="689"/>
      <c r="I14" s="689"/>
      <c r="J14" s="185"/>
      <c r="K14" s="185"/>
      <c r="L14" s="171"/>
      <c r="M14" s="184" t="s">
        <v>86</v>
      </c>
      <c r="N14" s="176"/>
      <c r="O14" s="171"/>
      <c r="P14" s="171"/>
      <c r="Q14" s="171"/>
      <c r="R14" s="171"/>
      <c r="S14" s="171"/>
      <c r="T14" s="171"/>
      <c r="U14" s="171"/>
      <c r="V14" s="171"/>
      <c r="W14" s="171"/>
      <c r="X14" s="171"/>
    </row>
    <row r="15" spans="2:24" s="173" customFormat="1" ht="30.75" customHeight="1" x14ac:dyDescent="0.2">
      <c r="B15" s="189" t="s">
        <v>257</v>
      </c>
      <c r="C15" s="442" t="s">
        <v>315</v>
      </c>
      <c r="D15" s="442"/>
      <c r="E15" s="442"/>
      <c r="F15" s="442"/>
      <c r="G15" s="442"/>
      <c r="H15" s="442"/>
      <c r="I15" s="442"/>
      <c r="J15" s="186"/>
      <c r="K15" s="186"/>
      <c r="L15" s="171"/>
      <c r="M15" s="184" t="s">
        <v>88</v>
      </c>
      <c r="N15" s="176"/>
      <c r="O15" s="171"/>
      <c r="P15" s="171"/>
      <c r="Q15" s="171"/>
      <c r="R15" s="171"/>
      <c r="S15" s="171"/>
      <c r="T15" s="171"/>
      <c r="U15" s="171"/>
      <c r="V15" s="171"/>
      <c r="W15" s="171"/>
      <c r="X15" s="171"/>
    </row>
    <row r="16" spans="2:24" s="173" customFormat="1" ht="20.25" customHeight="1" x14ac:dyDescent="0.2">
      <c r="B16" s="189" t="s">
        <v>258</v>
      </c>
      <c r="C16" s="440" t="s">
        <v>374</v>
      </c>
      <c r="D16" s="440"/>
      <c r="E16" s="440"/>
      <c r="F16" s="440"/>
      <c r="G16" s="440"/>
      <c r="H16" s="440"/>
      <c r="I16" s="440"/>
      <c r="J16" s="187"/>
      <c r="K16" s="187"/>
      <c r="L16" s="171"/>
      <c r="M16" s="184"/>
      <c r="N16" s="176"/>
      <c r="O16" s="171"/>
      <c r="P16" s="171"/>
      <c r="Q16" s="171"/>
      <c r="R16" s="171"/>
      <c r="S16" s="171"/>
      <c r="T16" s="171"/>
      <c r="U16" s="171"/>
      <c r="V16" s="171"/>
      <c r="W16" s="171"/>
      <c r="X16" s="171"/>
    </row>
    <row r="17" spans="2:24" s="173" customFormat="1" ht="30.75" customHeight="1" x14ac:dyDescent="0.2">
      <c r="B17" s="189" t="s">
        <v>259</v>
      </c>
      <c r="C17" s="684" t="s">
        <v>152</v>
      </c>
      <c r="D17" s="690"/>
      <c r="E17" s="690"/>
      <c r="F17" s="690"/>
      <c r="G17" s="690"/>
      <c r="H17" s="690"/>
      <c r="I17" s="690"/>
      <c r="J17" s="188"/>
      <c r="K17" s="188"/>
      <c r="L17" s="171"/>
      <c r="M17" s="184" t="s">
        <v>91</v>
      </c>
      <c r="N17" s="176"/>
      <c r="O17" s="171"/>
      <c r="P17" s="171"/>
      <c r="Q17" s="171"/>
      <c r="R17" s="171"/>
      <c r="S17" s="171"/>
      <c r="T17" s="171"/>
      <c r="U17" s="171"/>
      <c r="V17" s="171"/>
      <c r="W17" s="171"/>
      <c r="X17" s="171"/>
    </row>
    <row r="18" spans="2:24" s="173" customFormat="1" ht="18" customHeight="1" x14ac:dyDescent="0.2">
      <c r="B18" s="459" t="s">
        <v>265</v>
      </c>
      <c r="C18" s="460" t="s">
        <v>237</v>
      </c>
      <c r="D18" s="460"/>
      <c r="E18" s="460"/>
      <c r="F18" s="461" t="s">
        <v>238</v>
      </c>
      <c r="G18" s="461"/>
      <c r="H18" s="461"/>
      <c r="I18" s="461"/>
      <c r="J18" s="190"/>
      <c r="K18" s="190"/>
      <c r="L18" s="171"/>
      <c r="M18" s="184" t="s">
        <v>79</v>
      </c>
      <c r="N18" s="176"/>
      <c r="O18" s="171"/>
      <c r="P18" s="171"/>
      <c r="Q18" s="171"/>
      <c r="R18" s="171"/>
      <c r="S18" s="171"/>
      <c r="T18" s="171"/>
      <c r="U18" s="171"/>
      <c r="V18" s="171"/>
      <c r="W18" s="171"/>
      <c r="X18" s="171"/>
    </row>
    <row r="19" spans="2:24" s="173" customFormat="1" ht="39.75" customHeight="1" x14ac:dyDescent="0.2">
      <c r="B19" s="459"/>
      <c r="C19" s="440" t="s">
        <v>375</v>
      </c>
      <c r="D19" s="440"/>
      <c r="E19" s="440"/>
      <c r="F19" s="440" t="s">
        <v>376</v>
      </c>
      <c r="G19" s="440"/>
      <c r="H19" s="440"/>
      <c r="I19" s="440"/>
      <c r="J19" s="187"/>
      <c r="K19" s="187"/>
      <c r="L19" s="171"/>
      <c r="M19" s="184" t="s">
        <v>95</v>
      </c>
      <c r="N19" s="176"/>
      <c r="O19" s="171"/>
      <c r="P19" s="171"/>
      <c r="Q19" s="171"/>
      <c r="R19" s="171"/>
      <c r="S19" s="171"/>
      <c r="T19" s="171"/>
      <c r="U19" s="171"/>
      <c r="V19" s="171"/>
      <c r="W19" s="171"/>
      <c r="X19" s="171"/>
    </row>
    <row r="20" spans="2:24" s="173" customFormat="1" ht="39.75" customHeight="1" x14ac:dyDescent="0.2">
      <c r="B20" s="191" t="s">
        <v>266</v>
      </c>
      <c r="C20" s="478" t="s">
        <v>152</v>
      </c>
      <c r="D20" s="479"/>
      <c r="E20" s="668"/>
      <c r="F20" s="687" t="s">
        <v>152</v>
      </c>
      <c r="G20" s="687"/>
      <c r="H20" s="687"/>
      <c r="I20" s="691"/>
      <c r="J20" s="181"/>
      <c r="K20" s="181"/>
      <c r="L20" s="171"/>
      <c r="M20" s="184"/>
      <c r="N20" s="176"/>
      <c r="O20" s="171"/>
      <c r="P20" s="171"/>
      <c r="Q20" s="171"/>
      <c r="R20" s="171"/>
      <c r="S20" s="171"/>
      <c r="T20" s="171"/>
      <c r="U20" s="171"/>
      <c r="V20" s="171"/>
      <c r="W20" s="171"/>
      <c r="X20" s="171"/>
    </row>
    <row r="21" spans="2:24" s="173" customFormat="1" ht="42" customHeight="1" x14ac:dyDescent="0.2">
      <c r="B21" s="191" t="s">
        <v>267</v>
      </c>
      <c r="C21" s="463" t="s">
        <v>377</v>
      </c>
      <c r="D21" s="464"/>
      <c r="E21" s="465"/>
      <c r="F21" s="462" t="s">
        <v>378</v>
      </c>
      <c r="G21" s="452"/>
      <c r="H21" s="452"/>
      <c r="I21" s="466"/>
      <c r="J21" s="186"/>
      <c r="K21" s="186"/>
      <c r="L21" s="171"/>
      <c r="M21" s="192"/>
      <c r="N21" s="176"/>
      <c r="O21" s="171"/>
      <c r="P21" s="171"/>
      <c r="Q21" s="171"/>
      <c r="R21" s="171"/>
      <c r="S21" s="171"/>
      <c r="T21" s="171"/>
      <c r="U21" s="171"/>
      <c r="V21" s="171"/>
      <c r="W21" s="171"/>
      <c r="X21" s="171"/>
    </row>
    <row r="22" spans="2:24" s="173" customFormat="1" ht="23.25" customHeight="1" x14ac:dyDescent="0.2">
      <c r="B22" s="191" t="s">
        <v>268</v>
      </c>
      <c r="C22" s="451">
        <v>44197</v>
      </c>
      <c r="D22" s="467"/>
      <c r="E22" s="468"/>
      <c r="F22" s="179" t="s">
        <v>271</v>
      </c>
      <c r="G22" s="692">
        <v>10</v>
      </c>
      <c r="H22" s="179" t="s">
        <v>275</v>
      </c>
      <c r="I22" s="693">
        <v>10</v>
      </c>
      <c r="J22" s="195"/>
      <c r="K22" s="195"/>
      <c r="L22" s="171"/>
      <c r="M22" s="192"/>
      <c r="N22" s="171"/>
      <c r="O22" s="171"/>
      <c r="P22" s="171"/>
      <c r="Q22" s="171"/>
      <c r="R22" s="171"/>
      <c r="S22" s="171"/>
      <c r="T22" s="171"/>
      <c r="U22" s="171"/>
      <c r="V22" s="171"/>
      <c r="W22" s="171"/>
      <c r="X22" s="171"/>
    </row>
    <row r="23" spans="2:24" s="173" customFormat="1" ht="27" customHeight="1" x14ac:dyDescent="0.2">
      <c r="B23" s="191" t="s">
        <v>269</v>
      </c>
      <c r="C23" s="451">
        <v>44561</v>
      </c>
      <c r="D23" s="452"/>
      <c r="E23" s="453"/>
      <c r="F23" s="179" t="s">
        <v>272</v>
      </c>
      <c r="G23" s="694">
        <v>30</v>
      </c>
      <c r="H23" s="695"/>
      <c r="I23" s="696"/>
      <c r="J23" s="196"/>
      <c r="K23" s="196"/>
      <c r="L23" s="171"/>
      <c r="M23" s="192"/>
      <c r="N23" s="171"/>
      <c r="O23" s="171"/>
      <c r="P23" s="171"/>
      <c r="Q23" s="171"/>
      <c r="R23" s="171"/>
      <c r="S23" s="171"/>
      <c r="T23" s="171"/>
      <c r="U23" s="171"/>
      <c r="V23" s="171"/>
      <c r="W23" s="171"/>
      <c r="X23" s="171"/>
    </row>
    <row r="24" spans="2:24" s="173" customFormat="1" ht="30.75" customHeight="1" x14ac:dyDescent="0.2">
      <c r="B24" s="197" t="s">
        <v>270</v>
      </c>
      <c r="C24" s="586" t="s">
        <v>88</v>
      </c>
      <c r="D24" s="587"/>
      <c r="E24" s="588"/>
      <c r="F24" s="198" t="s">
        <v>274</v>
      </c>
      <c r="G24" s="462"/>
      <c r="H24" s="452"/>
      <c r="I24" s="453"/>
      <c r="J24" s="190"/>
      <c r="K24" s="190"/>
      <c r="L24" s="171"/>
      <c r="M24" s="192"/>
      <c r="N24" s="171"/>
      <c r="O24" s="171"/>
      <c r="P24" s="171"/>
      <c r="Q24" s="171"/>
      <c r="R24" s="171"/>
      <c r="S24" s="171"/>
      <c r="T24" s="171"/>
      <c r="U24" s="171"/>
      <c r="V24" s="171"/>
      <c r="W24" s="171"/>
      <c r="X24" s="171"/>
    </row>
    <row r="25" spans="2:24" s="173" customFormat="1" ht="22.5" customHeight="1" x14ac:dyDescent="0.2">
      <c r="B25" s="472" t="s">
        <v>235</v>
      </c>
      <c r="C25" s="473"/>
      <c r="D25" s="473"/>
      <c r="E25" s="473"/>
      <c r="F25" s="473"/>
      <c r="G25" s="473"/>
      <c r="H25" s="473"/>
      <c r="I25" s="474"/>
      <c r="J25" s="175"/>
      <c r="K25" s="175"/>
      <c r="L25" s="171"/>
      <c r="M25" s="192"/>
      <c r="N25" s="171"/>
      <c r="O25" s="171"/>
      <c r="P25" s="171"/>
      <c r="Q25" s="171"/>
      <c r="R25" s="171"/>
      <c r="S25" s="171"/>
      <c r="T25" s="171"/>
      <c r="U25" s="171"/>
      <c r="V25" s="171"/>
      <c r="W25" s="171"/>
      <c r="X25" s="171"/>
    </row>
    <row r="26" spans="2:24" s="173" customFormat="1" ht="43.5" customHeight="1" x14ac:dyDescent="0.2">
      <c r="B26" s="199" t="s">
        <v>105</v>
      </c>
      <c r="C26" s="200" t="s">
        <v>261</v>
      </c>
      <c r="D26" s="200" t="s">
        <v>260</v>
      </c>
      <c r="E26" s="201" t="s">
        <v>264</v>
      </c>
      <c r="F26" s="200" t="s">
        <v>263</v>
      </c>
      <c r="G26" s="200" t="s">
        <v>262</v>
      </c>
      <c r="H26" s="201" t="s">
        <v>366</v>
      </c>
      <c r="I26" s="202" t="s">
        <v>273</v>
      </c>
      <c r="J26" s="187"/>
      <c r="K26" s="187"/>
      <c r="L26" s="171"/>
      <c r="M26" s="192"/>
      <c r="N26" s="171"/>
      <c r="O26" s="171"/>
      <c r="P26" s="171"/>
      <c r="Q26" s="171"/>
      <c r="R26" s="171"/>
      <c r="S26" s="171"/>
      <c r="T26" s="171"/>
      <c r="U26" s="171"/>
      <c r="V26" s="171"/>
      <c r="W26" s="171"/>
      <c r="X26" s="171"/>
    </row>
    <row r="27" spans="2:24" s="173" customFormat="1" ht="19.5" customHeight="1" x14ac:dyDescent="0.2">
      <c r="B27" s="203" t="s">
        <v>113</v>
      </c>
      <c r="C27" s="204">
        <f>24.7%*G23</f>
        <v>7.41</v>
      </c>
      <c r="D27" s="205">
        <f>+C27</f>
        <v>7.41</v>
      </c>
      <c r="E27" s="206">
        <f>+D27/C27</f>
        <v>1</v>
      </c>
      <c r="F27" s="674">
        <f>SUM(C27:C38)</f>
        <v>30</v>
      </c>
      <c r="G27" s="674">
        <f>SUM(D27:D38)</f>
        <v>7.41</v>
      </c>
      <c r="H27" s="697">
        <f>+(D27*100%)/$G$23</f>
        <v>0.247</v>
      </c>
      <c r="I27" s="674">
        <f>G27+I22</f>
        <v>17.41</v>
      </c>
      <c r="J27" s="698"/>
      <c r="K27" s="207"/>
      <c r="L27" s="171"/>
      <c r="M27" s="192"/>
      <c r="N27" s="171"/>
      <c r="O27" s="171"/>
      <c r="P27" s="171"/>
      <c r="Q27" s="171"/>
      <c r="R27" s="171"/>
      <c r="S27" s="171"/>
      <c r="T27" s="171"/>
      <c r="U27" s="171"/>
      <c r="V27" s="171"/>
      <c r="W27" s="171"/>
      <c r="X27" s="171"/>
    </row>
    <row r="28" spans="2:24" s="173" customFormat="1" ht="19.5" customHeight="1" x14ac:dyDescent="0.2">
      <c r="B28" s="203" t="s">
        <v>114</v>
      </c>
      <c r="C28" s="204">
        <f>3.3%*G23</f>
        <v>0.99</v>
      </c>
      <c r="D28" s="205"/>
      <c r="E28" s="206">
        <f t="shared" ref="E28:E38" si="0">+D28/C28</f>
        <v>0</v>
      </c>
      <c r="F28" s="677"/>
      <c r="G28" s="677"/>
      <c r="H28" s="699"/>
      <c r="I28" s="677"/>
      <c r="J28" s="698"/>
      <c r="K28" s="207"/>
      <c r="L28" s="171"/>
      <c r="M28" s="192"/>
      <c r="N28" s="171"/>
      <c r="O28" s="171"/>
      <c r="P28" s="171"/>
      <c r="Q28" s="171"/>
      <c r="R28" s="171"/>
      <c r="S28" s="171"/>
      <c r="T28" s="171"/>
      <c r="U28" s="171"/>
      <c r="V28" s="171"/>
      <c r="W28" s="171"/>
      <c r="X28" s="171"/>
    </row>
    <row r="29" spans="2:24" s="173" customFormat="1" ht="19.5" customHeight="1" x14ac:dyDescent="0.2">
      <c r="B29" s="203" t="s">
        <v>115</v>
      </c>
      <c r="C29" s="208">
        <f>2.7%*G23</f>
        <v>0.81</v>
      </c>
      <c r="D29" s="205"/>
      <c r="E29" s="206">
        <f t="shared" si="0"/>
        <v>0</v>
      </c>
      <c r="F29" s="677"/>
      <c r="G29" s="677"/>
      <c r="H29" s="699"/>
      <c r="I29" s="677"/>
      <c r="J29" s="698"/>
      <c r="K29" s="207"/>
      <c r="L29" s="171"/>
      <c r="M29" s="192"/>
      <c r="N29" s="171"/>
      <c r="O29" s="171"/>
      <c r="P29" s="171"/>
      <c r="Q29" s="171"/>
      <c r="R29" s="171"/>
      <c r="S29" s="171"/>
      <c r="T29" s="171"/>
      <c r="U29" s="171"/>
      <c r="V29" s="171"/>
      <c r="W29" s="171"/>
      <c r="X29" s="171"/>
    </row>
    <row r="30" spans="2:24" s="173" customFormat="1" ht="19.5" customHeight="1" x14ac:dyDescent="0.2">
      <c r="B30" s="203" t="s">
        <v>116</v>
      </c>
      <c r="C30" s="208">
        <f>20%*G23</f>
        <v>6</v>
      </c>
      <c r="D30" s="205"/>
      <c r="E30" s="206">
        <f t="shared" si="0"/>
        <v>0</v>
      </c>
      <c r="F30" s="677"/>
      <c r="G30" s="677"/>
      <c r="H30" s="699"/>
      <c r="I30" s="677"/>
      <c r="J30" s="698"/>
      <c r="K30" s="207"/>
      <c r="L30" s="171"/>
      <c r="M30" s="171"/>
      <c r="N30" s="171"/>
      <c r="O30" s="171"/>
      <c r="P30" s="171"/>
      <c r="Q30" s="171"/>
      <c r="R30" s="171"/>
      <c r="S30" s="171"/>
      <c r="T30" s="171"/>
      <c r="U30" s="171"/>
      <c r="V30" s="171"/>
      <c r="W30" s="171"/>
      <c r="X30" s="171"/>
    </row>
    <row r="31" spans="2:24" s="173" customFormat="1" ht="19.5" customHeight="1" x14ac:dyDescent="0.2">
      <c r="B31" s="203" t="s">
        <v>117</v>
      </c>
      <c r="C31" s="208">
        <f>5.3%*G23</f>
        <v>1.5899999999999999</v>
      </c>
      <c r="D31" s="205"/>
      <c r="E31" s="206">
        <f t="shared" si="0"/>
        <v>0</v>
      </c>
      <c r="F31" s="677"/>
      <c r="G31" s="677"/>
      <c r="H31" s="699"/>
      <c r="I31" s="677"/>
      <c r="J31" s="698"/>
      <c r="K31" s="207"/>
      <c r="L31" s="171"/>
      <c r="M31" s="171"/>
      <c r="N31" s="171"/>
      <c r="O31" s="171"/>
      <c r="P31" s="171"/>
      <c r="Q31" s="171"/>
      <c r="R31" s="171"/>
      <c r="S31" s="171"/>
      <c r="T31" s="171"/>
      <c r="U31" s="171"/>
      <c r="V31" s="171"/>
      <c r="W31" s="171"/>
      <c r="X31" s="171"/>
    </row>
    <row r="32" spans="2:24" s="173" customFormat="1" ht="19.5" customHeight="1" x14ac:dyDescent="0.2">
      <c r="B32" s="203" t="s">
        <v>118</v>
      </c>
      <c r="C32" s="208">
        <f>2.7%*G23</f>
        <v>0.81</v>
      </c>
      <c r="D32" s="205"/>
      <c r="E32" s="206">
        <f t="shared" si="0"/>
        <v>0</v>
      </c>
      <c r="F32" s="677"/>
      <c r="G32" s="677"/>
      <c r="H32" s="699"/>
      <c r="I32" s="677"/>
      <c r="J32" s="698"/>
      <c r="K32" s="207"/>
      <c r="L32" s="171"/>
      <c r="M32" s="171"/>
      <c r="N32" s="171"/>
      <c r="O32" s="171"/>
      <c r="P32" s="171"/>
      <c r="Q32" s="171"/>
      <c r="R32" s="171"/>
      <c r="S32" s="171"/>
      <c r="T32" s="171"/>
      <c r="U32" s="171"/>
      <c r="V32" s="171"/>
      <c r="W32" s="171"/>
      <c r="X32" s="171"/>
    </row>
    <row r="33" spans="2:24" s="173" customFormat="1" ht="19.5" customHeight="1" x14ac:dyDescent="0.2">
      <c r="B33" s="203" t="s">
        <v>119</v>
      </c>
      <c r="C33" s="208">
        <f>2.7%*G23</f>
        <v>0.81</v>
      </c>
      <c r="D33" s="205"/>
      <c r="E33" s="206">
        <f t="shared" si="0"/>
        <v>0</v>
      </c>
      <c r="F33" s="677"/>
      <c r="G33" s="677"/>
      <c r="H33" s="699"/>
      <c r="I33" s="677"/>
      <c r="J33" s="698"/>
      <c r="K33" s="207"/>
      <c r="L33" s="171"/>
      <c r="M33" s="171"/>
      <c r="N33" s="171"/>
      <c r="O33" s="171"/>
      <c r="P33" s="171"/>
      <c r="Q33" s="171"/>
      <c r="R33" s="171"/>
      <c r="S33" s="171"/>
      <c r="T33" s="171"/>
      <c r="U33" s="171"/>
      <c r="V33" s="171"/>
      <c r="W33" s="171"/>
      <c r="X33" s="171"/>
    </row>
    <row r="34" spans="2:24" s="173" customFormat="1" ht="19.5" customHeight="1" x14ac:dyDescent="0.2">
      <c r="B34" s="203" t="s">
        <v>120</v>
      </c>
      <c r="C34" s="208">
        <f>10%*G23</f>
        <v>3</v>
      </c>
      <c r="D34" s="205"/>
      <c r="E34" s="206">
        <f t="shared" si="0"/>
        <v>0</v>
      </c>
      <c r="F34" s="677"/>
      <c r="G34" s="677"/>
      <c r="H34" s="699"/>
      <c r="I34" s="677"/>
      <c r="J34" s="698"/>
      <c r="K34" s="207"/>
      <c r="L34" s="171"/>
      <c r="M34" s="171"/>
      <c r="N34" s="171"/>
      <c r="O34" s="171"/>
      <c r="P34" s="171"/>
      <c r="Q34" s="171"/>
      <c r="R34" s="171"/>
      <c r="S34" s="171"/>
      <c r="T34" s="171"/>
      <c r="U34" s="171"/>
      <c r="V34" s="171"/>
      <c r="W34" s="171"/>
      <c r="X34" s="171"/>
    </row>
    <row r="35" spans="2:24" s="173" customFormat="1" ht="19.5" customHeight="1" x14ac:dyDescent="0.2">
      <c r="B35" s="203" t="s">
        <v>121</v>
      </c>
      <c r="C35" s="208">
        <f>5.3%*G23</f>
        <v>1.5899999999999999</v>
      </c>
      <c r="D35" s="205"/>
      <c r="E35" s="206">
        <f t="shared" si="0"/>
        <v>0</v>
      </c>
      <c r="F35" s="677"/>
      <c r="G35" s="677"/>
      <c r="H35" s="699"/>
      <c r="I35" s="677"/>
      <c r="J35" s="698"/>
      <c r="K35" s="207"/>
      <c r="L35" s="171"/>
      <c r="M35" s="171"/>
      <c r="N35" s="171"/>
      <c r="O35" s="171"/>
      <c r="P35" s="171"/>
      <c r="Q35" s="171"/>
      <c r="R35" s="171"/>
      <c r="S35" s="171"/>
      <c r="T35" s="171"/>
      <c r="U35" s="171"/>
      <c r="V35" s="171"/>
      <c r="W35" s="171"/>
      <c r="X35" s="171"/>
    </row>
    <row r="36" spans="2:24" s="173" customFormat="1" ht="19.5" customHeight="1" x14ac:dyDescent="0.2">
      <c r="B36" s="203" t="s">
        <v>122</v>
      </c>
      <c r="C36" s="208">
        <f>6.7%*G23</f>
        <v>2.0100000000000002</v>
      </c>
      <c r="D36" s="205"/>
      <c r="E36" s="206">
        <f t="shared" si="0"/>
        <v>0</v>
      </c>
      <c r="F36" s="677"/>
      <c r="G36" s="677"/>
      <c r="H36" s="699"/>
      <c r="I36" s="677"/>
      <c r="J36" s="698"/>
      <c r="K36" s="207"/>
      <c r="L36" s="171"/>
      <c r="M36" s="171"/>
      <c r="N36" s="171"/>
      <c r="O36" s="171"/>
      <c r="P36" s="171"/>
      <c r="Q36" s="171"/>
      <c r="R36" s="171"/>
      <c r="S36" s="171"/>
      <c r="T36" s="171"/>
      <c r="U36" s="171"/>
      <c r="V36" s="171"/>
      <c r="W36" s="171"/>
      <c r="X36" s="171"/>
    </row>
    <row r="37" spans="2:24" s="173" customFormat="1" ht="19.5" customHeight="1" x14ac:dyDescent="0.2">
      <c r="B37" s="203" t="s">
        <v>123</v>
      </c>
      <c r="C37" s="208">
        <f>2.5%*G23</f>
        <v>0.75</v>
      </c>
      <c r="D37" s="205"/>
      <c r="E37" s="206">
        <f t="shared" si="0"/>
        <v>0</v>
      </c>
      <c r="F37" s="677"/>
      <c r="G37" s="677"/>
      <c r="H37" s="699"/>
      <c r="I37" s="677"/>
      <c r="J37" s="698"/>
      <c r="K37" s="207"/>
      <c r="L37" s="171"/>
      <c r="M37" s="171"/>
      <c r="N37" s="171"/>
      <c r="O37" s="171"/>
      <c r="P37" s="171"/>
      <c r="Q37" s="171"/>
      <c r="R37" s="171"/>
      <c r="S37" s="171"/>
      <c r="T37" s="171"/>
      <c r="U37" s="171"/>
      <c r="V37" s="171"/>
      <c r="W37" s="171"/>
      <c r="X37" s="171"/>
    </row>
    <row r="38" spans="2:24" s="173" customFormat="1" ht="19.5" customHeight="1" x14ac:dyDescent="0.2">
      <c r="B38" s="203" t="s">
        <v>124</v>
      </c>
      <c r="C38" s="208">
        <f>14.1%*G23</f>
        <v>4.2299999999999995</v>
      </c>
      <c r="D38" s="205"/>
      <c r="E38" s="206">
        <f t="shared" si="0"/>
        <v>0</v>
      </c>
      <c r="F38" s="680"/>
      <c r="G38" s="680"/>
      <c r="H38" s="700"/>
      <c r="I38" s="680"/>
      <c r="J38" s="698"/>
      <c r="K38" s="207"/>
      <c r="L38" s="171"/>
      <c r="M38" s="171"/>
      <c r="N38" s="171"/>
      <c r="O38" s="171"/>
      <c r="P38" s="171"/>
      <c r="Q38" s="171"/>
      <c r="R38" s="171"/>
      <c r="S38" s="171"/>
      <c r="T38" s="171"/>
      <c r="U38" s="171"/>
      <c r="V38" s="171"/>
      <c r="W38" s="171"/>
      <c r="X38" s="171"/>
    </row>
    <row r="39" spans="2:24" s="173" customFormat="1" ht="94.5" customHeight="1" x14ac:dyDescent="0.2">
      <c r="B39" s="209" t="s">
        <v>277</v>
      </c>
      <c r="C39" s="490" t="s">
        <v>379</v>
      </c>
      <c r="D39" s="491"/>
      <c r="E39" s="491"/>
      <c r="F39" s="491"/>
      <c r="G39" s="491"/>
      <c r="H39" s="491"/>
      <c r="I39" s="492"/>
      <c r="J39" s="210"/>
      <c r="K39" s="210"/>
      <c r="L39" s="171"/>
      <c r="M39" s="171"/>
      <c r="N39" s="171"/>
      <c r="O39" s="171"/>
      <c r="P39" s="171"/>
      <c r="Q39" s="171"/>
      <c r="R39" s="171"/>
      <c r="S39" s="171"/>
      <c r="T39" s="171"/>
      <c r="U39" s="171"/>
      <c r="V39" s="171"/>
      <c r="W39" s="171"/>
      <c r="X39" s="171"/>
    </row>
    <row r="40" spans="2:24" s="173" customFormat="1" ht="45" customHeight="1" x14ac:dyDescent="0.2">
      <c r="B40" s="493"/>
      <c r="C40" s="494"/>
      <c r="D40" s="494"/>
      <c r="E40" s="494"/>
      <c r="F40" s="494"/>
      <c r="G40" s="494"/>
      <c r="H40" s="494"/>
      <c r="I40" s="495"/>
      <c r="J40" s="175"/>
      <c r="K40" s="175"/>
      <c r="L40" s="171"/>
      <c r="M40" s="171"/>
      <c r="N40" s="171"/>
      <c r="O40" s="171"/>
      <c r="P40" s="171"/>
      <c r="Q40" s="171"/>
      <c r="R40" s="171"/>
      <c r="S40" s="171"/>
      <c r="T40" s="171"/>
      <c r="U40" s="171"/>
      <c r="V40" s="171"/>
      <c r="W40" s="171"/>
      <c r="X40" s="171"/>
    </row>
    <row r="41" spans="2:24" s="173" customFormat="1" ht="45" customHeight="1" x14ac:dyDescent="0.2">
      <c r="B41" s="496"/>
      <c r="C41" s="497"/>
      <c r="D41" s="497"/>
      <c r="E41" s="497"/>
      <c r="F41" s="497"/>
      <c r="G41" s="497"/>
      <c r="H41" s="497"/>
      <c r="I41" s="498"/>
      <c r="J41" s="210"/>
      <c r="K41" s="210"/>
      <c r="L41" s="171"/>
      <c r="M41" s="171"/>
      <c r="N41" s="171"/>
      <c r="O41" s="171"/>
      <c r="P41" s="171"/>
      <c r="Q41" s="171"/>
      <c r="R41" s="171"/>
      <c r="S41" s="171"/>
      <c r="T41" s="171"/>
      <c r="U41" s="171"/>
      <c r="V41" s="171"/>
      <c r="W41" s="171"/>
      <c r="X41" s="171"/>
    </row>
    <row r="42" spans="2:24" s="173" customFormat="1" ht="45" customHeight="1" x14ac:dyDescent="0.2">
      <c r="B42" s="496"/>
      <c r="C42" s="497"/>
      <c r="D42" s="497"/>
      <c r="E42" s="497"/>
      <c r="F42" s="497"/>
      <c r="G42" s="497"/>
      <c r="H42" s="497"/>
      <c r="I42" s="498"/>
      <c r="J42" s="210"/>
      <c r="K42" s="210"/>
      <c r="L42" s="171"/>
      <c r="M42" s="171"/>
      <c r="N42" s="171"/>
      <c r="O42" s="171"/>
      <c r="P42" s="171"/>
      <c r="Q42" s="171"/>
      <c r="R42" s="171"/>
      <c r="S42" s="171"/>
      <c r="T42" s="171"/>
      <c r="U42" s="171"/>
      <c r="V42" s="171"/>
      <c r="W42" s="171"/>
      <c r="X42" s="171"/>
    </row>
    <row r="43" spans="2:24" s="173" customFormat="1" ht="45" customHeight="1" x14ac:dyDescent="0.2">
      <c r="B43" s="496"/>
      <c r="C43" s="497"/>
      <c r="D43" s="497"/>
      <c r="E43" s="497"/>
      <c r="F43" s="497"/>
      <c r="G43" s="497"/>
      <c r="H43" s="497"/>
      <c r="I43" s="498"/>
      <c r="J43" s="210"/>
      <c r="K43" s="210"/>
      <c r="L43" s="171"/>
      <c r="M43" s="171"/>
      <c r="N43" s="171"/>
      <c r="O43" s="171"/>
      <c r="P43" s="171"/>
      <c r="Q43" s="171"/>
      <c r="R43" s="171"/>
      <c r="S43" s="171"/>
      <c r="T43" s="171"/>
      <c r="U43" s="171"/>
      <c r="V43" s="171"/>
      <c r="W43" s="171"/>
      <c r="X43" s="171"/>
    </row>
    <row r="44" spans="2:24" s="173" customFormat="1" ht="45" customHeight="1" x14ac:dyDescent="0.2">
      <c r="B44" s="499"/>
      <c r="C44" s="500"/>
      <c r="D44" s="500"/>
      <c r="E44" s="500"/>
      <c r="F44" s="500"/>
      <c r="G44" s="500"/>
      <c r="H44" s="500"/>
      <c r="I44" s="501"/>
      <c r="J44" s="174"/>
      <c r="K44" s="174"/>
      <c r="L44" s="171"/>
      <c r="M44" s="171"/>
      <c r="N44" s="171"/>
      <c r="O44" s="171"/>
      <c r="P44" s="171"/>
      <c r="Q44" s="171"/>
      <c r="R44" s="171"/>
      <c r="S44" s="171"/>
      <c r="T44" s="171"/>
      <c r="U44" s="171"/>
      <c r="V44" s="171"/>
      <c r="W44" s="171"/>
      <c r="X44" s="171"/>
    </row>
    <row r="45" spans="2:24" s="173" customFormat="1" ht="193.15" customHeight="1" x14ac:dyDescent="0.2">
      <c r="B45" s="189" t="s">
        <v>278</v>
      </c>
      <c r="C45" s="502" t="s">
        <v>380</v>
      </c>
      <c r="D45" s="503"/>
      <c r="E45" s="503"/>
      <c r="F45" s="503"/>
      <c r="G45" s="503"/>
      <c r="H45" s="503"/>
      <c r="I45" s="504"/>
      <c r="J45" s="211"/>
      <c r="K45" s="211"/>
      <c r="L45" s="171"/>
      <c r="M45" s="171"/>
      <c r="N45" s="171"/>
      <c r="O45" s="171"/>
      <c r="P45" s="171"/>
      <c r="Q45" s="171"/>
      <c r="R45" s="171"/>
      <c r="S45" s="171"/>
      <c r="T45" s="171"/>
      <c r="U45" s="171"/>
      <c r="V45" s="171"/>
      <c r="W45" s="171"/>
      <c r="X45" s="171"/>
    </row>
    <row r="46" spans="2:24" s="173" customFormat="1" ht="32.25" customHeight="1" x14ac:dyDescent="0.2">
      <c r="B46" s="189" t="s">
        <v>279</v>
      </c>
      <c r="C46" s="502"/>
      <c r="D46" s="503"/>
      <c r="E46" s="503"/>
      <c r="F46" s="503"/>
      <c r="G46" s="503"/>
      <c r="H46" s="503"/>
      <c r="I46" s="504"/>
      <c r="J46" s="211"/>
      <c r="K46" s="211"/>
      <c r="L46" s="171"/>
      <c r="M46" s="171"/>
      <c r="N46" s="171"/>
      <c r="O46" s="171"/>
      <c r="P46" s="171"/>
      <c r="Q46" s="171"/>
      <c r="R46" s="171"/>
      <c r="S46" s="171"/>
      <c r="T46" s="171"/>
      <c r="U46" s="171"/>
      <c r="V46" s="171"/>
      <c r="W46" s="171"/>
      <c r="X46" s="171"/>
    </row>
    <row r="47" spans="2:24" s="173" customFormat="1" ht="184.9" customHeight="1" x14ac:dyDescent="0.2">
      <c r="B47" s="212" t="s">
        <v>280</v>
      </c>
      <c r="C47" s="505" t="s">
        <v>381</v>
      </c>
      <c r="D47" s="506"/>
      <c r="E47" s="506"/>
      <c r="F47" s="506"/>
      <c r="G47" s="506"/>
      <c r="H47" s="506"/>
      <c r="I47" s="507"/>
      <c r="J47" s="211"/>
      <c r="K47" s="211"/>
      <c r="L47" s="171"/>
      <c r="M47" s="171"/>
      <c r="N47" s="171"/>
      <c r="O47" s="171"/>
      <c r="P47" s="171"/>
      <c r="Q47" s="171"/>
      <c r="R47" s="171"/>
      <c r="S47" s="171"/>
      <c r="T47" s="171"/>
      <c r="U47" s="171"/>
      <c r="V47" s="171"/>
      <c r="W47" s="171"/>
      <c r="X47" s="171"/>
    </row>
    <row r="48" spans="2:24" s="173" customFormat="1" ht="22.5" customHeight="1" x14ac:dyDescent="0.2">
      <c r="B48" s="473" t="s">
        <v>236</v>
      </c>
      <c r="C48" s="473"/>
      <c r="D48" s="473"/>
      <c r="E48" s="473"/>
      <c r="F48" s="473"/>
      <c r="G48" s="473"/>
      <c r="H48" s="473"/>
      <c r="I48" s="473"/>
      <c r="J48" s="211"/>
      <c r="K48" s="211"/>
      <c r="L48" s="171"/>
      <c r="M48" s="171"/>
      <c r="N48" s="171"/>
      <c r="O48" s="171"/>
      <c r="P48" s="171"/>
      <c r="Q48" s="171"/>
      <c r="R48" s="171"/>
      <c r="S48" s="171"/>
      <c r="T48" s="171"/>
      <c r="U48" s="171"/>
      <c r="V48" s="171"/>
      <c r="W48" s="171"/>
      <c r="X48" s="171"/>
    </row>
    <row r="49" spans="2:24" s="173" customFormat="1" ht="22.5" customHeight="1" x14ac:dyDescent="0.2">
      <c r="B49" s="486" t="s">
        <v>281</v>
      </c>
      <c r="C49" s="213" t="s">
        <v>282</v>
      </c>
      <c r="D49" s="488" t="s">
        <v>283</v>
      </c>
      <c r="E49" s="488"/>
      <c r="F49" s="488"/>
      <c r="G49" s="488" t="s">
        <v>284</v>
      </c>
      <c r="H49" s="488"/>
      <c r="I49" s="488"/>
      <c r="J49" s="214"/>
      <c r="K49" s="214"/>
      <c r="L49" s="171"/>
      <c r="M49" s="171"/>
      <c r="N49" s="171"/>
      <c r="O49" s="171"/>
      <c r="P49" s="171"/>
      <c r="Q49" s="171"/>
      <c r="R49" s="171"/>
      <c r="S49" s="171"/>
      <c r="T49" s="171"/>
      <c r="U49" s="171"/>
      <c r="V49" s="171"/>
      <c r="W49" s="171"/>
      <c r="X49" s="171"/>
    </row>
    <row r="50" spans="2:24" s="173" customFormat="1" ht="30.75" customHeight="1" x14ac:dyDescent="0.2">
      <c r="B50" s="487"/>
      <c r="C50" s="215"/>
      <c r="D50" s="489"/>
      <c r="E50" s="489"/>
      <c r="F50" s="489"/>
      <c r="G50" s="489"/>
      <c r="H50" s="489"/>
      <c r="I50" s="489"/>
      <c r="J50" s="214"/>
      <c r="K50" s="214"/>
      <c r="L50" s="171"/>
      <c r="M50" s="171"/>
      <c r="N50" s="171"/>
      <c r="O50" s="171"/>
      <c r="P50" s="171"/>
      <c r="Q50" s="171"/>
      <c r="R50" s="171"/>
      <c r="S50" s="171"/>
      <c r="T50" s="171"/>
      <c r="U50" s="171"/>
      <c r="V50" s="171"/>
      <c r="W50" s="171"/>
      <c r="X50" s="171"/>
    </row>
    <row r="51" spans="2:24" s="173" customFormat="1" ht="32.25" customHeight="1" x14ac:dyDescent="0.2">
      <c r="B51" s="216" t="s">
        <v>285</v>
      </c>
      <c r="C51" s="481" t="s">
        <v>382</v>
      </c>
      <c r="D51" s="481"/>
      <c r="E51" s="481"/>
      <c r="F51" s="481"/>
      <c r="G51" s="481"/>
      <c r="H51" s="481"/>
      <c r="I51" s="481"/>
      <c r="J51" s="217"/>
      <c r="K51" s="217"/>
      <c r="L51" s="171"/>
      <c r="M51" s="171"/>
      <c r="N51" s="171"/>
      <c r="O51" s="171"/>
      <c r="P51" s="171"/>
      <c r="Q51" s="171"/>
      <c r="R51" s="171"/>
      <c r="S51" s="171"/>
      <c r="T51" s="171"/>
      <c r="U51" s="171"/>
      <c r="V51" s="171"/>
      <c r="W51" s="171"/>
      <c r="X51" s="171"/>
    </row>
    <row r="52" spans="2:24" s="173" customFormat="1" ht="28.5" customHeight="1" x14ac:dyDescent="0.2">
      <c r="B52" s="179" t="s">
        <v>286</v>
      </c>
      <c r="C52" s="478" t="s">
        <v>383</v>
      </c>
      <c r="D52" s="479"/>
      <c r="E52" s="479"/>
      <c r="F52" s="479"/>
      <c r="G52" s="479"/>
      <c r="H52" s="479"/>
      <c r="I52" s="668"/>
      <c r="J52" s="217"/>
      <c r="K52" s="217"/>
      <c r="L52" s="171"/>
      <c r="M52" s="171"/>
      <c r="N52" s="171"/>
      <c r="O52" s="171"/>
      <c r="P52" s="171"/>
      <c r="Q52" s="171"/>
      <c r="R52" s="171"/>
      <c r="S52" s="171"/>
      <c r="T52" s="171"/>
      <c r="U52" s="171"/>
      <c r="V52" s="171"/>
      <c r="W52" s="171"/>
      <c r="X52" s="171"/>
    </row>
    <row r="53" spans="2:24" s="173" customFormat="1" ht="30" customHeight="1" x14ac:dyDescent="0.2">
      <c r="B53" s="212" t="s">
        <v>287</v>
      </c>
      <c r="C53" s="481" t="s">
        <v>355</v>
      </c>
      <c r="D53" s="481"/>
      <c r="E53" s="481"/>
      <c r="F53" s="481"/>
      <c r="G53" s="481"/>
      <c r="H53" s="481"/>
      <c r="I53" s="481"/>
      <c r="J53" s="218"/>
      <c r="K53" s="218"/>
      <c r="L53" s="171"/>
      <c r="M53" s="171"/>
      <c r="N53" s="171"/>
      <c r="O53" s="171"/>
      <c r="P53" s="171"/>
      <c r="Q53" s="171"/>
      <c r="R53" s="171"/>
      <c r="S53" s="171"/>
      <c r="T53" s="171"/>
      <c r="U53" s="171"/>
      <c r="V53" s="171"/>
      <c r="W53" s="171"/>
      <c r="X53" s="171"/>
    </row>
    <row r="54" spans="2:24" s="173" customFormat="1" ht="31.5" customHeight="1" x14ac:dyDescent="0.2">
      <c r="B54" s="212" t="s">
        <v>288</v>
      </c>
      <c r="C54" s="481"/>
      <c r="D54" s="481"/>
      <c r="E54" s="481"/>
      <c r="F54" s="481"/>
      <c r="G54" s="481"/>
      <c r="H54" s="481"/>
      <c r="I54" s="481"/>
      <c r="J54" s="219"/>
      <c r="K54" s="219"/>
      <c r="L54" s="171"/>
      <c r="M54" s="171"/>
      <c r="N54" s="171"/>
      <c r="O54" s="171"/>
      <c r="P54" s="171"/>
      <c r="Q54" s="171"/>
      <c r="R54" s="171"/>
      <c r="S54" s="171"/>
      <c r="T54" s="171"/>
      <c r="U54" s="171"/>
      <c r="V54" s="171"/>
      <c r="W54" s="171"/>
      <c r="X54" s="171"/>
    </row>
    <row r="55" spans="2:24" s="173" customFormat="1" ht="12.75" customHeight="1" x14ac:dyDescent="0.2">
      <c r="B55" s="220"/>
      <c r="C55" s="221"/>
      <c r="D55" s="221"/>
      <c r="E55" s="222"/>
      <c r="F55" s="222"/>
      <c r="G55" s="223"/>
      <c r="H55" s="224"/>
      <c r="I55" s="221"/>
      <c r="J55" s="219"/>
      <c r="K55" s="219"/>
      <c r="L55" s="171"/>
      <c r="M55" s="171"/>
      <c r="N55" s="171"/>
      <c r="O55" s="171"/>
      <c r="P55" s="171"/>
      <c r="Q55" s="171"/>
      <c r="R55" s="171"/>
      <c r="S55" s="171"/>
      <c r="T55" s="171"/>
      <c r="U55" s="171"/>
      <c r="V55" s="171"/>
      <c r="W55" s="171"/>
      <c r="X55" s="171"/>
    </row>
    <row r="56" spans="2:24" s="173" customFormat="1" x14ac:dyDescent="0.2">
      <c r="B56" s="220"/>
      <c r="C56" s="221"/>
      <c r="D56" s="221"/>
      <c r="E56" s="222"/>
      <c r="F56" s="222"/>
      <c r="G56" s="223"/>
      <c r="H56" s="224"/>
      <c r="I56" s="221"/>
      <c r="J56" s="219"/>
      <c r="K56" s="219"/>
      <c r="L56" s="171"/>
      <c r="M56" s="171"/>
      <c r="N56" s="171"/>
      <c r="O56" s="171"/>
      <c r="P56" s="171"/>
      <c r="Q56" s="171"/>
      <c r="R56" s="171"/>
      <c r="S56" s="171"/>
      <c r="T56" s="171"/>
      <c r="U56" s="171"/>
      <c r="V56" s="171"/>
      <c r="W56" s="171"/>
      <c r="X56" s="171"/>
    </row>
    <row r="57" spans="2:24" s="173" customFormat="1" x14ac:dyDescent="0.2">
      <c r="B57" s="220"/>
      <c r="C57" s="221"/>
      <c r="D57" s="221"/>
      <c r="E57" s="222"/>
      <c r="F57" s="222"/>
      <c r="G57" s="223"/>
      <c r="H57" s="224"/>
      <c r="I57" s="221"/>
      <c r="J57" s="219"/>
      <c r="K57" s="219"/>
      <c r="L57" s="171"/>
      <c r="M57" s="171"/>
      <c r="N57" s="171"/>
      <c r="O57" s="171"/>
      <c r="P57" s="171"/>
      <c r="Q57" s="171"/>
      <c r="R57" s="171"/>
      <c r="S57" s="171"/>
      <c r="T57" s="171"/>
      <c r="U57" s="171"/>
      <c r="V57" s="171"/>
      <c r="W57" s="171"/>
      <c r="X57" s="171"/>
    </row>
    <row r="58" spans="2:24" s="173" customFormat="1" x14ac:dyDescent="0.2">
      <c r="B58" s="220"/>
      <c r="C58" s="221"/>
      <c r="D58" s="221"/>
      <c r="E58" s="222"/>
      <c r="F58" s="222"/>
      <c r="G58" s="223"/>
      <c r="H58" s="224"/>
      <c r="I58" s="221"/>
      <c r="J58" s="219"/>
      <c r="K58" s="219"/>
      <c r="L58" s="171"/>
      <c r="M58" s="171"/>
      <c r="N58" s="171"/>
      <c r="O58" s="171"/>
      <c r="P58" s="171"/>
      <c r="Q58" s="171"/>
      <c r="R58" s="171"/>
      <c r="S58" s="171"/>
      <c r="T58" s="171"/>
      <c r="U58" s="171"/>
      <c r="V58" s="171"/>
      <c r="W58" s="171"/>
      <c r="X58" s="171"/>
    </row>
    <row r="59" spans="2:24" s="173" customFormat="1" x14ac:dyDescent="0.2">
      <c r="B59" s="220"/>
      <c r="C59" s="221"/>
      <c r="D59" s="221"/>
      <c r="E59" s="222"/>
      <c r="F59" s="222"/>
      <c r="G59" s="223"/>
      <c r="H59" s="224"/>
      <c r="I59" s="221"/>
      <c r="J59" s="219"/>
      <c r="K59" s="219"/>
      <c r="L59" s="171"/>
      <c r="M59" s="171"/>
      <c r="N59" s="171"/>
      <c r="O59" s="171"/>
      <c r="P59" s="171"/>
      <c r="Q59" s="171"/>
      <c r="R59" s="171"/>
      <c r="S59" s="171"/>
      <c r="T59" s="171"/>
      <c r="U59" s="171"/>
      <c r="V59" s="171"/>
      <c r="W59" s="171"/>
      <c r="X59" s="171"/>
    </row>
    <row r="60" spans="2:24" s="173" customFormat="1" ht="25.5" customHeight="1" x14ac:dyDescent="0.2">
      <c r="B60" s="220"/>
      <c r="C60" s="221"/>
      <c r="D60" s="221"/>
      <c r="E60" s="222"/>
      <c r="F60" s="222"/>
      <c r="G60" s="223"/>
      <c r="H60" s="224"/>
      <c r="I60" s="221"/>
      <c r="J60" s="219"/>
      <c r="K60" s="219"/>
      <c r="L60" s="171"/>
      <c r="M60" s="171"/>
      <c r="N60" s="171"/>
      <c r="O60" s="171"/>
      <c r="P60" s="171"/>
      <c r="Q60" s="171"/>
      <c r="R60" s="171"/>
      <c r="S60" s="171"/>
      <c r="T60" s="171"/>
      <c r="U60" s="171"/>
      <c r="V60" s="171"/>
      <c r="W60" s="171"/>
      <c r="X60" s="171"/>
    </row>
  </sheetData>
  <sheetProtection algorithmName="SHA-512" hashValue="auJkXpACYS2do5z4VE1l6OHxl0AfqBadVXPO3DqtIaM7IhvyMGXCCL69FyX92jDeuvZfTcygXtjJ9aPYx2gA6A==" saltValue="qJqTYLZ0c3LC2OWoXtMeQw==" spinCount="100000" sheet="1" objects="1" scenarios="1"/>
  <mergeCells count="60">
    <mergeCell ref="C52:I52"/>
    <mergeCell ref="C53:I53"/>
    <mergeCell ref="C54:I54"/>
    <mergeCell ref="H27:H38"/>
    <mergeCell ref="B49:B50"/>
    <mergeCell ref="D49:F49"/>
    <mergeCell ref="G49:I49"/>
    <mergeCell ref="D50:F50"/>
    <mergeCell ref="G50:I50"/>
    <mergeCell ref="C51:I51"/>
    <mergeCell ref="C39:I39"/>
    <mergeCell ref="B40:I44"/>
    <mergeCell ref="C45:I45"/>
    <mergeCell ref="C46:I46"/>
    <mergeCell ref="C47:I47"/>
    <mergeCell ref="B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D8212096-CA01-4E5D-8324-3F18016D48E3}">
      <formula1>O17:O19</formula1>
    </dataValidation>
    <dataValidation type="list" allowBlank="1" showInputMessage="1" showErrorMessage="1" sqref="H12:I12" xr:uid="{9AA88D7B-1520-471E-A461-9081F1586778}">
      <formula1>M17:M19</formula1>
    </dataValidation>
    <dataValidation type="list" allowBlank="1" showInputMessage="1" showErrorMessage="1" sqref="C24:E24" xr:uid="{47ED8D52-BD4D-48FF-8F65-EB302F289C99}">
      <formula1>$M$12:$M$15</formula1>
    </dataValidation>
    <dataValidation type="list" allowBlank="1" showInputMessage="1" showErrorMessage="1" sqref="C9:F9" xr:uid="{1FB7EB74-34AD-4688-B87E-D10710E8AEC3}">
      <formula1>$M$6:$M$9</formula1>
    </dataValidation>
    <dataValidation type="list" allowBlank="1" showInputMessage="1" showErrorMessage="1" sqref="J10:K10" xr:uid="{CE8EBBAA-4017-44AD-99F1-A701490B1F56}">
      <formula1>$M$21:$M$28</formula1>
    </dataValidation>
    <dataValidation type="list" allowBlank="1" showInputMessage="1" showErrorMessage="1" sqref="H13:I13" xr:uid="{A4787D8E-573C-40C7-9BA6-CD758E1DAC49}">
      <formula1>$N$5:$N$8</formula1>
    </dataValidation>
    <dataValidation type="list" allowBlank="1" showInputMessage="1" showErrorMessage="1" sqref="C7 I7" xr:uid="{2AD8ECB3-3548-4BEC-89D2-5027085918CA}">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2A61-4F36-4ADE-8FC7-C7CB2BF0651D}">
  <sheetPr>
    <tabColor rgb="FF92D050"/>
  </sheetPr>
  <dimension ref="B1:X60"/>
  <sheetViews>
    <sheetView zoomScale="112" zoomScaleNormal="112" zoomScalePageLayoutView="85" workbookViewId="0">
      <selection sqref="A1:XFD1048576"/>
    </sheetView>
  </sheetViews>
  <sheetFormatPr baseColWidth="10" defaultColWidth="10.85546875" defaultRowHeight="12.75" x14ac:dyDescent="0.2"/>
  <cols>
    <col min="1" max="1" width="1" style="173" customWidth="1"/>
    <col min="2" max="2" width="25.42578125" style="225" customWidth="1"/>
    <col min="3" max="3" width="14.42578125" style="173" customWidth="1"/>
    <col min="4" max="4" width="20.140625" style="173" customWidth="1"/>
    <col min="5" max="5" width="16.42578125" style="173" customWidth="1"/>
    <col min="6" max="6" width="25" style="173" customWidth="1"/>
    <col min="7" max="7" width="22" style="225" customWidth="1"/>
    <col min="8" max="8" width="20.42578125" style="173" customWidth="1"/>
    <col min="9" max="11" width="22.42578125" style="173" customWidth="1"/>
    <col min="12" max="24" width="10.85546875" style="171"/>
    <col min="25" max="16384" width="10.85546875" style="173"/>
  </cols>
  <sheetData>
    <row r="1" spans="2:24" s="173" customFormat="1" ht="37.5" customHeight="1" x14ac:dyDescent="0.2">
      <c r="B1" s="544"/>
      <c r="C1" s="545" t="s">
        <v>25</v>
      </c>
      <c r="D1" s="545"/>
      <c r="E1" s="545"/>
      <c r="F1" s="545"/>
      <c r="G1" s="545"/>
      <c r="H1" s="545"/>
      <c r="I1" s="546"/>
      <c r="J1" s="170"/>
      <c r="K1" s="170"/>
      <c r="L1" s="171"/>
      <c r="M1" s="172" t="s">
        <v>47</v>
      </c>
      <c r="N1" s="171"/>
      <c r="O1" s="171"/>
      <c r="P1" s="171"/>
      <c r="Q1" s="171"/>
      <c r="R1" s="171"/>
      <c r="S1" s="171"/>
      <c r="T1" s="171"/>
      <c r="U1" s="171"/>
      <c r="V1" s="171"/>
      <c r="W1" s="171"/>
      <c r="X1" s="171"/>
    </row>
    <row r="2" spans="2:24" s="173" customFormat="1" ht="37.5" customHeight="1" x14ac:dyDescent="0.2">
      <c r="B2" s="547"/>
      <c r="C2" s="548" t="s">
        <v>239</v>
      </c>
      <c r="D2" s="548"/>
      <c r="E2" s="548"/>
      <c r="F2" s="548"/>
      <c r="G2" s="548"/>
      <c r="H2" s="548"/>
      <c r="I2" s="549"/>
      <c r="J2" s="170"/>
      <c r="K2" s="170"/>
      <c r="L2" s="171"/>
      <c r="M2" s="172" t="s">
        <v>48</v>
      </c>
      <c r="N2" s="171"/>
      <c r="O2" s="171"/>
      <c r="P2" s="171"/>
      <c r="Q2" s="171"/>
      <c r="R2" s="171"/>
      <c r="S2" s="171"/>
      <c r="T2" s="171"/>
      <c r="U2" s="171"/>
      <c r="V2" s="171"/>
      <c r="W2" s="171"/>
      <c r="X2" s="171"/>
    </row>
    <row r="3" spans="2:24" s="173" customFormat="1" ht="37.5" customHeight="1" thickBot="1" x14ac:dyDescent="0.25">
      <c r="B3" s="550"/>
      <c r="C3" s="551" t="s">
        <v>240</v>
      </c>
      <c r="D3" s="551"/>
      <c r="E3" s="551"/>
      <c r="F3" s="551" t="s">
        <v>241</v>
      </c>
      <c r="G3" s="551"/>
      <c r="H3" s="551"/>
      <c r="I3" s="552"/>
      <c r="J3" s="170"/>
      <c r="K3" s="170"/>
      <c r="L3" s="171"/>
      <c r="M3" s="172" t="s">
        <v>50</v>
      </c>
      <c r="N3" s="171"/>
      <c r="O3" s="171"/>
      <c r="P3" s="171"/>
      <c r="Q3" s="171"/>
      <c r="R3" s="171"/>
      <c r="S3" s="171"/>
      <c r="T3" s="171"/>
      <c r="U3" s="171"/>
      <c r="V3" s="171"/>
      <c r="W3" s="171"/>
      <c r="X3" s="171"/>
    </row>
    <row r="4" spans="2:24" s="173" customFormat="1" ht="23.25" customHeight="1" x14ac:dyDescent="0.2">
      <c r="B4" s="553"/>
      <c r="C4" s="554"/>
      <c r="D4" s="554"/>
      <c r="E4" s="554"/>
      <c r="F4" s="554"/>
      <c r="G4" s="554"/>
      <c r="H4" s="554"/>
      <c r="I4" s="555"/>
      <c r="J4" s="174"/>
      <c r="K4" s="174"/>
      <c r="L4" s="171"/>
      <c r="M4" s="171"/>
      <c r="N4" s="171"/>
      <c r="O4" s="171"/>
      <c r="P4" s="171"/>
      <c r="Q4" s="171"/>
      <c r="R4" s="171"/>
      <c r="S4" s="171"/>
      <c r="T4" s="171"/>
      <c r="U4" s="171"/>
      <c r="V4" s="171"/>
      <c r="W4" s="171"/>
      <c r="X4" s="171"/>
    </row>
    <row r="5" spans="2:24" s="173" customFormat="1" ht="24" customHeight="1" x14ac:dyDescent="0.2">
      <c r="B5" s="556" t="s">
        <v>234</v>
      </c>
      <c r="C5" s="557"/>
      <c r="D5" s="557"/>
      <c r="E5" s="557"/>
      <c r="F5" s="557"/>
      <c r="G5" s="557"/>
      <c r="H5" s="557"/>
      <c r="I5" s="558"/>
      <c r="J5" s="175"/>
      <c r="K5" s="175"/>
      <c r="L5" s="171"/>
      <c r="M5" s="171"/>
      <c r="N5" s="176" t="s">
        <v>57</v>
      </c>
      <c r="O5" s="171"/>
      <c r="P5" s="171"/>
      <c r="Q5" s="171"/>
      <c r="R5" s="171"/>
      <c r="S5" s="171"/>
      <c r="T5" s="171"/>
      <c r="U5" s="171"/>
      <c r="V5" s="171"/>
      <c r="W5" s="171"/>
      <c r="X5" s="171"/>
    </row>
    <row r="6" spans="2:24" s="173" customFormat="1" ht="30.75" customHeight="1" x14ac:dyDescent="0.2">
      <c r="B6" s="559" t="s">
        <v>242</v>
      </c>
      <c r="C6" s="560">
        <v>5</v>
      </c>
      <c r="D6" s="561" t="s">
        <v>243</v>
      </c>
      <c r="E6" s="561"/>
      <c r="F6" s="562" t="s">
        <v>294</v>
      </c>
      <c r="G6" s="562"/>
      <c r="H6" s="562"/>
      <c r="I6" s="562"/>
      <c r="J6" s="178"/>
      <c r="K6" s="178"/>
      <c r="L6" s="171"/>
      <c r="M6" s="172" t="s">
        <v>60</v>
      </c>
      <c r="N6" s="176" t="s">
        <v>61</v>
      </c>
      <c r="O6" s="171"/>
      <c r="P6" s="171"/>
      <c r="Q6" s="171"/>
      <c r="R6" s="171"/>
      <c r="S6" s="171"/>
      <c r="T6" s="171"/>
      <c r="U6" s="171"/>
      <c r="V6" s="171"/>
      <c r="W6" s="171"/>
      <c r="X6" s="171"/>
    </row>
    <row r="7" spans="2:24" s="173" customFormat="1" ht="30.75" customHeight="1" x14ac:dyDescent="0.2">
      <c r="B7" s="559" t="s">
        <v>244</v>
      </c>
      <c r="C7" s="560" t="s">
        <v>81</v>
      </c>
      <c r="D7" s="561" t="s">
        <v>245</v>
      </c>
      <c r="E7" s="561"/>
      <c r="F7" s="562" t="s">
        <v>333</v>
      </c>
      <c r="G7" s="562"/>
      <c r="H7" s="563" t="s">
        <v>246</v>
      </c>
      <c r="I7" s="560" t="s">
        <v>81</v>
      </c>
      <c r="J7" s="181"/>
      <c r="K7" s="181"/>
      <c r="L7" s="171"/>
      <c r="M7" s="172" t="s">
        <v>65</v>
      </c>
      <c r="N7" s="176" t="s">
        <v>66</v>
      </c>
      <c r="O7" s="171"/>
      <c r="P7" s="171"/>
      <c r="Q7" s="171"/>
      <c r="R7" s="171"/>
      <c r="S7" s="171"/>
      <c r="T7" s="171"/>
      <c r="U7" s="171"/>
      <c r="V7" s="171"/>
      <c r="W7" s="171"/>
      <c r="X7" s="171"/>
    </row>
    <row r="8" spans="2:24" s="173" customFormat="1" ht="30.75" customHeight="1" x14ac:dyDescent="0.2">
      <c r="B8" s="559" t="s">
        <v>247</v>
      </c>
      <c r="C8" s="562" t="s">
        <v>289</v>
      </c>
      <c r="D8" s="562"/>
      <c r="E8" s="562"/>
      <c r="F8" s="562"/>
      <c r="G8" s="563" t="s">
        <v>248</v>
      </c>
      <c r="H8" s="564">
        <v>7550</v>
      </c>
      <c r="I8" s="564"/>
      <c r="J8" s="182"/>
      <c r="K8" s="182"/>
      <c r="L8" s="171"/>
      <c r="M8" s="172" t="s">
        <v>69</v>
      </c>
      <c r="N8" s="176" t="s">
        <v>70</v>
      </c>
      <c r="O8" s="171"/>
      <c r="P8" s="171"/>
      <c r="Q8" s="171"/>
      <c r="R8" s="171"/>
      <c r="S8" s="171"/>
      <c r="T8" s="171"/>
      <c r="U8" s="171"/>
      <c r="V8" s="171"/>
      <c r="W8" s="171"/>
      <c r="X8" s="171"/>
    </row>
    <row r="9" spans="2:24" s="173" customFormat="1" ht="30.75" customHeight="1" x14ac:dyDescent="0.2">
      <c r="B9" s="559" t="s">
        <v>48</v>
      </c>
      <c r="C9" s="565" t="s">
        <v>60</v>
      </c>
      <c r="D9" s="565"/>
      <c r="E9" s="565"/>
      <c r="F9" s="565"/>
      <c r="G9" s="563" t="s">
        <v>249</v>
      </c>
      <c r="H9" s="566" t="s">
        <v>316</v>
      </c>
      <c r="I9" s="566"/>
      <c r="J9" s="183"/>
      <c r="K9" s="183"/>
      <c r="L9" s="171"/>
      <c r="M9" s="184" t="s">
        <v>73</v>
      </c>
      <c r="N9" s="171"/>
      <c r="O9" s="171"/>
      <c r="P9" s="171"/>
      <c r="Q9" s="171"/>
      <c r="R9" s="171"/>
      <c r="S9" s="171"/>
      <c r="T9" s="171"/>
      <c r="U9" s="171"/>
      <c r="V9" s="171"/>
      <c r="W9" s="171"/>
      <c r="X9" s="171"/>
    </row>
    <row r="10" spans="2:24" s="173" customFormat="1" ht="39" customHeight="1" x14ac:dyDescent="0.2">
      <c r="B10" s="559" t="s">
        <v>250</v>
      </c>
      <c r="C10" s="562" t="s">
        <v>393</v>
      </c>
      <c r="D10" s="562"/>
      <c r="E10" s="562"/>
      <c r="F10" s="562"/>
      <c r="G10" s="562"/>
      <c r="H10" s="562"/>
      <c r="I10" s="562"/>
      <c r="J10" s="185"/>
      <c r="K10" s="185"/>
      <c r="L10" s="171"/>
      <c r="M10" s="184"/>
      <c r="N10" s="171"/>
      <c r="O10" s="171"/>
      <c r="P10" s="171"/>
      <c r="Q10" s="171"/>
      <c r="R10" s="171"/>
      <c r="S10" s="171"/>
      <c r="T10" s="171"/>
      <c r="U10" s="171"/>
      <c r="V10" s="171"/>
      <c r="W10" s="171"/>
      <c r="X10" s="171"/>
    </row>
    <row r="11" spans="2:24" s="173" customFormat="1" ht="30.75" customHeight="1" x14ac:dyDescent="0.2">
      <c r="B11" s="559" t="s">
        <v>251</v>
      </c>
      <c r="C11" s="567" t="str">
        <f>'[7]Proyecto 7550'!$E$53</f>
        <v>Realizar el fortalecimiento institucional de la estructura orgánica y funcional de la SDA, IDIGER, JBB, E IDPYBA</v>
      </c>
      <c r="D11" s="567"/>
      <c r="E11" s="567"/>
      <c r="F11" s="567"/>
      <c r="G11" s="567"/>
      <c r="H11" s="567"/>
      <c r="I11" s="567"/>
      <c r="J11" s="181"/>
      <c r="K11" s="181"/>
      <c r="L11" s="171"/>
      <c r="M11" s="184"/>
      <c r="N11" s="176" t="s">
        <v>76</v>
      </c>
      <c r="O11" s="171"/>
      <c r="P11" s="171"/>
      <c r="Q11" s="171"/>
      <c r="R11" s="171"/>
      <c r="S11" s="171"/>
      <c r="T11" s="171"/>
      <c r="U11" s="171"/>
      <c r="V11" s="171"/>
      <c r="W11" s="171"/>
      <c r="X11" s="171"/>
    </row>
    <row r="12" spans="2:24" s="173" customFormat="1" ht="30.75" customHeight="1" x14ac:dyDescent="0.2">
      <c r="B12" s="559" t="s">
        <v>254</v>
      </c>
      <c r="C12" s="568" t="s">
        <v>308</v>
      </c>
      <c r="D12" s="568"/>
      <c r="E12" s="568"/>
      <c r="F12" s="568"/>
      <c r="G12" s="563" t="s">
        <v>252</v>
      </c>
      <c r="H12" s="569" t="s">
        <v>91</v>
      </c>
      <c r="I12" s="569"/>
      <c r="J12" s="181"/>
      <c r="K12" s="181"/>
      <c r="L12" s="171"/>
      <c r="M12" s="184" t="s">
        <v>80</v>
      </c>
      <c r="N12" s="176" t="s">
        <v>81</v>
      </c>
      <c r="O12" s="171"/>
      <c r="P12" s="171"/>
      <c r="Q12" s="171"/>
      <c r="R12" s="171"/>
      <c r="S12" s="171"/>
      <c r="T12" s="171"/>
      <c r="U12" s="171"/>
      <c r="V12" s="171"/>
      <c r="W12" s="171"/>
      <c r="X12" s="171"/>
    </row>
    <row r="13" spans="2:24" s="173" customFormat="1" ht="30.75" customHeight="1" x14ac:dyDescent="0.2">
      <c r="B13" s="559" t="s">
        <v>255</v>
      </c>
      <c r="C13" s="570" t="s">
        <v>353</v>
      </c>
      <c r="D13" s="570"/>
      <c r="E13" s="570"/>
      <c r="F13" s="570"/>
      <c r="G13" s="563" t="s">
        <v>253</v>
      </c>
      <c r="H13" s="567" t="s">
        <v>57</v>
      </c>
      <c r="I13" s="567"/>
      <c r="J13" s="181"/>
      <c r="K13" s="181"/>
      <c r="L13" s="171"/>
      <c r="M13" s="184" t="s">
        <v>84</v>
      </c>
      <c r="N13" s="171"/>
      <c r="O13" s="171"/>
      <c r="P13" s="171"/>
      <c r="Q13" s="171"/>
      <c r="R13" s="171"/>
      <c r="S13" s="171"/>
      <c r="T13" s="171"/>
      <c r="U13" s="171"/>
      <c r="V13" s="171"/>
      <c r="W13" s="171"/>
      <c r="X13" s="171"/>
    </row>
    <row r="14" spans="2:24" s="173" customFormat="1" ht="30" customHeight="1" x14ac:dyDescent="0.2">
      <c r="B14" s="559" t="s">
        <v>256</v>
      </c>
      <c r="C14" s="666" t="s">
        <v>309</v>
      </c>
      <c r="D14" s="667"/>
      <c r="E14" s="667"/>
      <c r="F14" s="667"/>
      <c r="G14" s="667"/>
      <c r="H14" s="667"/>
      <c r="I14" s="667"/>
      <c r="J14" s="185"/>
      <c r="K14" s="185"/>
      <c r="L14" s="171"/>
      <c r="M14" s="184" t="s">
        <v>86</v>
      </c>
      <c r="N14" s="176"/>
      <c r="O14" s="171"/>
      <c r="P14" s="171"/>
      <c r="Q14" s="171"/>
      <c r="R14" s="171"/>
      <c r="S14" s="171"/>
      <c r="T14" s="171"/>
      <c r="U14" s="171"/>
      <c r="V14" s="171"/>
      <c r="W14" s="171"/>
      <c r="X14" s="171"/>
    </row>
    <row r="15" spans="2:24" s="173" customFormat="1" ht="30.75" customHeight="1" x14ac:dyDescent="0.2">
      <c r="B15" s="559" t="s">
        <v>257</v>
      </c>
      <c r="C15" s="568" t="s">
        <v>310</v>
      </c>
      <c r="D15" s="568"/>
      <c r="E15" s="568"/>
      <c r="F15" s="568"/>
      <c r="G15" s="568"/>
      <c r="H15" s="568"/>
      <c r="I15" s="568"/>
      <c r="J15" s="186"/>
      <c r="K15" s="186"/>
      <c r="L15" s="171"/>
      <c r="M15" s="184" t="s">
        <v>88</v>
      </c>
      <c r="N15" s="176"/>
      <c r="O15" s="171"/>
      <c r="P15" s="171"/>
      <c r="Q15" s="171"/>
      <c r="R15" s="171"/>
      <c r="S15" s="171"/>
      <c r="T15" s="171"/>
      <c r="U15" s="171"/>
      <c r="V15" s="171"/>
      <c r="W15" s="171"/>
      <c r="X15" s="171"/>
    </row>
    <row r="16" spans="2:24" s="173" customFormat="1" ht="20.25" customHeight="1" x14ac:dyDescent="0.2">
      <c r="B16" s="559" t="s">
        <v>258</v>
      </c>
      <c r="C16" s="562" t="s">
        <v>327</v>
      </c>
      <c r="D16" s="562"/>
      <c r="E16" s="562"/>
      <c r="F16" s="562"/>
      <c r="G16" s="562"/>
      <c r="H16" s="562"/>
      <c r="I16" s="562"/>
      <c r="J16" s="187"/>
      <c r="K16" s="187"/>
      <c r="L16" s="171"/>
      <c r="M16" s="184"/>
      <c r="N16" s="176"/>
      <c r="O16" s="171"/>
      <c r="P16" s="171"/>
      <c r="Q16" s="171"/>
      <c r="R16" s="171"/>
      <c r="S16" s="171"/>
      <c r="T16" s="171"/>
      <c r="U16" s="171"/>
      <c r="V16" s="171"/>
      <c r="W16" s="171"/>
      <c r="X16" s="171"/>
    </row>
    <row r="17" spans="2:24" s="173" customFormat="1" ht="30.75" customHeight="1" x14ac:dyDescent="0.2">
      <c r="B17" s="559" t="s">
        <v>259</v>
      </c>
      <c r="C17" s="567" t="s">
        <v>152</v>
      </c>
      <c r="D17" s="571"/>
      <c r="E17" s="571"/>
      <c r="F17" s="571"/>
      <c r="G17" s="571"/>
      <c r="H17" s="571"/>
      <c r="I17" s="571"/>
      <c r="J17" s="188"/>
      <c r="K17" s="188"/>
      <c r="L17" s="171"/>
      <c r="M17" s="184" t="s">
        <v>91</v>
      </c>
      <c r="N17" s="176"/>
      <c r="O17" s="171"/>
      <c r="P17" s="171"/>
      <c r="Q17" s="171"/>
      <c r="R17" s="171"/>
      <c r="S17" s="171"/>
      <c r="T17" s="171"/>
      <c r="U17" s="171"/>
      <c r="V17" s="171"/>
      <c r="W17" s="171"/>
      <c r="X17" s="171"/>
    </row>
    <row r="18" spans="2:24" s="173" customFormat="1" ht="18" customHeight="1" x14ac:dyDescent="0.2">
      <c r="B18" s="572" t="s">
        <v>265</v>
      </c>
      <c r="C18" s="573" t="s">
        <v>237</v>
      </c>
      <c r="D18" s="573"/>
      <c r="E18" s="573"/>
      <c r="F18" s="574" t="s">
        <v>238</v>
      </c>
      <c r="G18" s="574"/>
      <c r="H18" s="574"/>
      <c r="I18" s="575"/>
      <c r="J18" s="190"/>
      <c r="K18" s="190"/>
      <c r="L18" s="171"/>
      <c r="M18" s="184" t="s">
        <v>79</v>
      </c>
      <c r="N18" s="176"/>
      <c r="O18" s="171"/>
      <c r="P18" s="171"/>
      <c r="Q18" s="171"/>
      <c r="R18" s="171"/>
      <c r="S18" s="171"/>
      <c r="T18" s="171"/>
      <c r="U18" s="171"/>
      <c r="V18" s="171"/>
      <c r="W18" s="171"/>
      <c r="X18" s="171"/>
    </row>
    <row r="19" spans="2:24" s="173" customFormat="1" ht="39.75" customHeight="1" x14ac:dyDescent="0.2">
      <c r="B19" s="572"/>
      <c r="C19" s="562" t="s">
        <v>312</v>
      </c>
      <c r="D19" s="562"/>
      <c r="E19" s="562"/>
      <c r="F19" s="562" t="s">
        <v>313</v>
      </c>
      <c r="G19" s="562"/>
      <c r="H19" s="562"/>
      <c r="I19" s="562"/>
      <c r="J19" s="187"/>
      <c r="K19" s="187"/>
      <c r="L19" s="171"/>
      <c r="M19" s="184" t="s">
        <v>95</v>
      </c>
      <c r="N19" s="176"/>
      <c r="O19" s="171"/>
      <c r="P19" s="171"/>
      <c r="Q19" s="171"/>
      <c r="R19" s="171"/>
      <c r="S19" s="171"/>
      <c r="T19" s="171"/>
      <c r="U19" s="171"/>
      <c r="V19" s="171"/>
      <c r="W19" s="171"/>
      <c r="X19" s="171"/>
    </row>
    <row r="20" spans="2:24" s="173" customFormat="1" ht="39.75" customHeight="1" x14ac:dyDescent="0.2">
      <c r="B20" s="559" t="s">
        <v>266</v>
      </c>
      <c r="C20" s="478" t="s">
        <v>314</v>
      </c>
      <c r="D20" s="479"/>
      <c r="E20" s="668"/>
      <c r="F20" s="569" t="s">
        <v>314</v>
      </c>
      <c r="G20" s="569"/>
      <c r="H20" s="569"/>
      <c r="I20" s="669"/>
      <c r="J20" s="181"/>
      <c r="K20" s="181"/>
      <c r="L20" s="171"/>
      <c r="M20" s="184"/>
      <c r="N20" s="176"/>
      <c r="O20" s="171"/>
      <c r="P20" s="171"/>
      <c r="Q20" s="171"/>
      <c r="R20" s="171"/>
      <c r="S20" s="171"/>
      <c r="T20" s="171"/>
      <c r="U20" s="171"/>
      <c r="V20" s="171"/>
      <c r="W20" s="171"/>
      <c r="X20" s="171"/>
    </row>
    <row r="21" spans="2:24" s="173" customFormat="1" ht="361.15" customHeight="1" x14ac:dyDescent="0.2">
      <c r="B21" s="559" t="s">
        <v>267</v>
      </c>
      <c r="C21" s="463" t="s">
        <v>348</v>
      </c>
      <c r="D21" s="464"/>
      <c r="E21" s="465"/>
      <c r="F21" s="670" t="s">
        <v>347</v>
      </c>
      <c r="G21" s="671"/>
      <c r="H21" s="671"/>
      <c r="I21" s="672"/>
      <c r="J21" s="186"/>
      <c r="K21" s="186"/>
      <c r="L21" s="171"/>
      <c r="M21" s="192"/>
      <c r="N21" s="176"/>
      <c r="O21" s="171"/>
      <c r="P21" s="171"/>
      <c r="Q21" s="171"/>
      <c r="R21" s="171"/>
      <c r="S21" s="171"/>
      <c r="T21" s="171"/>
      <c r="U21" s="171"/>
      <c r="V21" s="171"/>
      <c r="W21" s="171"/>
      <c r="X21" s="171"/>
    </row>
    <row r="22" spans="2:24" s="173" customFormat="1" ht="23.25" customHeight="1" x14ac:dyDescent="0.2">
      <c r="B22" s="559" t="s">
        <v>268</v>
      </c>
      <c r="C22" s="645">
        <v>44197</v>
      </c>
      <c r="D22" s="646"/>
      <c r="E22" s="647"/>
      <c r="F22" s="563" t="s">
        <v>271</v>
      </c>
      <c r="G22" s="579">
        <v>0.1</v>
      </c>
      <c r="H22" s="563" t="s">
        <v>275</v>
      </c>
      <c r="I22" s="673">
        <v>0.1</v>
      </c>
      <c r="J22" s="195"/>
      <c r="K22" s="195"/>
      <c r="L22" s="171"/>
      <c r="M22" s="192"/>
      <c r="N22" s="171"/>
      <c r="O22" s="171"/>
      <c r="P22" s="171"/>
      <c r="Q22" s="171"/>
      <c r="R22" s="171"/>
      <c r="S22" s="171"/>
      <c r="T22" s="171"/>
      <c r="U22" s="171"/>
      <c r="V22" s="171"/>
      <c r="W22" s="171"/>
      <c r="X22" s="171"/>
    </row>
    <row r="23" spans="2:24" s="173" customFormat="1" ht="27" customHeight="1" x14ac:dyDescent="0.2">
      <c r="B23" s="559" t="s">
        <v>269</v>
      </c>
      <c r="C23" s="645">
        <v>44561</v>
      </c>
      <c r="D23" s="590"/>
      <c r="E23" s="649"/>
      <c r="F23" s="563" t="s">
        <v>272</v>
      </c>
      <c r="G23" s="583">
        <v>0.3</v>
      </c>
      <c r="H23" s="584"/>
      <c r="I23" s="585"/>
      <c r="J23" s="196"/>
      <c r="K23" s="196"/>
      <c r="L23" s="171"/>
      <c r="M23" s="192"/>
      <c r="N23" s="171"/>
      <c r="O23" s="171"/>
      <c r="P23" s="171"/>
      <c r="Q23" s="171"/>
      <c r="R23" s="171"/>
      <c r="S23" s="171"/>
      <c r="T23" s="171"/>
      <c r="U23" s="171"/>
      <c r="V23" s="171"/>
      <c r="W23" s="171"/>
      <c r="X23" s="171"/>
    </row>
    <row r="24" spans="2:24" s="173" customFormat="1" ht="30.75" customHeight="1" x14ac:dyDescent="0.2">
      <c r="B24" s="197" t="s">
        <v>270</v>
      </c>
      <c r="C24" s="650" t="s">
        <v>326</v>
      </c>
      <c r="D24" s="651"/>
      <c r="E24" s="652"/>
      <c r="F24" s="198" t="s">
        <v>274</v>
      </c>
      <c r="G24" s="589" t="s">
        <v>223</v>
      </c>
      <c r="H24" s="590"/>
      <c r="I24" s="591"/>
      <c r="J24" s="190"/>
      <c r="K24" s="190"/>
      <c r="L24" s="171"/>
      <c r="M24" s="192"/>
      <c r="N24" s="171"/>
      <c r="O24" s="171"/>
      <c r="P24" s="171"/>
      <c r="Q24" s="171"/>
      <c r="R24" s="171"/>
      <c r="S24" s="171"/>
      <c r="T24" s="171"/>
      <c r="U24" s="171"/>
      <c r="V24" s="171"/>
      <c r="W24" s="171"/>
      <c r="X24" s="171"/>
    </row>
    <row r="25" spans="2:24" s="173" customFormat="1" ht="22.5" customHeight="1" x14ac:dyDescent="0.2">
      <c r="B25" s="556" t="s">
        <v>235</v>
      </c>
      <c r="C25" s="557"/>
      <c r="D25" s="557"/>
      <c r="E25" s="557"/>
      <c r="F25" s="557"/>
      <c r="G25" s="557"/>
      <c r="H25" s="557"/>
      <c r="I25" s="558"/>
      <c r="J25" s="175"/>
      <c r="K25" s="175"/>
      <c r="L25" s="171"/>
      <c r="M25" s="192"/>
      <c r="N25" s="171"/>
      <c r="O25" s="171"/>
      <c r="P25" s="171"/>
      <c r="Q25" s="171"/>
      <c r="R25" s="171"/>
      <c r="S25" s="171"/>
      <c r="T25" s="171"/>
      <c r="U25" s="171"/>
      <c r="V25" s="171"/>
      <c r="W25" s="171"/>
      <c r="X25" s="171"/>
    </row>
    <row r="26" spans="2:24" s="173" customFormat="1" ht="43.5" customHeight="1" x14ac:dyDescent="0.2">
      <c r="B26" s="592" t="s">
        <v>105</v>
      </c>
      <c r="C26" s="593" t="s">
        <v>261</v>
      </c>
      <c r="D26" s="593" t="s">
        <v>260</v>
      </c>
      <c r="E26" s="594" t="s">
        <v>264</v>
      </c>
      <c r="F26" s="593" t="s">
        <v>263</v>
      </c>
      <c r="G26" s="593" t="s">
        <v>262</v>
      </c>
      <c r="H26" s="594" t="s">
        <v>276</v>
      </c>
      <c r="I26" s="595" t="s">
        <v>273</v>
      </c>
      <c r="J26" s="187"/>
      <c r="K26" s="187"/>
      <c r="L26" s="171"/>
      <c r="M26" s="192"/>
      <c r="N26" s="171"/>
      <c r="O26" s="171"/>
      <c r="P26" s="171"/>
      <c r="Q26" s="171"/>
      <c r="R26" s="171"/>
      <c r="S26" s="171"/>
      <c r="T26" s="171"/>
      <c r="U26" s="171"/>
      <c r="V26" s="171"/>
      <c r="W26" s="171"/>
      <c r="X26" s="171"/>
    </row>
    <row r="27" spans="2:24" s="173" customFormat="1" ht="15.6" customHeight="1" x14ac:dyDescent="0.2">
      <c r="B27" s="592" t="s">
        <v>329</v>
      </c>
      <c r="C27" s="653">
        <f>0.083*$G$23</f>
        <v>2.4900000000000002E-2</v>
      </c>
      <c r="D27" s="653">
        <f>0.083*$G$23</f>
        <v>2.4900000000000002E-2</v>
      </c>
      <c r="E27" s="598">
        <f>+D27/C27</f>
        <v>1</v>
      </c>
      <c r="F27" s="674">
        <f>+SUM(C27:C38)</f>
        <v>0.29880000000000001</v>
      </c>
      <c r="G27" s="674">
        <f>+SUM(D27:D38)</f>
        <v>2.4900000000000002E-2</v>
      </c>
      <c r="H27" s="675">
        <f>+G27/F27</f>
        <v>8.3333333333333343E-2</v>
      </c>
      <c r="I27" s="676">
        <f>+G27+I22</f>
        <v>0.12490000000000001</v>
      </c>
      <c r="J27" s="187"/>
      <c r="K27" s="187"/>
      <c r="L27" s="171"/>
      <c r="M27" s="192"/>
      <c r="N27" s="171"/>
      <c r="O27" s="171"/>
      <c r="P27" s="171"/>
      <c r="Q27" s="171"/>
      <c r="R27" s="171"/>
      <c r="S27" s="171"/>
      <c r="T27" s="171"/>
      <c r="U27" s="171"/>
      <c r="V27" s="171"/>
      <c r="W27" s="171"/>
      <c r="X27" s="171"/>
    </row>
    <row r="28" spans="2:24" s="173" customFormat="1" ht="15.6" customHeight="1" x14ac:dyDescent="0.2">
      <c r="B28" s="592" t="s">
        <v>114</v>
      </c>
      <c r="C28" s="653">
        <f t="shared" ref="C28:C38" si="0">0.083*$G$23</f>
        <v>2.4900000000000002E-2</v>
      </c>
      <c r="D28" s="653"/>
      <c r="E28" s="598">
        <f>+D28/C28</f>
        <v>0</v>
      </c>
      <c r="F28" s="677"/>
      <c r="G28" s="677"/>
      <c r="H28" s="678"/>
      <c r="I28" s="679"/>
      <c r="J28" s="187"/>
      <c r="K28" s="187"/>
      <c r="L28" s="171"/>
      <c r="M28" s="192"/>
      <c r="N28" s="171"/>
      <c r="O28" s="171"/>
      <c r="P28" s="171"/>
      <c r="Q28" s="171"/>
      <c r="R28" s="171"/>
      <c r="S28" s="171"/>
      <c r="T28" s="171"/>
      <c r="U28" s="171"/>
      <c r="V28" s="171"/>
      <c r="W28" s="171"/>
      <c r="X28" s="171"/>
    </row>
    <row r="29" spans="2:24" s="173" customFormat="1" ht="15.6" customHeight="1" x14ac:dyDescent="0.2">
      <c r="B29" s="592" t="s">
        <v>115</v>
      </c>
      <c r="C29" s="653">
        <f t="shared" si="0"/>
        <v>2.4900000000000002E-2</v>
      </c>
      <c r="D29" s="653"/>
      <c r="E29" s="598">
        <f>+D29/C29</f>
        <v>0</v>
      </c>
      <c r="F29" s="677"/>
      <c r="G29" s="677"/>
      <c r="H29" s="678"/>
      <c r="I29" s="679"/>
      <c r="J29" s="187"/>
      <c r="K29" s="187"/>
      <c r="L29" s="171"/>
      <c r="M29" s="192"/>
      <c r="N29" s="171"/>
      <c r="O29" s="171"/>
      <c r="P29" s="171"/>
      <c r="Q29" s="171"/>
      <c r="R29" s="171"/>
      <c r="S29" s="171"/>
      <c r="T29" s="171"/>
      <c r="U29" s="171"/>
      <c r="V29" s="171"/>
      <c r="W29" s="171"/>
      <c r="X29" s="171"/>
    </row>
    <row r="30" spans="2:24" s="173" customFormat="1" ht="15.6" customHeight="1" x14ac:dyDescent="0.2">
      <c r="B30" s="592" t="s">
        <v>116</v>
      </c>
      <c r="C30" s="653">
        <f t="shared" si="0"/>
        <v>2.4900000000000002E-2</v>
      </c>
      <c r="D30" s="653"/>
      <c r="E30" s="598">
        <f t="shared" ref="E30:E38" si="1">+D30/C30</f>
        <v>0</v>
      </c>
      <c r="F30" s="677"/>
      <c r="G30" s="677"/>
      <c r="H30" s="678"/>
      <c r="I30" s="679"/>
      <c r="J30" s="187"/>
      <c r="K30" s="187"/>
      <c r="L30" s="171"/>
      <c r="M30" s="192"/>
      <c r="N30" s="171"/>
      <c r="O30" s="171"/>
      <c r="P30" s="171"/>
      <c r="Q30" s="171"/>
      <c r="R30" s="171"/>
      <c r="S30" s="171"/>
      <c r="T30" s="171"/>
      <c r="U30" s="171"/>
      <c r="V30" s="171"/>
      <c r="W30" s="171"/>
      <c r="X30" s="171"/>
    </row>
    <row r="31" spans="2:24" s="173" customFormat="1" ht="15.6" customHeight="1" x14ac:dyDescent="0.2">
      <c r="B31" s="592" t="s">
        <v>117</v>
      </c>
      <c r="C31" s="653">
        <f t="shared" si="0"/>
        <v>2.4900000000000002E-2</v>
      </c>
      <c r="D31" s="653"/>
      <c r="E31" s="598">
        <f t="shared" si="1"/>
        <v>0</v>
      </c>
      <c r="F31" s="677"/>
      <c r="G31" s="677"/>
      <c r="H31" s="678"/>
      <c r="I31" s="679"/>
      <c r="J31" s="187"/>
      <c r="K31" s="187"/>
      <c r="L31" s="171"/>
      <c r="M31" s="192"/>
      <c r="N31" s="171"/>
      <c r="O31" s="171"/>
      <c r="P31" s="171"/>
      <c r="Q31" s="171"/>
      <c r="R31" s="171"/>
      <c r="S31" s="171"/>
      <c r="T31" s="171"/>
      <c r="U31" s="171"/>
      <c r="V31" s="171"/>
      <c r="W31" s="171"/>
      <c r="X31" s="171"/>
    </row>
    <row r="32" spans="2:24" s="173" customFormat="1" ht="15.6" customHeight="1" x14ac:dyDescent="0.2">
      <c r="B32" s="592" t="s">
        <v>118</v>
      </c>
      <c r="C32" s="653">
        <f t="shared" si="0"/>
        <v>2.4900000000000002E-2</v>
      </c>
      <c r="D32" s="653"/>
      <c r="E32" s="598">
        <f t="shared" si="1"/>
        <v>0</v>
      </c>
      <c r="F32" s="677"/>
      <c r="G32" s="677"/>
      <c r="H32" s="678"/>
      <c r="I32" s="679"/>
      <c r="J32" s="187"/>
      <c r="K32" s="187"/>
      <c r="L32" s="171"/>
      <c r="M32" s="192"/>
      <c r="N32" s="171"/>
      <c r="O32" s="171"/>
      <c r="P32" s="171"/>
      <c r="Q32" s="171"/>
      <c r="R32" s="171"/>
      <c r="S32" s="171"/>
      <c r="T32" s="171"/>
      <c r="U32" s="171"/>
      <c r="V32" s="171"/>
      <c r="W32" s="171"/>
      <c r="X32" s="171"/>
    </row>
    <row r="33" spans="2:24" s="173" customFormat="1" ht="19.5" customHeight="1" x14ac:dyDescent="0.2">
      <c r="B33" s="592" t="s">
        <v>119</v>
      </c>
      <c r="C33" s="653">
        <f t="shared" si="0"/>
        <v>2.4900000000000002E-2</v>
      </c>
      <c r="D33" s="653"/>
      <c r="E33" s="598">
        <f t="shared" si="1"/>
        <v>0</v>
      </c>
      <c r="F33" s="677"/>
      <c r="G33" s="677"/>
      <c r="H33" s="678"/>
      <c r="I33" s="679"/>
      <c r="J33" s="207"/>
      <c r="K33" s="207"/>
      <c r="L33" s="171"/>
      <c r="M33" s="171"/>
      <c r="N33" s="171"/>
      <c r="O33" s="171"/>
      <c r="P33" s="171"/>
      <c r="Q33" s="171"/>
      <c r="R33" s="171"/>
      <c r="S33" s="171"/>
      <c r="T33" s="171"/>
      <c r="U33" s="171"/>
      <c r="V33" s="171"/>
      <c r="W33" s="171"/>
      <c r="X33" s="171"/>
    </row>
    <row r="34" spans="2:24" s="173" customFormat="1" ht="19.5" customHeight="1" x14ac:dyDescent="0.2">
      <c r="B34" s="592" t="s">
        <v>120</v>
      </c>
      <c r="C34" s="653">
        <f t="shared" si="0"/>
        <v>2.4900000000000002E-2</v>
      </c>
      <c r="D34" s="653"/>
      <c r="E34" s="598">
        <f t="shared" si="1"/>
        <v>0</v>
      </c>
      <c r="F34" s="677"/>
      <c r="G34" s="677"/>
      <c r="H34" s="678"/>
      <c r="I34" s="679"/>
      <c r="J34" s="207"/>
      <c r="K34" s="207"/>
      <c r="L34" s="171"/>
      <c r="M34" s="171"/>
      <c r="N34" s="171"/>
      <c r="O34" s="171"/>
      <c r="P34" s="171"/>
      <c r="Q34" s="171"/>
      <c r="R34" s="171"/>
      <c r="S34" s="171"/>
      <c r="T34" s="171"/>
      <c r="U34" s="171"/>
      <c r="V34" s="171"/>
      <c r="W34" s="171"/>
      <c r="X34" s="171"/>
    </row>
    <row r="35" spans="2:24" s="173" customFormat="1" ht="19.5" customHeight="1" x14ac:dyDescent="0.2">
      <c r="B35" s="592" t="s">
        <v>121</v>
      </c>
      <c r="C35" s="653">
        <f t="shared" si="0"/>
        <v>2.4900000000000002E-2</v>
      </c>
      <c r="D35" s="653"/>
      <c r="E35" s="598">
        <f t="shared" si="1"/>
        <v>0</v>
      </c>
      <c r="F35" s="677"/>
      <c r="G35" s="677"/>
      <c r="H35" s="678"/>
      <c r="I35" s="679"/>
      <c r="J35" s="207"/>
      <c r="K35" s="207"/>
      <c r="L35" s="171"/>
      <c r="M35" s="171"/>
      <c r="N35" s="171"/>
      <c r="O35" s="171"/>
      <c r="P35" s="171"/>
      <c r="Q35" s="171"/>
      <c r="R35" s="171"/>
      <c r="S35" s="171"/>
      <c r="T35" s="171"/>
      <c r="U35" s="171"/>
      <c r="V35" s="171"/>
      <c r="W35" s="171"/>
      <c r="X35" s="171"/>
    </row>
    <row r="36" spans="2:24" s="173" customFormat="1" ht="19.5" customHeight="1" x14ac:dyDescent="0.2">
      <c r="B36" s="592" t="s">
        <v>122</v>
      </c>
      <c r="C36" s="653">
        <f t="shared" si="0"/>
        <v>2.4900000000000002E-2</v>
      </c>
      <c r="D36" s="653"/>
      <c r="E36" s="598">
        <f t="shared" si="1"/>
        <v>0</v>
      </c>
      <c r="F36" s="677"/>
      <c r="G36" s="677"/>
      <c r="H36" s="678"/>
      <c r="I36" s="679"/>
      <c r="J36" s="207"/>
      <c r="K36" s="207"/>
      <c r="L36" s="171"/>
      <c r="M36" s="171"/>
      <c r="N36" s="171"/>
      <c r="O36" s="171"/>
      <c r="P36" s="171"/>
      <c r="Q36" s="171"/>
      <c r="R36" s="171"/>
      <c r="S36" s="171"/>
      <c r="T36" s="171"/>
      <c r="U36" s="171"/>
      <c r="V36" s="171"/>
      <c r="W36" s="171"/>
      <c r="X36" s="171"/>
    </row>
    <row r="37" spans="2:24" s="173" customFormat="1" ht="19.5" customHeight="1" x14ac:dyDescent="0.2">
      <c r="B37" s="592" t="s">
        <v>123</v>
      </c>
      <c r="C37" s="653">
        <f t="shared" si="0"/>
        <v>2.4900000000000002E-2</v>
      </c>
      <c r="D37" s="653"/>
      <c r="E37" s="598">
        <f t="shared" si="1"/>
        <v>0</v>
      </c>
      <c r="F37" s="677"/>
      <c r="G37" s="677"/>
      <c r="H37" s="678"/>
      <c r="I37" s="679"/>
      <c r="J37" s="207"/>
      <c r="K37" s="207"/>
      <c r="L37" s="171"/>
      <c r="M37" s="171"/>
      <c r="N37" s="171"/>
      <c r="O37" s="171"/>
      <c r="P37" s="171"/>
      <c r="Q37" s="171"/>
      <c r="R37" s="171"/>
      <c r="S37" s="171"/>
      <c r="T37" s="171"/>
      <c r="U37" s="171"/>
      <c r="V37" s="171"/>
      <c r="W37" s="171"/>
      <c r="X37" s="171"/>
    </row>
    <row r="38" spans="2:24" s="173" customFormat="1" ht="19.5" customHeight="1" x14ac:dyDescent="0.2">
      <c r="B38" s="592" t="s">
        <v>124</v>
      </c>
      <c r="C38" s="653">
        <f t="shared" si="0"/>
        <v>2.4900000000000002E-2</v>
      </c>
      <c r="D38" s="653"/>
      <c r="E38" s="598">
        <f t="shared" si="1"/>
        <v>0</v>
      </c>
      <c r="F38" s="680"/>
      <c r="G38" s="680"/>
      <c r="H38" s="681"/>
      <c r="I38" s="682"/>
      <c r="J38" s="207"/>
      <c r="K38" s="207"/>
      <c r="L38" s="171"/>
      <c r="M38" s="171"/>
      <c r="N38" s="171"/>
      <c r="O38" s="171"/>
      <c r="P38" s="171"/>
      <c r="Q38" s="171"/>
      <c r="R38" s="171"/>
      <c r="S38" s="171"/>
      <c r="T38" s="171"/>
      <c r="U38" s="171"/>
      <c r="V38" s="171"/>
      <c r="W38" s="171"/>
      <c r="X38" s="171"/>
    </row>
    <row r="39" spans="2:24" s="173" customFormat="1" ht="52.5" customHeight="1" x14ac:dyDescent="0.2">
      <c r="B39" s="608" t="s">
        <v>277</v>
      </c>
      <c r="C39" s="609"/>
      <c r="D39" s="610"/>
      <c r="E39" s="610"/>
      <c r="F39" s="610"/>
      <c r="G39" s="610"/>
      <c r="H39" s="610"/>
      <c r="I39" s="611"/>
      <c r="J39" s="210"/>
      <c r="K39" s="210"/>
      <c r="L39" s="171"/>
      <c r="M39" s="171"/>
      <c r="N39" s="171"/>
      <c r="O39" s="171"/>
      <c r="P39" s="171"/>
      <c r="Q39" s="171"/>
      <c r="R39" s="171"/>
      <c r="S39" s="171"/>
      <c r="T39" s="171"/>
      <c r="U39" s="171"/>
      <c r="V39" s="171"/>
      <c r="W39" s="171"/>
      <c r="X39" s="171"/>
    </row>
    <row r="40" spans="2:24" s="173" customFormat="1" ht="34.5" customHeight="1" x14ac:dyDescent="0.2">
      <c r="B40" s="612"/>
      <c r="C40" s="494"/>
      <c r="D40" s="494"/>
      <c r="E40" s="494"/>
      <c r="F40" s="494"/>
      <c r="G40" s="494"/>
      <c r="H40" s="494"/>
      <c r="I40" s="613"/>
      <c r="J40" s="175"/>
      <c r="K40" s="175"/>
      <c r="L40" s="171"/>
      <c r="M40" s="171"/>
      <c r="N40" s="171"/>
      <c r="O40" s="171"/>
      <c r="P40" s="171"/>
      <c r="Q40" s="171"/>
      <c r="R40" s="171"/>
      <c r="S40" s="171"/>
      <c r="T40" s="171"/>
      <c r="U40" s="171"/>
      <c r="V40" s="171"/>
      <c r="W40" s="171"/>
      <c r="X40" s="171"/>
    </row>
    <row r="41" spans="2:24" s="173" customFormat="1" ht="34.5" customHeight="1" x14ac:dyDescent="0.2">
      <c r="B41" s="614"/>
      <c r="C41" s="615"/>
      <c r="D41" s="615"/>
      <c r="E41" s="615"/>
      <c r="F41" s="615"/>
      <c r="G41" s="615"/>
      <c r="H41" s="615"/>
      <c r="I41" s="616"/>
      <c r="J41" s="210"/>
      <c r="K41" s="210"/>
      <c r="L41" s="171"/>
      <c r="M41" s="171"/>
      <c r="N41" s="171"/>
      <c r="O41" s="171"/>
      <c r="P41" s="171"/>
      <c r="Q41" s="171"/>
      <c r="R41" s="171"/>
      <c r="S41" s="171"/>
      <c r="T41" s="171"/>
      <c r="U41" s="171"/>
      <c r="V41" s="171"/>
      <c r="W41" s="171"/>
      <c r="X41" s="171"/>
    </row>
    <row r="42" spans="2:24" s="173" customFormat="1" ht="34.5" customHeight="1" x14ac:dyDescent="0.2">
      <c r="B42" s="614"/>
      <c r="C42" s="615"/>
      <c r="D42" s="615"/>
      <c r="E42" s="615"/>
      <c r="F42" s="615"/>
      <c r="G42" s="615"/>
      <c r="H42" s="615"/>
      <c r="I42" s="616"/>
      <c r="J42" s="210"/>
      <c r="K42" s="210"/>
      <c r="L42" s="171"/>
      <c r="M42" s="171"/>
      <c r="N42" s="171"/>
      <c r="O42" s="171"/>
      <c r="P42" s="171"/>
      <c r="Q42" s="171"/>
      <c r="R42" s="171"/>
      <c r="S42" s="171"/>
      <c r="T42" s="171"/>
      <c r="U42" s="171"/>
      <c r="V42" s="171"/>
      <c r="W42" s="171"/>
      <c r="X42" s="171"/>
    </row>
    <row r="43" spans="2:24" s="173" customFormat="1" ht="34.5" customHeight="1" x14ac:dyDescent="0.2">
      <c r="B43" s="614"/>
      <c r="C43" s="615"/>
      <c r="D43" s="615"/>
      <c r="E43" s="615"/>
      <c r="F43" s="615"/>
      <c r="G43" s="615"/>
      <c r="H43" s="615"/>
      <c r="I43" s="616"/>
      <c r="J43" s="210"/>
      <c r="K43" s="210"/>
      <c r="L43" s="171"/>
      <c r="M43" s="171"/>
      <c r="N43" s="171"/>
      <c r="O43" s="171"/>
      <c r="P43" s="171"/>
      <c r="Q43" s="171"/>
      <c r="R43" s="171"/>
      <c r="S43" s="171"/>
      <c r="T43" s="171"/>
      <c r="U43" s="171"/>
      <c r="V43" s="171"/>
      <c r="W43" s="171"/>
      <c r="X43" s="171"/>
    </row>
    <row r="44" spans="2:24" s="173" customFormat="1" ht="34.5" customHeight="1" x14ac:dyDescent="0.2">
      <c r="B44" s="617"/>
      <c r="C44" s="500"/>
      <c r="D44" s="500"/>
      <c r="E44" s="500"/>
      <c r="F44" s="500"/>
      <c r="G44" s="500"/>
      <c r="H44" s="500"/>
      <c r="I44" s="618"/>
      <c r="J44" s="174"/>
      <c r="K44" s="174"/>
      <c r="L44" s="171"/>
      <c r="M44" s="171"/>
      <c r="N44" s="171"/>
      <c r="O44" s="171"/>
      <c r="P44" s="171"/>
      <c r="Q44" s="171"/>
      <c r="R44" s="171"/>
      <c r="S44" s="171"/>
      <c r="T44" s="171"/>
      <c r="U44" s="171"/>
      <c r="V44" s="171"/>
      <c r="W44" s="171"/>
      <c r="X44" s="171"/>
    </row>
    <row r="45" spans="2:24" s="173" customFormat="1" ht="350.45" customHeight="1" x14ac:dyDescent="0.2">
      <c r="B45" s="559" t="s">
        <v>278</v>
      </c>
      <c r="C45" s="490" t="s">
        <v>386</v>
      </c>
      <c r="D45" s="491"/>
      <c r="E45" s="491"/>
      <c r="F45" s="491"/>
      <c r="G45" s="491"/>
      <c r="H45" s="491"/>
      <c r="I45" s="619"/>
      <c r="J45" s="211"/>
      <c r="K45" s="211"/>
      <c r="L45" s="171"/>
      <c r="M45" s="171"/>
      <c r="N45" s="171"/>
      <c r="O45" s="171"/>
      <c r="P45" s="171"/>
      <c r="Q45" s="171"/>
      <c r="R45" s="171"/>
      <c r="S45" s="171"/>
      <c r="T45" s="171"/>
      <c r="U45" s="171"/>
      <c r="V45" s="171"/>
      <c r="W45" s="171"/>
      <c r="X45" s="171"/>
    </row>
    <row r="46" spans="2:24" s="173" customFormat="1" ht="64.900000000000006" customHeight="1" x14ac:dyDescent="0.2">
      <c r="B46" s="559" t="s">
        <v>279</v>
      </c>
      <c r="C46" s="490" t="s">
        <v>387</v>
      </c>
      <c r="D46" s="491"/>
      <c r="E46" s="491"/>
      <c r="F46" s="491"/>
      <c r="G46" s="491"/>
      <c r="H46" s="491"/>
      <c r="I46" s="619"/>
      <c r="J46" s="211"/>
      <c r="K46" s="211"/>
      <c r="L46" s="171"/>
      <c r="M46" s="171"/>
      <c r="N46" s="171"/>
      <c r="O46" s="171"/>
      <c r="P46" s="171"/>
      <c r="Q46" s="171"/>
      <c r="R46" s="171"/>
      <c r="S46" s="171"/>
      <c r="T46" s="171"/>
      <c r="U46" s="171"/>
      <c r="V46" s="171"/>
      <c r="W46" s="171"/>
      <c r="X46" s="171"/>
    </row>
    <row r="47" spans="2:24" s="173" customFormat="1" ht="66" customHeight="1" x14ac:dyDescent="0.2">
      <c r="B47" s="620" t="s">
        <v>280</v>
      </c>
      <c r="C47" s="621" t="s">
        <v>388</v>
      </c>
      <c r="D47" s="622"/>
      <c r="E47" s="622"/>
      <c r="F47" s="622"/>
      <c r="G47" s="622"/>
      <c r="H47" s="622"/>
      <c r="I47" s="623"/>
      <c r="J47" s="211"/>
      <c r="K47" s="211"/>
      <c r="L47" s="171"/>
      <c r="M47" s="171"/>
      <c r="N47" s="171"/>
      <c r="O47" s="171"/>
      <c r="P47" s="171"/>
      <c r="Q47" s="171"/>
      <c r="R47" s="171"/>
      <c r="S47" s="171"/>
      <c r="T47" s="171"/>
      <c r="U47" s="171"/>
      <c r="V47" s="171"/>
      <c r="W47" s="171"/>
      <c r="X47" s="171"/>
    </row>
    <row r="48" spans="2:24" s="173" customFormat="1" ht="22.5" customHeight="1" x14ac:dyDescent="0.2">
      <c r="B48" s="556" t="s">
        <v>236</v>
      </c>
      <c r="C48" s="557"/>
      <c r="D48" s="557"/>
      <c r="E48" s="557"/>
      <c r="F48" s="557"/>
      <c r="G48" s="557"/>
      <c r="H48" s="557"/>
      <c r="I48" s="558"/>
      <c r="J48" s="211"/>
      <c r="K48" s="211"/>
      <c r="L48" s="171"/>
      <c r="M48" s="171"/>
      <c r="N48" s="171"/>
      <c r="O48" s="171"/>
      <c r="P48" s="171"/>
      <c r="Q48" s="171"/>
      <c r="R48" s="171"/>
      <c r="S48" s="171"/>
      <c r="T48" s="171"/>
      <c r="U48" s="171"/>
      <c r="V48" s="171"/>
      <c r="W48" s="171"/>
      <c r="X48" s="171"/>
    </row>
    <row r="49" spans="2:24" s="173" customFormat="1" ht="22.5" customHeight="1" x14ac:dyDescent="0.2">
      <c r="B49" s="624" t="s">
        <v>281</v>
      </c>
      <c r="C49" s="625" t="s">
        <v>282</v>
      </c>
      <c r="D49" s="626" t="s">
        <v>283</v>
      </c>
      <c r="E49" s="626"/>
      <c r="F49" s="626"/>
      <c r="G49" s="626" t="s">
        <v>284</v>
      </c>
      <c r="H49" s="626"/>
      <c r="I49" s="627"/>
      <c r="J49" s="214"/>
      <c r="K49" s="214"/>
      <c r="L49" s="171"/>
      <c r="M49" s="171"/>
      <c r="N49" s="171"/>
      <c r="O49" s="171"/>
      <c r="P49" s="171"/>
      <c r="Q49" s="171"/>
      <c r="R49" s="171"/>
      <c r="S49" s="171"/>
      <c r="T49" s="171"/>
      <c r="U49" s="171"/>
      <c r="V49" s="171"/>
      <c r="W49" s="171"/>
      <c r="X49" s="171"/>
    </row>
    <row r="50" spans="2:24" s="173" customFormat="1" ht="30.75" customHeight="1" x14ac:dyDescent="0.2">
      <c r="B50" s="628"/>
      <c r="C50" s="660"/>
      <c r="D50" s="661"/>
      <c r="E50" s="661"/>
      <c r="F50" s="661"/>
      <c r="G50" s="661"/>
      <c r="H50" s="661"/>
      <c r="I50" s="662"/>
      <c r="J50" s="214"/>
      <c r="K50" s="214"/>
      <c r="L50" s="171"/>
      <c r="M50" s="171"/>
      <c r="N50" s="171"/>
      <c r="O50" s="171"/>
      <c r="P50" s="171"/>
      <c r="Q50" s="171"/>
      <c r="R50" s="171"/>
      <c r="S50" s="171"/>
      <c r="T50" s="171"/>
      <c r="U50" s="171"/>
      <c r="V50" s="171"/>
      <c r="W50" s="171"/>
      <c r="X50" s="171"/>
    </row>
    <row r="51" spans="2:24" s="173" customFormat="1" ht="32.25" customHeight="1" x14ac:dyDescent="0.2">
      <c r="B51" s="632" t="s">
        <v>285</v>
      </c>
      <c r="C51" s="630" t="s">
        <v>350</v>
      </c>
      <c r="D51" s="630"/>
      <c r="E51" s="630"/>
      <c r="F51" s="630"/>
      <c r="G51" s="630"/>
      <c r="H51" s="630"/>
      <c r="I51" s="631"/>
      <c r="J51" s="217"/>
      <c r="K51" s="217"/>
      <c r="L51" s="171"/>
      <c r="M51" s="171"/>
      <c r="N51" s="171"/>
      <c r="O51" s="171"/>
      <c r="P51" s="171"/>
      <c r="Q51" s="171"/>
      <c r="R51" s="171"/>
      <c r="S51" s="171"/>
      <c r="T51" s="171"/>
      <c r="U51" s="171"/>
      <c r="V51" s="171"/>
      <c r="W51" s="171"/>
      <c r="X51" s="171"/>
    </row>
    <row r="52" spans="2:24" s="173" customFormat="1" ht="28.5" customHeight="1" x14ac:dyDescent="0.2">
      <c r="B52" s="633" t="s">
        <v>286</v>
      </c>
      <c r="C52" s="630" t="s">
        <v>351</v>
      </c>
      <c r="D52" s="630"/>
      <c r="E52" s="630"/>
      <c r="F52" s="630"/>
      <c r="G52" s="630"/>
      <c r="H52" s="630"/>
      <c r="I52" s="631"/>
      <c r="J52" s="217"/>
      <c r="K52" s="217"/>
      <c r="L52" s="171"/>
      <c r="M52" s="171"/>
      <c r="N52" s="171"/>
      <c r="O52" s="171"/>
      <c r="P52" s="171"/>
      <c r="Q52" s="171"/>
      <c r="R52" s="171"/>
      <c r="S52" s="171"/>
      <c r="T52" s="171"/>
      <c r="U52" s="171"/>
      <c r="V52" s="171"/>
      <c r="W52" s="171"/>
      <c r="X52" s="171"/>
    </row>
    <row r="53" spans="2:24" s="173" customFormat="1" ht="30" customHeight="1" x14ac:dyDescent="0.2">
      <c r="B53" s="620" t="s">
        <v>287</v>
      </c>
      <c r="C53" s="630" t="s">
        <v>352</v>
      </c>
      <c r="D53" s="630"/>
      <c r="E53" s="630"/>
      <c r="F53" s="630"/>
      <c r="G53" s="630"/>
      <c r="H53" s="630"/>
      <c r="I53" s="631"/>
      <c r="J53" s="218"/>
      <c r="K53" s="218"/>
      <c r="L53" s="171"/>
      <c r="M53" s="171"/>
      <c r="N53" s="171"/>
      <c r="O53" s="171"/>
      <c r="P53" s="171"/>
      <c r="Q53" s="171"/>
      <c r="R53" s="171"/>
      <c r="S53" s="171"/>
      <c r="T53" s="171"/>
      <c r="U53" s="171"/>
      <c r="V53" s="171"/>
      <c r="W53" s="171"/>
      <c r="X53" s="171"/>
    </row>
    <row r="54" spans="2:24" s="173" customFormat="1" ht="31.5" customHeight="1" thickBot="1" x14ac:dyDescent="0.25">
      <c r="B54" s="634" t="s">
        <v>288</v>
      </c>
      <c r="C54" s="635"/>
      <c r="D54" s="636"/>
      <c r="E54" s="636"/>
      <c r="F54" s="636"/>
      <c r="G54" s="636"/>
      <c r="H54" s="636"/>
      <c r="I54" s="637"/>
      <c r="J54" s="219"/>
      <c r="K54" s="219"/>
      <c r="L54" s="171"/>
      <c r="M54" s="171"/>
      <c r="N54" s="171"/>
      <c r="O54" s="171"/>
      <c r="P54" s="171"/>
      <c r="Q54" s="171"/>
      <c r="R54" s="171"/>
      <c r="S54" s="171"/>
      <c r="T54" s="171"/>
      <c r="U54" s="171"/>
      <c r="V54" s="171"/>
      <c r="W54" s="171"/>
      <c r="X54" s="171"/>
    </row>
    <row r="55" spans="2:24" s="173" customFormat="1" x14ac:dyDescent="0.2">
      <c r="B55" s="220"/>
      <c r="C55" s="221"/>
      <c r="D55" s="221"/>
      <c r="E55" s="222"/>
      <c r="F55" s="222"/>
      <c r="G55" s="638"/>
      <c r="H55" s="224"/>
      <c r="I55" s="221"/>
      <c r="J55" s="219"/>
      <c r="K55" s="219"/>
      <c r="L55" s="171"/>
      <c r="M55" s="171"/>
      <c r="N55" s="171"/>
      <c r="O55" s="171"/>
      <c r="P55" s="171"/>
      <c r="Q55" s="171"/>
      <c r="R55" s="171"/>
      <c r="S55" s="171"/>
      <c r="T55" s="171"/>
      <c r="U55" s="171"/>
      <c r="V55" s="171"/>
      <c r="W55" s="171"/>
      <c r="X55" s="171"/>
    </row>
    <row r="56" spans="2:24" s="173" customFormat="1" x14ac:dyDescent="0.2">
      <c r="B56" s="220"/>
      <c r="C56" s="221"/>
      <c r="D56" s="221"/>
      <c r="E56" s="222"/>
      <c r="F56" s="222"/>
      <c r="G56" s="638"/>
      <c r="H56" s="224"/>
      <c r="I56" s="221"/>
      <c r="J56" s="219"/>
      <c r="K56" s="219"/>
      <c r="L56" s="171"/>
      <c r="M56" s="171"/>
      <c r="N56" s="171"/>
      <c r="O56" s="171"/>
      <c r="P56" s="171"/>
      <c r="Q56" s="171"/>
      <c r="R56" s="171"/>
      <c r="S56" s="171"/>
      <c r="T56" s="171"/>
      <c r="U56" s="171"/>
      <c r="V56" s="171"/>
      <c r="W56" s="171"/>
      <c r="X56" s="171"/>
    </row>
    <row r="57" spans="2:24" s="173" customFormat="1" x14ac:dyDescent="0.2">
      <c r="B57" s="220"/>
      <c r="C57" s="221"/>
      <c r="D57" s="221"/>
      <c r="E57" s="222"/>
      <c r="F57" s="222"/>
      <c r="G57" s="638"/>
      <c r="H57" s="224"/>
      <c r="I57" s="221"/>
      <c r="J57" s="219"/>
      <c r="K57" s="219"/>
      <c r="L57" s="171"/>
      <c r="M57" s="171"/>
      <c r="N57" s="171"/>
      <c r="O57" s="171"/>
      <c r="P57" s="171"/>
      <c r="Q57" s="171"/>
      <c r="R57" s="171"/>
      <c r="S57" s="171"/>
      <c r="T57" s="171"/>
      <c r="U57" s="171"/>
      <c r="V57" s="171"/>
      <c r="W57" s="171"/>
      <c r="X57" s="171"/>
    </row>
    <row r="58" spans="2:24" s="173" customFormat="1" x14ac:dyDescent="0.2">
      <c r="B58" s="220"/>
      <c r="C58" s="221"/>
      <c r="D58" s="221"/>
      <c r="E58" s="222"/>
      <c r="F58" s="222"/>
      <c r="G58" s="638"/>
      <c r="H58" s="224"/>
      <c r="I58" s="221"/>
      <c r="J58" s="219"/>
      <c r="K58" s="219"/>
      <c r="L58" s="171"/>
      <c r="M58" s="171"/>
      <c r="N58" s="171"/>
      <c r="O58" s="171"/>
      <c r="P58" s="171"/>
      <c r="Q58" s="171"/>
      <c r="R58" s="171"/>
      <c r="S58" s="171"/>
      <c r="T58" s="171"/>
      <c r="U58" s="171"/>
      <c r="V58" s="171"/>
      <c r="W58" s="171"/>
      <c r="X58" s="171"/>
    </row>
    <row r="59" spans="2:24" s="173" customFormat="1" x14ac:dyDescent="0.2">
      <c r="B59" s="220"/>
      <c r="C59" s="221"/>
      <c r="D59" s="221"/>
      <c r="E59" s="222"/>
      <c r="F59" s="222"/>
      <c r="G59" s="638"/>
      <c r="H59" s="224"/>
      <c r="I59" s="221"/>
      <c r="J59" s="219"/>
      <c r="K59" s="219"/>
      <c r="L59" s="171"/>
      <c r="M59" s="171"/>
      <c r="N59" s="171"/>
      <c r="O59" s="171"/>
      <c r="P59" s="171"/>
      <c r="Q59" s="171"/>
      <c r="R59" s="171"/>
      <c r="S59" s="171"/>
      <c r="T59" s="171"/>
      <c r="U59" s="171"/>
      <c r="V59" s="171"/>
      <c r="W59" s="171"/>
      <c r="X59" s="171"/>
    </row>
    <row r="60" spans="2:24" s="173" customFormat="1" ht="25.5" customHeight="1" x14ac:dyDescent="0.2">
      <c r="B60" s="220"/>
      <c r="C60" s="221"/>
      <c r="D60" s="221"/>
      <c r="E60" s="222"/>
      <c r="F60" s="222"/>
      <c r="G60" s="638"/>
      <c r="H60" s="224"/>
      <c r="I60" s="221"/>
      <c r="J60" s="219"/>
      <c r="K60" s="219"/>
      <c r="L60" s="171"/>
      <c r="M60" s="171"/>
      <c r="N60" s="171"/>
      <c r="O60" s="171"/>
      <c r="P60" s="171"/>
      <c r="Q60" s="171"/>
      <c r="R60" s="171"/>
      <c r="S60" s="171"/>
      <c r="T60" s="171"/>
      <c r="U60" s="171"/>
      <c r="V60" s="171"/>
      <c r="W60" s="171"/>
      <c r="X60" s="171"/>
    </row>
  </sheetData>
  <sheetProtection algorithmName="SHA-512" hashValue="7WycyUxh+4Qz5wgxPDQ21MQDCjpfIq458Kg3GJvw3aTjU/j6jPdIGV4z/jDuef78Rbk7pRM/9+roZ1dQVAQWNA==" saltValue="3yRHCBW7+993OIr83PLdxg==" spinCount="100000" sheet="1" objects="1" scenarios="1"/>
  <mergeCells count="60">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H27:H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5B76627-C89E-41E3-AB1B-261202073575}">
      <formula1>$N$11:$N$12</formula1>
    </dataValidation>
    <dataValidation type="list" allowBlank="1" showInputMessage="1" showErrorMessage="1" sqref="H13:I13" xr:uid="{564A4AFF-6A59-4F6C-AAF3-AEDDDF8D12BE}">
      <formula1>$N$5:$N$8</formula1>
    </dataValidation>
    <dataValidation type="list" allowBlank="1" showInputMessage="1" showErrorMessage="1" sqref="C9:F9" xr:uid="{2AA69A7B-E486-40B6-ACFF-D0DE5FD7574C}">
      <formula1>$M$6:$M$9</formula1>
    </dataValidation>
    <dataValidation type="list" allowBlank="1" showInputMessage="1" showErrorMessage="1" sqref="C24:E24" xr:uid="{E27D2EFE-1DA6-498B-8EF7-CA2C44421BDF}">
      <formula1>$M$12:$M$15</formula1>
    </dataValidation>
    <dataValidation type="list" allowBlank="1" showInputMessage="1" showErrorMessage="1" sqref="H12:I12" xr:uid="{00B38709-EA3E-4931-AC2F-582646218D8D}">
      <formula1>M17:M19</formula1>
    </dataValidation>
    <dataValidation type="list" showDropDown="1" showInputMessage="1" showErrorMessage="1" sqref="K12" xr:uid="{B131A374-4676-4EE4-906E-44CAFAAC5B7A}">
      <formula1>O17:O19</formula1>
    </dataValidation>
    <dataValidation type="list" allowBlank="1" showInputMessage="1" showErrorMessage="1" sqref="J10:K10" xr:uid="{25D86E89-C300-4909-B5DB-E6DEE92EEFCD}">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2A86-2E4A-416D-A697-A605E5896D75}">
  <sheetPr>
    <tabColor rgb="FF92D050"/>
  </sheetPr>
  <dimension ref="B1:X60"/>
  <sheetViews>
    <sheetView topLeftCell="A2" zoomScaleNormal="100" zoomScalePageLayoutView="85" workbookViewId="0">
      <selection activeCell="A2" sqref="A1:XFD1048576"/>
    </sheetView>
  </sheetViews>
  <sheetFormatPr baseColWidth="10" defaultColWidth="10.85546875" defaultRowHeight="12.75" x14ac:dyDescent="0.2"/>
  <cols>
    <col min="1" max="1" width="1" style="173" customWidth="1"/>
    <col min="2" max="2" width="25.42578125" style="225" customWidth="1"/>
    <col min="3" max="3" width="14.42578125" style="173" customWidth="1"/>
    <col min="4" max="4" width="20.140625" style="173" customWidth="1"/>
    <col min="5" max="5" width="16.42578125" style="173" customWidth="1"/>
    <col min="6" max="6" width="25" style="173" customWidth="1"/>
    <col min="7" max="7" width="22" style="225" customWidth="1"/>
    <col min="8" max="8" width="20.42578125" style="173" customWidth="1"/>
    <col min="9" max="11" width="22.42578125" style="173" customWidth="1"/>
    <col min="12" max="24" width="10.85546875" style="171"/>
    <col min="25" max="16384" width="10.85546875" style="173"/>
  </cols>
  <sheetData>
    <row r="1" spans="2:24" s="173" customFormat="1" ht="37.5" customHeight="1" x14ac:dyDescent="0.2">
      <c r="B1" s="544"/>
      <c r="C1" s="545" t="s">
        <v>25</v>
      </c>
      <c r="D1" s="545"/>
      <c r="E1" s="545"/>
      <c r="F1" s="545"/>
      <c r="G1" s="545"/>
      <c r="H1" s="545"/>
      <c r="I1" s="546"/>
      <c r="J1" s="170"/>
      <c r="K1" s="170"/>
      <c r="L1" s="171"/>
      <c r="M1" s="172" t="s">
        <v>47</v>
      </c>
      <c r="N1" s="171"/>
      <c r="O1" s="171"/>
      <c r="P1" s="171"/>
      <c r="Q1" s="171"/>
      <c r="R1" s="171"/>
      <c r="S1" s="171"/>
      <c r="T1" s="171"/>
      <c r="U1" s="171"/>
      <c r="V1" s="171"/>
      <c r="W1" s="171"/>
      <c r="X1" s="171"/>
    </row>
    <row r="2" spans="2:24" s="173" customFormat="1" ht="37.5" customHeight="1" x14ac:dyDescent="0.2">
      <c r="B2" s="547"/>
      <c r="C2" s="548" t="s">
        <v>239</v>
      </c>
      <c r="D2" s="548"/>
      <c r="E2" s="548"/>
      <c r="F2" s="548"/>
      <c r="G2" s="548"/>
      <c r="H2" s="548"/>
      <c r="I2" s="549"/>
      <c r="J2" s="170"/>
      <c r="K2" s="170"/>
      <c r="L2" s="171"/>
      <c r="M2" s="172" t="s">
        <v>48</v>
      </c>
      <c r="N2" s="171"/>
      <c r="O2" s="171"/>
      <c r="P2" s="171"/>
      <c r="Q2" s="171"/>
      <c r="R2" s="171"/>
      <c r="S2" s="171"/>
      <c r="T2" s="171"/>
      <c r="U2" s="171"/>
      <c r="V2" s="171"/>
      <c r="W2" s="171"/>
      <c r="X2" s="171"/>
    </row>
    <row r="3" spans="2:24" s="173" customFormat="1" ht="37.5" customHeight="1" thickBot="1" x14ac:dyDescent="0.25">
      <c r="B3" s="550"/>
      <c r="C3" s="551" t="s">
        <v>240</v>
      </c>
      <c r="D3" s="551"/>
      <c r="E3" s="551"/>
      <c r="F3" s="551" t="s">
        <v>241</v>
      </c>
      <c r="G3" s="551"/>
      <c r="H3" s="551"/>
      <c r="I3" s="552"/>
      <c r="J3" s="170"/>
      <c r="K3" s="170"/>
      <c r="L3" s="171"/>
      <c r="M3" s="172" t="s">
        <v>50</v>
      </c>
      <c r="N3" s="171"/>
      <c r="O3" s="171"/>
      <c r="P3" s="171"/>
      <c r="Q3" s="171"/>
      <c r="R3" s="171"/>
      <c r="S3" s="171"/>
      <c r="T3" s="171"/>
      <c r="U3" s="171"/>
      <c r="V3" s="171"/>
      <c r="W3" s="171"/>
      <c r="X3" s="171"/>
    </row>
    <row r="4" spans="2:24" s="173" customFormat="1" ht="23.25" customHeight="1" x14ac:dyDescent="0.2">
      <c r="B4" s="553"/>
      <c r="C4" s="554"/>
      <c r="D4" s="554"/>
      <c r="E4" s="554"/>
      <c r="F4" s="554"/>
      <c r="G4" s="554"/>
      <c r="H4" s="554"/>
      <c r="I4" s="555"/>
      <c r="J4" s="174"/>
      <c r="K4" s="174"/>
      <c r="L4" s="171"/>
      <c r="M4" s="171"/>
      <c r="N4" s="171"/>
      <c r="O4" s="171"/>
      <c r="P4" s="171"/>
      <c r="Q4" s="171"/>
      <c r="R4" s="171"/>
      <c r="S4" s="171"/>
      <c r="T4" s="171"/>
      <c r="U4" s="171"/>
      <c r="V4" s="171"/>
      <c r="W4" s="171"/>
      <c r="X4" s="171"/>
    </row>
    <row r="5" spans="2:24" s="173" customFormat="1" ht="24" customHeight="1" x14ac:dyDescent="0.2">
      <c r="B5" s="556" t="s">
        <v>234</v>
      </c>
      <c r="C5" s="557"/>
      <c r="D5" s="557"/>
      <c r="E5" s="557"/>
      <c r="F5" s="557"/>
      <c r="G5" s="557"/>
      <c r="H5" s="557"/>
      <c r="I5" s="558"/>
      <c r="J5" s="175"/>
      <c r="K5" s="175"/>
      <c r="L5" s="171"/>
      <c r="M5" s="171"/>
      <c r="N5" s="176" t="s">
        <v>57</v>
      </c>
      <c r="O5" s="171"/>
      <c r="P5" s="171"/>
      <c r="Q5" s="171"/>
      <c r="R5" s="171"/>
      <c r="S5" s="171"/>
      <c r="T5" s="171"/>
      <c r="U5" s="171"/>
      <c r="V5" s="171"/>
      <c r="W5" s="171"/>
      <c r="X5" s="171"/>
    </row>
    <row r="6" spans="2:24" s="173" customFormat="1" ht="30.75" customHeight="1" x14ac:dyDescent="0.2">
      <c r="B6" s="559" t="s">
        <v>242</v>
      </c>
      <c r="C6" s="560">
        <v>6</v>
      </c>
      <c r="D6" s="561" t="s">
        <v>243</v>
      </c>
      <c r="E6" s="561"/>
      <c r="F6" s="562" t="str">
        <f>'[7]Proyecto 7550'!$N$60</f>
        <v>Realizar un diagnostico de fortalecimiento institucional que cumpla con las necesidades de los procesos transversales del IDPYBA</v>
      </c>
      <c r="G6" s="562"/>
      <c r="H6" s="562"/>
      <c r="I6" s="562"/>
      <c r="J6" s="178"/>
      <c r="K6" s="178"/>
      <c r="L6" s="171"/>
      <c r="M6" s="172" t="s">
        <v>60</v>
      </c>
      <c r="N6" s="176" t="s">
        <v>61</v>
      </c>
      <c r="O6" s="171"/>
      <c r="P6" s="171"/>
      <c r="Q6" s="171"/>
      <c r="R6" s="171"/>
      <c r="S6" s="171"/>
      <c r="T6" s="171"/>
      <c r="U6" s="171"/>
      <c r="V6" s="171"/>
      <c r="W6" s="171"/>
      <c r="X6" s="171"/>
    </row>
    <row r="7" spans="2:24" s="173" customFormat="1" ht="30.75" customHeight="1" x14ac:dyDescent="0.2">
      <c r="B7" s="559" t="s">
        <v>244</v>
      </c>
      <c r="C7" s="560" t="s">
        <v>81</v>
      </c>
      <c r="D7" s="561" t="s">
        <v>245</v>
      </c>
      <c r="E7" s="561"/>
      <c r="F7" s="562" t="s">
        <v>298</v>
      </c>
      <c r="G7" s="562"/>
      <c r="H7" s="563" t="s">
        <v>246</v>
      </c>
      <c r="I7" s="560" t="s">
        <v>81</v>
      </c>
      <c r="J7" s="181"/>
      <c r="K7" s="181"/>
      <c r="L7" s="171"/>
      <c r="M7" s="172" t="s">
        <v>65</v>
      </c>
      <c r="N7" s="176" t="s">
        <v>66</v>
      </c>
      <c r="O7" s="171"/>
      <c r="P7" s="171"/>
      <c r="Q7" s="171"/>
      <c r="R7" s="171"/>
      <c r="S7" s="171"/>
      <c r="T7" s="171"/>
      <c r="U7" s="171"/>
      <c r="V7" s="171"/>
      <c r="W7" s="171"/>
      <c r="X7" s="171"/>
    </row>
    <row r="8" spans="2:24" s="173" customFormat="1" ht="30.75" customHeight="1" x14ac:dyDescent="0.2">
      <c r="B8" s="559" t="s">
        <v>247</v>
      </c>
      <c r="C8" s="562" t="s">
        <v>289</v>
      </c>
      <c r="D8" s="562"/>
      <c r="E8" s="562"/>
      <c r="F8" s="562"/>
      <c r="G8" s="563" t="s">
        <v>248</v>
      </c>
      <c r="H8" s="564">
        <v>7550</v>
      </c>
      <c r="I8" s="564"/>
      <c r="J8" s="182"/>
      <c r="K8" s="182"/>
      <c r="L8" s="171"/>
      <c r="M8" s="172" t="s">
        <v>69</v>
      </c>
      <c r="N8" s="176" t="s">
        <v>70</v>
      </c>
      <c r="O8" s="171"/>
      <c r="P8" s="171"/>
      <c r="Q8" s="171"/>
      <c r="R8" s="171"/>
      <c r="S8" s="171"/>
      <c r="T8" s="171"/>
      <c r="U8" s="171"/>
      <c r="V8" s="171"/>
      <c r="W8" s="171"/>
      <c r="X8" s="171"/>
    </row>
    <row r="9" spans="2:24" s="173" customFormat="1" ht="30.75" customHeight="1" x14ac:dyDescent="0.2">
      <c r="B9" s="559" t="s">
        <v>48</v>
      </c>
      <c r="C9" s="565" t="s">
        <v>60</v>
      </c>
      <c r="D9" s="565"/>
      <c r="E9" s="565"/>
      <c r="F9" s="565"/>
      <c r="G9" s="563" t="s">
        <v>249</v>
      </c>
      <c r="H9" s="566" t="s">
        <v>295</v>
      </c>
      <c r="I9" s="566"/>
      <c r="J9" s="183"/>
      <c r="K9" s="183"/>
      <c r="L9" s="171"/>
      <c r="M9" s="184" t="s">
        <v>73</v>
      </c>
      <c r="N9" s="171"/>
      <c r="O9" s="171"/>
      <c r="P9" s="171"/>
      <c r="Q9" s="171"/>
      <c r="R9" s="171"/>
      <c r="S9" s="171"/>
      <c r="T9" s="171"/>
      <c r="U9" s="171"/>
      <c r="V9" s="171"/>
      <c r="W9" s="171"/>
      <c r="X9" s="171"/>
    </row>
    <row r="10" spans="2:24" s="173" customFormat="1" ht="75.75" customHeight="1" x14ac:dyDescent="0.2">
      <c r="B10" s="559" t="s">
        <v>250</v>
      </c>
      <c r="C10" s="562" t="s">
        <v>391</v>
      </c>
      <c r="D10" s="562"/>
      <c r="E10" s="562"/>
      <c r="F10" s="562"/>
      <c r="G10" s="562"/>
      <c r="H10" s="562"/>
      <c r="I10" s="639"/>
      <c r="J10" s="185"/>
      <c r="K10" s="185"/>
      <c r="L10" s="171"/>
      <c r="M10" s="184"/>
      <c r="N10" s="171"/>
      <c r="O10" s="171"/>
      <c r="P10" s="171"/>
      <c r="Q10" s="171"/>
      <c r="R10" s="171"/>
      <c r="S10" s="171"/>
      <c r="T10" s="171"/>
      <c r="U10" s="171"/>
      <c r="V10" s="171"/>
      <c r="W10" s="171"/>
      <c r="X10" s="171"/>
    </row>
    <row r="11" spans="2:24" s="173" customFormat="1" ht="30.75" customHeight="1" x14ac:dyDescent="0.2">
      <c r="B11" s="559" t="s">
        <v>251</v>
      </c>
      <c r="C11" s="567" t="str">
        <f>'[7]Proyecto 7550'!$E$53</f>
        <v>Realizar el fortalecimiento institucional de la estructura orgánica y funcional de la SDA, IDIGER, JBB, E IDPYBA</v>
      </c>
      <c r="D11" s="567"/>
      <c r="E11" s="567"/>
      <c r="F11" s="567"/>
      <c r="G11" s="567"/>
      <c r="H11" s="567"/>
      <c r="I11" s="567"/>
      <c r="J11" s="181"/>
      <c r="K11" s="181"/>
      <c r="L11" s="171"/>
      <c r="M11" s="184"/>
      <c r="N11" s="176" t="s">
        <v>76</v>
      </c>
      <c r="O11" s="171"/>
      <c r="P11" s="171"/>
      <c r="Q11" s="171"/>
      <c r="R11" s="171"/>
      <c r="S11" s="171"/>
      <c r="T11" s="171"/>
      <c r="U11" s="171"/>
      <c r="V11" s="171"/>
      <c r="W11" s="171"/>
      <c r="X11" s="171"/>
    </row>
    <row r="12" spans="2:24" s="173" customFormat="1" ht="30.75" customHeight="1" x14ac:dyDescent="0.2">
      <c r="B12" s="559" t="s">
        <v>254</v>
      </c>
      <c r="C12" s="640" t="s">
        <v>334</v>
      </c>
      <c r="D12" s="640"/>
      <c r="E12" s="640"/>
      <c r="F12" s="640"/>
      <c r="G12" s="563" t="s">
        <v>252</v>
      </c>
      <c r="H12" s="569" t="s">
        <v>91</v>
      </c>
      <c r="I12" s="569"/>
      <c r="J12" s="181"/>
      <c r="K12" s="181"/>
      <c r="L12" s="171"/>
      <c r="M12" s="184" t="s">
        <v>80</v>
      </c>
      <c r="N12" s="176" t="s">
        <v>81</v>
      </c>
      <c r="O12" s="171"/>
      <c r="P12" s="171"/>
      <c r="Q12" s="171"/>
      <c r="R12" s="171"/>
      <c r="S12" s="171"/>
      <c r="T12" s="171"/>
      <c r="U12" s="171"/>
      <c r="V12" s="171"/>
      <c r="W12" s="171"/>
      <c r="X12" s="171"/>
    </row>
    <row r="13" spans="2:24" s="173" customFormat="1" ht="30.75" customHeight="1" x14ac:dyDescent="0.2">
      <c r="B13" s="559" t="s">
        <v>255</v>
      </c>
      <c r="C13" s="570" t="s">
        <v>353</v>
      </c>
      <c r="D13" s="570"/>
      <c r="E13" s="570"/>
      <c r="F13" s="570"/>
      <c r="G13" s="563" t="s">
        <v>253</v>
      </c>
      <c r="H13" s="567" t="s">
        <v>57</v>
      </c>
      <c r="I13" s="567"/>
      <c r="J13" s="181"/>
      <c r="K13" s="181"/>
      <c r="L13" s="171"/>
      <c r="M13" s="184" t="s">
        <v>84</v>
      </c>
      <c r="N13" s="171"/>
      <c r="O13" s="171"/>
      <c r="P13" s="171"/>
      <c r="Q13" s="171"/>
      <c r="R13" s="171"/>
      <c r="S13" s="171"/>
      <c r="T13" s="171"/>
      <c r="U13" s="171"/>
      <c r="V13" s="171"/>
      <c r="W13" s="171"/>
      <c r="X13" s="171"/>
    </row>
    <row r="14" spans="2:24" s="173" customFormat="1" ht="30" customHeight="1" x14ac:dyDescent="0.2">
      <c r="B14" s="559" t="s">
        <v>256</v>
      </c>
      <c r="C14" s="641" t="s">
        <v>328</v>
      </c>
      <c r="D14" s="641"/>
      <c r="E14" s="641"/>
      <c r="F14" s="641"/>
      <c r="G14" s="641"/>
      <c r="H14" s="641"/>
      <c r="I14" s="641"/>
      <c r="J14" s="185"/>
      <c r="K14" s="185"/>
      <c r="L14" s="171"/>
      <c r="M14" s="184" t="s">
        <v>86</v>
      </c>
      <c r="N14" s="176"/>
      <c r="O14" s="171"/>
      <c r="P14" s="171"/>
      <c r="Q14" s="171"/>
      <c r="R14" s="171"/>
      <c r="S14" s="171"/>
      <c r="T14" s="171"/>
      <c r="U14" s="171"/>
      <c r="V14" s="171"/>
      <c r="W14" s="171"/>
      <c r="X14" s="171"/>
    </row>
    <row r="15" spans="2:24" s="173" customFormat="1" ht="30.75" customHeight="1" x14ac:dyDescent="0.2">
      <c r="B15" s="559" t="s">
        <v>257</v>
      </c>
      <c r="C15" s="568" t="s">
        <v>315</v>
      </c>
      <c r="D15" s="568"/>
      <c r="E15" s="568"/>
      <c r="F15" s="568"/>
      <c r="G15" s="568"/>
      <c r="H15" s="568"/>
      <c r="I15" s="568"/>
      <c r="J15" s="186"/>
      <c r="K15" s="186"/>
      <c r="L15" s="171"/>
      <c r="M15" s="184" t="s">
        <v>88</v>
      </c>
      <c r="N15" s="176"/>
      <c r="O15" s="171"/>
      <c r="P15" s="171"/>
      <c r="Q15" s="171"/>
      <c r="R15" s="171"/>
      <c r="S15" s="171"/>
      <c r="T15" s="171"/>
      <c r="U15" s="171"/>
      <c r="V15" s="171"/>
      <c r="W15" s="171"/>
      <c r="X15" s="171"/>
    </row>
    <row r="16" spans="2:24" s="173" customFormat="1" ht="20.25" customHeight="1" x14ac:dyDescent="0.2">
      <c r="B16" s="559" t="s">
        <v>258</v>
      </c>
      <c r="C16" s="562" t="s">
        <v>311</v>
      </c>
      <c r="D16" s="562"/>
      <c r="E16" s="562"/>
      <c r="F16" s="562"/>
      <c r="G16" s="562"/>
      <c r="H16" s="562"/>
      <c r="I16" s="562"/>
      <c r="J16" s="187"/>
      <c r="K16" s="187"/>
      <c r="L16" s="171"/>
      <c r="M16" s="184"/>
      <c r="N16" s="176"/>
      <c r="O16" s="171"/>
      <c r="P16" s="171"/>
      <c r="Q16" s="171"/>
      <c r="R16" s="171"/>
      <c r="S16" s="171"/>
      <c r="T16" s="171"/>
      <c r="U16" s="171"/>
      <c r="V16" s="171"/>
      <c r="W16" s="171"/>
      <c r="X16" s="171"/>
    </row>
    <row r="17" spans="2:24" s="173" customFormat="1" ht="30.75" customHeight="1" x14ac:dyDescent="0.2">
      <c r="B17" s="559" t="s">
        <v>259</v>
      </c>
      <c r="C17" s="567" t="s">
        <v>151</v>
      </c>
      <c r="D17" s="571"/>
      <c r="E17" s="571"/>
      <c r="F17" s="571"/>
      <c r="G17" s="571"/>
      <c r="H17" s="571"/>
      <c r="I17" s="571"/>
      <c r="J17" s="188"/>
      <c r="K17" s="188"/>
      <c r="L17" s="171"/>
      <c r="M17" s="184" t="s">
        <v>91</v>
      </c>
      <c r="N17" s="176"/>
      <c r="O17" s="171"/>
      <c r="P17" s="171"/>
      <c r="Q17" s="171"/>
      <c r="R17" s="171"/>
      <c r="S17" s="171"/>
      <c r="T17" s="171"/>
      <c r="U17" s="171"/>
      <c r="V17" s="171"/>
      <c r="W17" s="171"/>
      <c r="X17" s="171"/>
    </row>
    <row r="18" spans="2:24" s="173" customFormat="1" ht="18" customHeight="1" x14ac:dyDescent="0.2">
      <c r="B18" s="572" t="s">
        <v>265</v>
      </c>
      <c r="C18" s="573" t="s">
        <v>237</v>
      </c>
      <c r="D18" s="573"/>
      <c r="E18" s="573"/>
      <c r="F18" s="574" t="s">
        <v>238</v>
      </c>
      <c r="G18" s="574"/>
      <c r="H18" s="574"/>
      <c r="I18" s="575"/>
      <c r="J18" s="190"/>
      <c r="K18" s="190"/>
      <c r="L18" s="171"/>
      <c r="M18" s="184" t="s">
        <v>79</v>
      </c>
      <c r="N18" s="176"/>
      <c r="O18" s="171"/>
      <c r="P18" s="171"/>
      <c r="Q18" s="171"/>
      <c r="R18" s="171"/>
      <c r="S18" s="171"/>
      <c r="T18" s="171"/>
      <c r="U18" s="171"/>
      <c r="V18" s="171"/>
      <c r="W18" s="171"/>
      <c r="X18" s="171"/>
    </row>
    <row r="19" spans="2:24" s="173" customFormat="1" ht="39.75" customHeight="1" x14ac:dyDescent="0.2">
      <c r="B19" s="572"/>
      <c r="C19" s="462" t="s">
        <v>296</v>
      </c>
      <c r="D19" s="452"/>
      <c r="E19" s="453"/>
      <c r="F19" s="562" t="str">
        <f>C19</f>
        <v>Actividades que se ejecutaron para la implementacion de los procesos transversales</v>
      </c>
      <c r="G19" s="562"/>
      <c r="H19" s="562"/>
      <c r="I19" s="562"/>
      <c r="J19" s="187"/>
      <c r="K19" s="187"/>
      <c r="L19" s="171"/>
      <c r="M19" s="184" t="s">
        <v>95</v>
      </c>
      <c r="N19" s="176"/>
      <c r="O19" s="171"/>
      <c r="P19" s="171"/>
      <c r="Q19" s="171"/>
      <c r="R19" s="171"/>
      <c r="S19" s="171"/>
      <c r="T19" s="171"/>
      <c r="U19" s="171"/>
      <c r="V19" s="171"/>
      <c r="W19" s="171"/>
      <c r="X19" s="171"/>
    </row>
    <row r="20" spans="2:24" s="173" customFormat="1" ht="39.75" customHeight="1" x14ac:dyDescent="0.2">
      <c r="B20" s="559" t="s">
        <v>266</v>
      </c>
      <c r="C20" s="462" t="s">
        <v>297</v>
      </c>
      <c r="D20" s="452"/>
      <c r="E20" s="453"/>
      <c r="F20" s="562" t="str">
        <f>C20</f>
        <v>Cantidad de actividades que se ejecutaron para la implementacion de los procesos transversales</v>
      </c>
      <c r="G20" s="562"/>
      <c r="H20" s="562"/>
      <c r="I20" s="562"/>
      <c r="J20" s="181"/>
      <c r="K20" s="181"/>
      <c r="L20" s="171"/>
      <c r="M20" s="184"/>
      <c r="N20" s="176"/>
      <c r="O20" s="171"/>
      <c r="P20" s="171"/>
      <c r="Q20" s="171"/>
      <c r="R20" s="171"/>
      <c r="S20" s="171"/>
      <c r="T20" s="171"/>
      <c r="U20" s="171"/>
      <c r="V20" s="171"/>
      <c r="W20" s="171"/>
      <c r="X20" s="171"/>
    </row>
    <row r="21" spans="2:24" s="173" customFormat="1" ht="30" customHeight="1" x14ac:dyDescent="0.2">
      <c r="B21" s="559" t="s">
        <v>267</v>
      </c>
      <c r="C21" s="642"/>
      <c r="D21" s="643"/>
      <c r="E21" s="644"/>
      <c r="F21" s="589"/>
      <c r="G21" s="590"/>
      <c r="H21" s="590"/>
      <c r="I21" s="591"/>
      <c r="J21" s="186"/>
      <c r="K21" s="186"/>
      <c r="L21" s="171"/>
      <c r="M21" s="192"/>
      <c r="N21" s="176"/>
      <c r="O21" s="171"/>
      <c r="P21" s="171"/>
      <c r="Q21" s="171"/>
      <c r="R21" s="171"/>
      <c r="S21" s="171"/>
      <c r="T21" s="171"/>
      <c r="U21" s="171"/>
      <c r="V21" s="171"/>
      <c r="W21" s="171"/>
      <c r="X21" s="171"/>
    </row>
    <row r="22" spans="2:24" s="173" customFormat="1" ht="23.25" customHeight="1" x14ac:dyDescent="0.2">
      <c r="B22" s="559" t="s">
        <v>268</v>
      </c>
      <c r="C22" s="645">
        <v>44197</v>
      </c>
      <c r="D22" s="646"/>
      <c r="E22" s="647"/>
      <c r="F22" s="563" t="s">
        <v>271</v>
      </c>
      <c r="G22" s="648">
        <v>8.7999999999999995E-2</v>
      </c>
      <c r="H22" s="563" t="s">
        <v>275</v>
      </c>
      <c r="I22" s="648">
        <v>8.7999999999999995E-2</v>
      </c>
      <c r="J22" s="195"/>
      <c r="K22" s="195"/>
      <c r="L22" s="171"/>
      <c r="M22" s="192"/>
      <c r="N22" s="171"/>
      <c r="O22" s="171"/>
      <c r="P22" s="171"/>
      <c r="Q22" s="171"/>
      <c r="R22" s="171"/>
      <c r="S22" s="171"/>
      <c r="T22" s="171"/>
      <c r="U22" s="171"/>
      <c r="V22" s="171"/>
      <c r="W22" s="171"/>
      <c r="X22" s="171"/>
    </row>
    <row r="23" spans="2:24" s="173" customFormat="1" ht="27" customHeight="1" x14ac:dyDescent="0.2">
      <c r="B23" s="559" t="s">
        <v>269</v>
      </c>
      <c r="C23" s="645">
        <v>44561</v>
      </c>
      <c r="D23" s="590"/>
      <c r="E23" s="649"/>
      <c r="F23" s="563" t="s">
        <v>272</v>
      </c>
      <c r="G23" s="583">
        <v>0.3</v>
      </c>
      <c r="H23" s="584"/>
      <c r="I23" s="585"/>
      <c r="J23" s="196"/>
      <c r="K23" s="196"/>
      <c r="L23" s="171"/>
      <c r="M23" s="192"/>
      <c r="N23" s="171"/>
      <c r="O23" s="171"/>
      <c r="P23" s="171"/>
      <c r="Q23" s="171"/>
      <c r="R23" s="171"/>
      <c r="S23" s="171"/>
      <c r="T23" s="171"/>
      <c r="U23" s="171"/>
      <c r="V23" s="171"/>
      <c r="W23" s="171"/>
      <c r="X23" s="171"/>
    </row>
    <row r="24" spans="2:24" s="173" customFormat="1" ht="30.75" customHeight="1" x14ac:dyDescent="0.2">
      <c r="B24" s="197" t="s">
        <v>270</v>
      </c>
      <c r="C24" s="650" t="s">
        <v>326</v>
      </c>
      <c r="D24" s="651"/>
      <c r="E24" s="652"/>
      <c r="F24" s="198" t="s">
        <v>274</v>
      </c>
      <c r="G24" s="589" t="s">
        <v>223</v>
      </c>
      <c r="H24" s="590"/>
      <c r="I24" s="591"/>
      <c r="J24" s="190"/>
      <c r="K24" s="190"/>
      <c r="L24" s="171"/>
      <c r="M24" s="192"/>
      <c r="N24" s="171"/>
      <c r="O24" s="171"/>
      <c r="P24" s="171"/>
      <c r="Q24" s="171"/>
      <c r="R24" s="171"/>
      <c r="S24" s="171"/>
      <c r="T24" s="171"/>
      <c r="U24" s="171"/>
      <c r="V24" s="171"/>
      <c r="W24" s="171"/>
      <c r="X24" s="171"/>
    </row>
    <row r="25" spans="2:24" s="173" customFormat="1" ht="22.5" customHeight="1" x14ac:dyDescent="0.2">
      <c r="B25" s="556" t="s">
        <v>235</v>
      </c>
      <c r="C25" s="557"/>
      <c r="D25" s="557"/>
      <c r="E25" s="557"/>
      <c r="F25" s="557"/>
      <c r="G25" s="557"/>
      <c r="H25" s="557"/>
      <c r="I25" s="558"/>
      <c r="J25" s="175"/>
      <c r="K25" s="175"/>
      <c r="L25" s="171"/>
      <c r="M25" s="192"/>
      <c r="N25" s="171"/>
      <c r="O25" s="171"/>
      <c r="P25" s="171"/>
      <c r="Q25" s="171"/>
      <c r="R25" s="171"/>
      <c r="S25" s="171"/>
      <c r="T25" s="171"/>
      <c r="U25" s="171"/>
      <c r="V25" s="171"/>
      <c r="W25" s="171"/>
      <c r="X25" s="171"/>
    </row>
    <row r="26" spans="2:24" s="173" customFormat="1" ht="43.5" customHeight="1" x14ac:dyDescent="0.2">
      <c r="B26" s="592" t="s">
        <v>105</v>
      </c>
      <c r="C26" s="593" t="s">
        <v>261</v>
      </c>
      <c r="D26" s="593" t="s">
        <v>260</v>
      </c>
      <c r="E26" s="594" t="s">
        <v>264</v>
      </c>
      <c r="F26" s="593" t="s">
        <v>263</v>
      </c>
      <c r="G26" s="593" t="s">
        <v>262</v>
      </c>
      <c r="H26" s="594" t="s">
        <v>276</v>
      </c>
      <c r="I26" s="595" t="s">
        <v>273</v>
      </c>
      <c r="J26" s="187"/>
      <c r="K26" s="187"/>
      <c r="L26" s="171"/>
      <c r="M26" s="192"/>
      <c r="N26" s="171"/>
      <c r="O26" s="171"/>
      <c r="P26" s="171"/>
      <c r="Q26" s="171"/>
      <c r="R26" s="171"/>
      <c r="S26" s="171"/>
      <c r="T26" s="171"/>
      <c r="U26" s="171"/>
      <c r="V26" s="171"/>
      <c r="W26" s="171"/>
      <c r="X26" s="171"/>
    </row>
    <row r="27" spans="2:24" s="173" customFormat="1" ht="15.6" customHeight="1" x14ac:dyDescent="0.2">
      <c r="B27" s="592" t="s">
        <v>329</v>
      </c>
      <c r="C27" s="653">
        <f>0.084*$G$23</f>
        <v>2.52E-2</v>
      </c>
      <c r="D27" s="653">
        <f>0.084*$G$23</f>
        <v>2.52E-2</v>
      </c>
      <c r="E27" s="598">
        <f>+D27/C27</f>
        <v>1</v>
      </c>
      <c r="F27" s="475">
        <f>+SUM(C27:C38)</f>
        <v>0.3024</v>
      </c>
      <c r="G27" s="475">
        <f>+SUM(D27:D38)</f>
        <v>2.52E-2</v>
      </c>
      <c r="H27" s="654">
        <f>+G27/F27</f>
        <v>8.3333333333333329E-2</v>
      </c>
      <c r="I27" s="601">
        <f>+G27+I22</f>
        <v>0.1132</v>
      </c>
      <c r="J27" s="187"/>
      <c r="K27" s="187"/>
      <c r="L27" s="171"/>
      <c r="M27" s="192"/>
      <c r="N27" s="171"/>
      <c r="O27" s="171"/>
      <c r="P27" s="171"/>
      <c r="Q27" s="171"/>
      <c r="R27" s="171"/>
      <c r="S27" s="171"/>
      <c r="T27" s="171"/>
      <c r="U27" s="171"/>
      <c r="V27" s="171"/>
      <c r="W27" s="171"/>
      <c r="X27" s="171"/>
    </row>
    <row r="28" spans="2:24" s="173" customFormat="1" ht="15.6" customHeight="1" x14ac:dyDescent="0.2">
      <c r="B28" s="592" t="s">
        <v>114</v>
      </c>
      <c r="C28" s="653">
        <f t="shared" ref="C28:C38" si="0">0.084*$G$23</f>
        <v>2.52E-2</v>
      </c>
      <c r="D28" s="653"/>
      <c r="E28" s="598">
        <f>+D28/C28</f>
        <v>0</v>
      </c>
      <c r="F28" s="476"/>
      <c r="G28" s="476"/>
      <c r="H28" s="655"/>
      <c r="I28" s="604"/>
      <c r="J28" s="187"/>
      <c r="K28" s="187"/>
      <c r="L28" s="171"/>
      <c r="M28" s="192"/>
      <c r="N28" s="171"/>
      <c r="O28" s="171"/>
      <c r="P28" s="171"/>
      <c r="Q28" s="171"/>
      <c r="R28" s="171"/>
      <c r="S28" s="171"/>
      <c r="T28" s="171"/>
      <c r="U28" s="171"/>
      <c r="V28" s="171"/>
      <c r="W28" s="171"/>
      <c r="X28" s="171"/>
    </row>
    <row r="29" spans="2:24" s="173" customFormat="1" ht="15.6" customHeight="1" x14ac:dyDescent="0.2">
      <c r="B29" s="592" t="s">
        <v>115</v>
      </c>
      <c r="C29" s="653">
        <f t="shared" si="0"/>
        <v>2.52E-2</v>
      </c>
      <c r="D29" s="653"/>
      <c r="E29" s="598">
        <f>+D29/C29</f>
        <v>0</v>
      </c>
      <c r="F29" s="476"/>
      <c r="G29" s="476"/>
      <c r="H29" s="655"/>
      <c r="I29" s="604"/>
      <c r="J29" s="187"/>
      <c r="K29" s="187"/>
      <c r="L29" s="171"/>
      <c r="M29" s="192"/>
      <c r="N29" s="171"/>
      <c r="O29" s="171"/>
      <c r="P29" s="171"/>
      <c r="Q29" s="171"/>
      <c r="R29" s="171"/>
      <c r="S29" s="171"/>
      <c r="T29" s="171"/>
      <c r="U29" s="171"/>
      <c r="V29" s="171"/>
      <c r="W29" s="171"/>
      <c r="X29" s="171"/>
    </row>
    <row r="30" spans="2:24" s="173" customFormat="1" ht="15.6" customHeight="1" x14ac:dyDescent="0.2">
      <c r="B30" s="592" t="s">
        <v>116</v>
      </c>
      <c r="C30" s="653">
        <f t="shared" si="0"/>
        <v>2.52E-2</v>
      </c>
      <c r="D30" s="653"/>
      <c r="E30" s="598">
        <f t="shared" ref="E30:E38" si="1">+D30/C30</f>
        <v>0</v>
      </c>
      <c r="F30" s="476"/>
      <c r="G30" s="476"/>
      <c r="H30" s="655"/>
      <c r="I30" s="604"/>
      <c r="J30" s="187"/>
      <c r="K30" s="187"/>
      <c r="L30" s="171"/>
      <c r="M30" s="192"/>
      <c r="N30" s="171"/>
      <c r="O30" s="171"/>
      <c r="P30" s="171"/>
      <c r="Q30" s="171"/>
      <c r="R30" s="171"/>
      <c r="S30" s="171"/>
      <c r="T30" s="171"/>
      <c r="U30" s="171"/>
      <c r="V30" s="171"/>
      <c r="W30" s="171"/>
      <c r="X30" s="171"/>
    </row>
    <row r="31" spans="2:24" s="173" customFormat="1" ht="15.6" customHeight="1" x14ac:dyDescent="0.2">
      <c r="B31" s="592" t="s">
        <v>117</v>
      </c>
      <c r="C31" s="653">
        <f t="shared" si="0"/>
        <v>2.52E-2</v>
      </c>
      <c r="D31" s="653"/>
      <c r="E31" s="598">
        <f t="shared" si="1"/>
        <v>0</v>
      </c>
      <c r="F31" s="476"/>
      <c r="G31" s="476"/>
      <c r="H31" s="655"/>
      <c r="I31" s="604"/>
      <c r="J31" s="187"/>
      <c r="K31" s="187"/>
      <c r="L31" s="171"/>
      <c r="M31" s="192"/>
      <c r="N31" s="171"/>
      <c r="O31" s="171"/>
      <c r="P31" s="171"/>
      <c r="Q31" s="171"/>
      <c r="R31" s="171"/>
      <c r="S31" s="171"/>
      <c r="T31" s="171"/>
      <c r="U31" s="171"/>
      <c r="V31" s="171"/>
      <c r="W31" s="171"/>
      <c r="X31" s="171"/>
    </row>
    <row r="32" spans="2:24" s="173" customFormat="1" ht="15.6" customHeight="1" x14ac:dyDescent="0.2">
      <c r="B32" s="592" t="s">
        <v>118</v>
      </c>
      <c r="C32" s="653">
        <f t="shared" si="0"/>
        <v>2.52E-2</v>
      </c>
      <c r="D32" s="653"/>
      <c r="E32" s="598">
        <f t="shared" si="1"/>
        <v>0</v>
      </c>
      <c r="F32" s="476"/>
      <c r="G32" s="476"/>
      <c r="H32" s="655"/>
      <c r="I32" s="604"/>
      <c r="J32" s="187"/>
      <c r="K32" s="187"/>
      <c r="L32" s="171"/>
      <c r="M32" s="192"/>
      <c r="N32" s="171"/>
      <c r="O32" s="171"/>
      <c r="P32" s="171"/>
      <c r="Q32" s="171"/>
      <c r="R32" s="171"/>
      <c r="S32" s="171"/>
      <c r="T32" s="171"/>
      <c r="U32" s="171"/>
      <c r="V32" s="171"/>
      <c r="W32" s="171"/>
      <c r="X32" s="171"/>
    </row>
    <row r="33" spans="2:24" s="173" customFormat="1" ht="19.5" customHeight="1" x14ac:dyDescent="0.2">
      <c r="B33" s="592" t="s">
        <v>119</v>
      </c>
      <c r="C33" s="653">
        <f t="shared" si="0"/>
        <v>2.52E-2</v>
      </c>
      <c r="D33" s="653"/>
      <c r="E33" s="598">
        <f t="shared" si="1"/>
        <v>0</v>
      </c>
      <c r="F33" s="476"/>
      <c r="G33" s="476"/>
      <c r="H33" s="655"/>
      <c r="I33" s="604"/>
      <c r="J33" s="207"/>
      <c r="K33" s="207"/>
      <c r="L33" s="171"/>
      <c r="M33" s="171"/>
      <c r="N33" s="171"/>
      <c r="O33" s="171"/>
      <c r="P33" s="171"/>
      <c r="Q33" s="171"/>
      <c r="R33" s="171"/>
      <c r="S33" s="171"/>
      <c r="T33" s="171"/>
      <c r="U33" s="171"/>
      <c r="V33" s="171"/>
      <c r="W33" s="171"/>
      <c r="X33" s="171"/>
    </row>
    <row r="34" spans="2:24" s="173" customFormat="1" ht="19.5" customHeight="1" x14ac:dyDescent="0.2">
      <c r="B34" s="592" t="s">
        <v>120</v>
      </c>
      <c r="C34" s="653">
        <f t="shared" si="0"/>
        <v>2.52E-2</v>
      </c>
      <c r="D34" s="653"/>
      <c r="E34" s="598">
        <f t="shared" si="1"/>
        <v>0</v>
      </c>
      <c r="F34" s="476"/>
      <c r="G34" s="476"/>
      <c r="H34" s="655"/>
      <c r="I34" s="604"/>
      <c r="J34" s="207"/>
      <c r="K34" s="207"/>
      <c r="L34" s="171"/>
      <c r="M34" s="171"/>
      <c r="N34" s="171"/>
      <c r="O34" s="171"/>
      <c r="P34" s="171"/>
      <c r="Q34" s="171"/>
      <c r="R34" s="171"/>
      <c r="S34" s="171"/>
      <c r="T34" s="171"/>
      <c r="U34" s="171"/>
      <c r="V34" s="171"/>
      <c r="W34" s="171"/>
      <c r="X34" s="171"/>
    </row>
    <row r="35" spans="2:24" s="173" customFormat="1" ht="19.5" customHeight="1" x14ac:dyDescent="0.2">
      <c r="B35" s="592" t="s">
        <v>121</v>
      </c>
      <c r="C35" s="653">
        <f t="shared" si="0"/>
        <v>2.52E-2</v>
      </c>
      <c r="D35" s="653"/>
      <c r="E35" s="598">
        <f t="shared" si="1"/>
        <v>0</v>
      </c>
      <c r="F35" s="476"/>
      <c r="G35" s="476"/>
      <c r="H35" s="655"/>
      <c r="I35" s="604"/>
      <c r="J35" s="207"/>
      <c r="K35" s="207"/>
      <c r="L35" s="171"/>
      <c r="M35" s="171"/>
      <c r="N35" s="171"/>
      <c r="O35" s="171"/>
      <c r="P35" s="171"/>
      <c r="Q35" s="171"/>
      <c r="R35" s="171"/>
      <c r="S35" s="171"/>
      <c r="T35" s="171"/>
      <c r="U35" s="171"/>
      <c r="V35" s="171"/>
      <c r="W35" s="171"/>
      <c r="X35" s="171"/>
    </row>
    <row r="36" spans="2:24" s="173" customFormat="1" ht="19.5" customHeight="1" x14ac:dyDescent="0.2">
      <c r="B36" s="592" t="s">
        <v>122</v>
      </c>
      <c r="C36" s="653">
        <f t="shared" si="0"/>
        <v>2.52E-2</v>
      </c>
      <c r="D36" s="653"/>
      <c r="E36" s="598">
        <f t="shared" si="1"/>
        <v>0</v>
      </c>
      <c r="F36" s="476"/>
      <c r="G36" s="476"/>
      <c r="H36" s="655"/>
      <c r="I36" s="604"/>
      <c r="J36" s="207"/>
      <c r="K36" s="207"/>
      <c r="L36" s="171"/>
      <c r="M36" s="171"/>
      <c r="N36" s="171"/>
      <c r="O36" s="171"/>
      <c r="P36" s="171"/>
      <c r="Q36" s="171"/>
      <c r="R36" s="171"/>
      <c r="S36" s="171"/>
      <c r="T36" s="171"/>
      <c r="U36" s="171"/>
      <c r="V36" s="171"/>
      <c r="W36" s="171"/>
      <c r="X36" s="171"/>
    </row>
    <row r="37" spans="2:24" s="173" customFormat="1" ht="19.5" customHeight="1" x14ac:dyDescent="0.2">
      <c r="B37" s="592" t="s">
        <v>123</v>
      </c>
      <c r="C37" s="653">
        <f t="shared" si="0"/>
        <v>2.52E-2</v>
      </c>
      <c r="D37" s="653"/>
      <c r="E37" s="598">
        <f t="shared" si="1"/>
        <v>0</v>
      </c>
      <c r="F37" s="476"/>
      <c r="G37" s="476"/>
      <c r="H37" s="655"/>
      <c r="I37" s="604"/>
      <c r="J37" s="207"/>
      <c r="K37" s="207"/>
      <c r="L37" s="171"/>
      <c r="M37" s="171"/>
      <c r="N37" s="171"/>
      <c r="O37" s="171"/>
      <c r="P37" s="171"/>
      <c r="Q37" s="171"/>
      <c r="R37" s="171"/>
      <c r="S37" s="171"/>
      <c r="T37" s="171"/>
      <c r="U37" s="171"/>
      <c r="V37" s="171"/>
      <c r="W37" s="171"/>
      <c r="X37" s="171"/>
    </row>
    <row r="38" spans="2:24" s="173" customFormat="1" ht="19.5" customHeight="1" x14ac:dyDescent="0.2">
      <c r="B38" s="592" t="s">
        <v>124</v>
      </c>
      <c r="C38" s="653">
        <f t="shared" si="0"/>
        <v>2.52E-2</v>
      </c>
      <c r="D38" s="653"/>
      <c r="E38" s="598">
        <f t="shared" si="1"/>
        <v>0</v>
      </c>
      <c r="F38" s="477"/>
      <c r="G38" s="477"/>
      <c r="H38" s="656"/>
      <c r="I38" s="607"/>
      <c r="J38" s="207"/>
      <c r="K38" s="207"/>
      <c r="L38" s="171"/>
      <c r="M38" s="171"/>
      <c r="N38" s="171"/>
      <c r="O38" s="171"/>
      <c r="P38" s="171"/>
      <c r="Q38" s="171"/>
      <c r="R38" s="171"/>
      <c r="S38" s="171"/>
      <c r="T38" s="171"/>
      <c r="U38" s="171"/>
      <c r="V38" s="171"/>
      <c r="W38" s="171"/>
      <c r="X38" s="171"/>
    </row>
    <row r="39" spans="2:24" s="173" customFormat="1" ht="52.5" customHeight="1" x14ac:dyDescent="0.2">
      <c r="B39" s="608" t="s">
        <v>277</v>
      </c>
      <c r="C39" s="609"/>
      <c r="D39" s="610"/>
      <c r="E39" s="610"/>
      <c r="F39" s="610"/>
      <c r="G39" s="610"/>
      <c r="H39" s="610"/>
      <c r="I39" s="611"/>
      <c r="J39" s="210"/>
      <c r="K39" s="210"/>
      <c r="L39" s="171"/>
      <c r="M39" s="171"/>
      <c r="N39" s="171"/>
      <c r="O39" s="171"/>
      <c r="P39" s="171"/>
      <c r="Q39" s="171"/>
      <c r="R39" s="171"/>
      <c r="S39" s="171"/>
      <c r="T39" s="171"/>
      <c r="U39" s="171"/>
      <c r="V39" s="171"/>
      <c r="W39" s="171"/>
      <c r="X39" s="171"/>
    </row>
    <row r="40" spans="2:24" s="173" customFormat="1" ht="34.5" customHeight="1" x14ac:dyDescent="0.2">
      <c r="B40" s="612"/>
      <c r="C40" s="494"/>
      <c r="D40" s="494"/>
      <c r="E40" s="494"/>
      <c r="F40" s="494"/>
      <c r="G40" s="494"/>
      <c r="H40" s="494"/>
      <c r="I40" s="613"/>
      <c r="J40" s="175"/>
      <c r="K40" s="175"/>
      <c r="L40" s="171"/>
      <c r="M40" s="171"/>
      <c r="N40" s="171"/>
      <c r="O40" s="171"/>
      <c r="P40" s="171"/>
      <c r="Q40" s="171"/>
      <c r="R40" s="171"/>
      <c r="S40" s="171"/>
      <c r="T40" s="171"/>
      <c r="U40" s="171"/>
      <c r="V40" s="171"/>
      <c r="W40" s="171"/>
      <c r="X40" s="171"/>
    </row>
    <row r="41" spans="2:24" s="173" customFormat="1" ht="34.5" customHeight="1" x14ac:dyDescent="0.2">
      <c r="B41" s="614"/>
      <c r="C41" s="615"/>
      <c r="D41" s="615"/>
      <c r="E41" s="615"/>
      <c r="F41" s="615"/>
      <c r="G41" s="615"/>
      <c r="H41" s="615"/>
      <c r="I41" s="616"/>
      <c r="J41" s="210"/>
      <c r="K41" s="210"/>
      <c r="L41" s="171"/>
      <c r="M41" s="171"/>
      <c r="N41" s="171"/>
      <c r="O41" s="171"/>
      <c r="P41" s="171"/>
      <c r="Q41" s="171"/>
      <c r="R41" s="171"/>
      <c r="S41" s="171"/>
      <c r="T41" s="171"/>
      <c r="U41" s="171"/>
      <c r="V41" s="171"/>
      <c r="W41" s="171"/>
      <c r="X41" s="171"/>
    </row>
    <row r="42" spans="2:24" s="173" customFormat="1" ht="34.5" customHeight="1" x14ac:dyDescent="0.2">
      <c r="B42" s="614"/>
      <c r="C42" s="615"/>
      <c r="D42" s="615"/>
      <c r="E42" s="615"/>
      <c r="F42" s="615"/>
      <c r="G42" s="615"/>
      <c r="H42" s="615"/>
      <c r="I42" s="616"/>
      <c r="J42" s="210"/>
      <c r="K42" s="210"/>
      <c r="L42" s="171"/>
      <c r="M42" s="171"/>
      <c r="N42" s="171"/>
      <c r="O42" s="171"/>
      <c r="P42" s="171"/>
      <c r="Q42" s="171"/>
      <c r="R42" s="171"/>
      <c r="S42" s="171"/>
      <c r="T42" s="171"/>
      <c r="U42" s="171"/>
      <c r="V42" s="171"/>
      <c r="W42" s="171"/>
      <c r="X42" s="171"/>
    </row>
    <row r="43" spans="2:24" s="173" customFormat="1" ht="34.5" customHeight="1" x14ac:dyDescent="0.2">
      <c r="B43" s="614"/>
      <c r="C43" s="615"/>
      <c r="D43" s="615"/>
      <c r="E43" s="615"/>
      <c r="F43" s="615"/>
      <c r="G43" s="615"/>
      <c r="H43" s="615"/>
      <c r="I43" s="616"/>
      <c r="J43" s="210"/>
      <c r="K43" s="210"/>
      <c r="L43" s="171"/>
      <c r="M43" s="171"/>
      <c r="N43" s="171"/>
      <c r="O43" s="171"/>
      <c r="P43" s="171"/>
      <c r="Q43" s="171"/>
      <c r="R43" s="171"/>
      <c r="S43" s="171"/>
      <c r="T43" s="171"/>
      <c r="U43" s="171"/>
      <c r="V43" s="171"/>
      <c r="W43" s="171"/>
      <c r="X43" s="171"/>
    </row>
    <row r="44" spans="2:24" s="173" customFormat="1" ht="34.5" customHeight="1" x14ac:dyDescent="0.2">
      <c r="B44" s="617"/>
      <c r="C44" s="500"/>
      <c r="D44" s="500"/>
      <c r="E44" s="500"/>
      <c r="F44" s="500"/>
      <c r="G44" s="500"/>
      <c r="H44" s="500"/>
      <c r="I44" s="618"/>
      <c r="J44" s="174"/>
      <c r="K44" s="174"/>
      <c r="L44" s="171"/>
      <c r="M44" s="171"/>
      <c r="N44" s="171"/>
      <c r="O44" s="171"/>
      <c r="P44" s="171"/>
      <c r="Q44" s="171"/>
      <c r="R44" s="171"/>
      <c r="S44" s="171"/>
      <c r="T44" s="171"/>
      <c r="U44" s="171"/>
      <c r="V44" s="171"/>
      <c r="W44" s="171"/>
      <c r="X44" s="171"/>
    </row>
    <row r="45" spans="2:24" s="173" customFormat="1" ht="409.6" customHeight="1" x14ac:dyDescent="0.2">
      <c r="B45" s="559" t="s">
        <v>278</v>
      </c>
      <c r="C45" s="657" t="s">
        <v>389</v>
      </c>
      <c r="D45" s="658"/>
      <c r="E45" s="658"/>
      <c r="F45" s="658"/>
      <c r="G45" s="658"/>
      <c r="H45" s="658"/>
      <c r="I45" s="659"/>
      <c r="J45" s="211"/>
      <c r="K45" s="211"/>
      <c r="L45" s="171"/>
      <c r="M45" s="171"/>
      <c r="N45" s="171"/>
      <c r="O45" s="171"/>
      <c r="P45" s="171"/>
      <c r="Q45" s="171"/>
      <c r="R45" s="171"/>
      <c r="S45" s="171"/>
      <c r="T45" s="171"/>
      <c r="U45" s="171"/>
      <c r="V45" s="171"/>
      <c r="W45" s="171"/>
      <c r="X45" s="171"/>
    </row>
    <row r="46" spans="2:24" s="173" customFormat="1" ht="64.900000000000006" customHeight="1" x14ac:dyDescent="0.2">
      <c r="B46" s="559" t="s">
        <v>279</v>
      </c>
      <c r="C46" s="490" t="s">
        <v>384</v>
      </c>
      <c r="D46" s="491"/>
      <c r="E46" s="491"/>
      <c r="F46" s="491"/>
      <c r="G46" s="491"/>
      <c r="H46" s="491"/>
      <c r="I46" s="619"/>
      <c r="J46" s="211"/>
      <c r="K46" s="211"/>
      <c r="L46" s="171"/>
      <c r="M46" s="171"/>
      <c r="N46" s="171"/>
      <c r="O46" s="171"/>
      <c r="P46" s="171"/>
      <c r="Q46" s="171"/>
      <c r="R46" s="171"/>
      <c r="S46" s="171"/>
      <c r="T46" s="171"/>
      <c r="U46" s="171"/>
      <c r="V46" s="171"/>
      <c r="W46" s="171"/>
      <c r="X46" s="171"/>
    </row>
    <row r="47" spans="2:24" s="173" customFormat="1" ht="66" customHeight="1" x14ac:dyDescent="0.2">
      <c r="B47" s="620" t="s">
        <v>280</v>
      </c>
      <c r="C47" s="621" t="s">
        <v>385</v>
      </c>
      <c r="D47" s="622"/>
      <c r="E47" s="622"/>
      <c r="F47" s="622"/>
      <c r="G47" s="622"/>
      <c r="H47" s="622"/>
      <c r="I47" s="623"/>
      <c r="J47" s="211"/>
      <c r="K47" s="211"/>
      <c r="L47" s="171"/>
      <c r="M47" s="171"/>
      <c r="N47" s="171"/>
      <c r="O47" s="171"/>
      <c r="P47" s="171"/>
      <c r="Q47" s="171"/>
      <c r="R47" s="171"/>
      <c r="S47" s="171"/>
      <c r="T47" s="171"/>
      <c r="U47" s="171"/>
      <c r="V47" s="171"/>
      <c r="W47" s="171"/>
      <c r="X47" s="171"/>
    </row>
    <row r="48" spans="2:24" s="173" customFormat="1" ht="22.5" customHeight="1" x14ac:dyDescent="0.2">
      <c r="B48" s="556" t="s">
        <v>236</v>
      </c>
      <c r="C48" s="557"/>
      <c r="D48" s="557"/>
      <c r="E48" s="557"/>
      <c r="F48" s="557"/>
      <c r="G48" s="557"/>
      <c r="H48" s="557"/>
      <c r="I48" s="558"/>
      <c r="J48" s="211"/>
      <c r="K48" s="211"/>
      <c r="L48" s="171"/>
      <c r="M48" s="171"/>
      <c r="N48" s="171"/>
      <c r="O48" s="171"/>
      <c r="P48" s="171"/>
      <c r="Q48" s="171"/>
      <c r="R48" s="171"/>
      <c r="S48" s="171"/>
      <c r="T48" s="171"/>
      <c r="U48" s="171"/>
      <c r="V48" s="171"/>
      <c r="W48" s="171"/>
      <c r="X48" s="171"/>
    </row>
    <row r="49" spans="2:24" s="173" customFormat="1" ht="22.5" customHeight="1" x14ac:dyDescent="0.2">
      <c r="B49" s="624" t="s">
        <v>281</v>
      </c>
      <c r="C49" s="625" t="s">
        <v>282</v>
      </c>
      <c r="D49" s="626" t="s">
        <v>283</v>
      </c>
      <c r="E49" s="626"/>
      <c r="F49" s="626"/>
      <c r="G49" s="626" t="s">
        <v>284</v>
      </c>
      <c r="H49" s="626"/>
      <c r="I49" s="627"/>
      <c r="J49" s="214"/>
      <c r="K49" s="214"/>
      <c r="L49" s="171"/>
      <c r="M49" s="171"/>
      <c r="N49" s="171"/>
      <c r="O49" s="171"/>
      <c r="P49" s="171"/>
      <c r="Q49" s="171"/>
      <c r="R49" s="171"/>
      <c r="S49" s="171"/>
      <c r="T49" s="171"/>
      <c r="U49" s="171"/>
      <c r="V49" s="171"/>
      <c r="W49" s="171"/>
      <c r="X49" s="171"/>
    </row>
    <row r="50" spans="2:24" s="173" customFormat="1" ht="30.75" customHeight="1" x14ac:dyDescent="0.2">
      <c r="B50" s="628"/>
      <c r="C50" s="660"/>
      <c r="D50" s="661"/>
      <c r="E50" s="661"/>
      <c r="F50" s="661"/>
      <c r="G50" s="661"/>
      <c r="H50" s="661"/>
      <c r="I50" s="662"/>
      <c r="J50" s="214"/>
      <c r="K50" s="214"/>
      <c r="L50" s="171"/>
      <c r="M50" s="171"/>
      <c r="N50" s="171"/>
      <c r="O50" s="171"/>
      <c r="P50" s="171"/>
      <c r="Q50" s="171"/>
      <c r="R50" s="171"/>
      <c r="S50" s="171"/>
      <c r="T50" s="171"/>
      <c r="U50" s="171"/>
      <c r="V50" s="171"/>
      <c r="W50" s="171"/>
      <c r="X50" s="171"/>
    </row>
    <row r="51" spans="2:24" s="173" customFormat="1" ht="32.25" customHeight="1" x14ac:dyDescent="0.2">
      <c r="B51" s="632" t="s">
        <v>285</v>
      </c>
      <c r="C51" s="661"/>
      <c r="D51" s="661"/>
      <c r="E51" s="661"/>
      <c r="F51" s="661"/>
      <c r="G51" s="661"/>
      <c r="H51" s="661"/>
      <c r="I51" s="662"/>
      <c r="J51" s="217"/>
      <c r="K51" s="217"/>
      <c r="L51" s="171"/>
      <c r="M51" s="171"/>
      <c r="N51" s="171"/>
      <c r="O51" s="171"/>
      <c r="P51" s="171"/>
      <c r="Q51" s="171"/>
      <c r="R51" s="171"/>
      <c r="S51" s="171"/>
      <c r="T51" s="171"/>
      <c r="U51" s="171"/>
      <c r="V51" s="171"/>
      <c r="W51" s="171"/>
      <c r="X51" s="171"/>
    </row>
    <row r="52" spans="2:24" s="173" customFormat="1" ht="28.5" customHeight="1" x14ac:dyDescent="0.2">
      <c r="B52" s="633" t="s">
        <v>286</v>
      </c>
      <c r="C52" s="661"/>
      <c r="D52" s="661"/>
      <c r="E52" s="661"/>
      <c r="F52" s="661"/>
      <c r="G52" s="661"/>
      <c r="H52" s="661"/>
      <c r="I52" s="662"/>
      <c r="J52" s="217"/>
      <c r="K52" s="217"/>
      <c r="L52" s="171"/>
      <c r="M52" s="171"/>
      <c r="N52" s="171"/>
      <c r="O52" s="171"/>
      <c r="P52" s="171"/>
      <c r="Q52" s="171"/>
      <c r="R52" s="171"/>
      <c r="S52" s="171"/>
      <c r="T52" s="171"/>
      <c r="U52" s="171"/>
      <c r="V52" s="171"/>
      <c r="W52" s="171"/>
      <c r="X52" s="171"/>
    </row>
    <row r="53" spans="2:24" s="173" customFormat="1" ht="30" customHeight="1" x14ac:dyDescent="0.2">
      <c r="B53" s="620" t="s">
        <v>287</v>
      </c>
      <c r="C53" s="661" t="s">
        <v>330</v>
      </c>
      <c r="D53" s="661"/>
      <c r="E53" s="661"/>
      <c r="F53" s="661"/>
      <c r="G53" s="661"/>
      <c r="H53" s="661"/>
      <c r="I53" s="662"/>
      <c r="J53" s="218"/>
      <c r="K53" s="218"/>
      <c r="L53" s="171"/>
      <c r="M53" s="171"/>
      <c r="N53" s="171"/>
      <c r="O53" s="171"/>
      <c r="P53" s="171"/>
      <c r="Q53" s="171"/>
      <c r="R53" s="171"/>
      <c r="S53" s="171"/>
      <c r="T53" s="171"/>
      <c r="U53" s="171"/>
      <c r="V53" s="171"/>
      <c r="W53" s="171"/>
      <c r="X53" s="171"/>
    </row>
    <row r="54" spans="2:24" s="173" customFormat="1" ht="31.5" customHeight="1" thickBot="1" x14ac:dyDescent="0.25">
      <c r="B54" s="634" t="s">
        <v>288</v>
      </c>
      <c r="C54" s="663" t="s">
        <v>331</v>
      </c>
      <c r="D54" s="664"/>
      <c r="E54" s="664"/>
      <c r="F54" s="664"/>
      <c r="G54" s="664"/>
      <c r="H54" s="664"/>
      <c r="I54" s="665"/>
      <c r="J54" s="219"/>
      <c r="K54" s="219"/>
      <c r="L54" s="171"/>
      <c r="M54" s="171"/>
      <c r="N54" s="171"/>
      <c r="O54" s="171"/>
      <c r="P54" s="171"/>
      <c r="Q54" s="171"/>
      <c r="R54" s="171"/>
      <c r="S54" s="171"/>
      <c r="T54" s="171"/>
      <c r="U54" s="171"/>
      <c r="V54" s="171"/>
      <c r="W54" s="171"/>
      <c r="X54" s="171"/>
    </row>
    <row r="55" spans="2:24" s="173" customFormat="1" x14ac:dyDescent="0.2">
      <c r="B55" s="220"/>
      <c r="C55" s="221"/>
      <c r="D55" s="221"/>
      <c r="E55" s="222"/>
      <c r="F55" s="222"/>
      <c r="G55" s="638"/>
      <c r="H55" s="224"/>
      <c r="I55" s="221"/>
      <c r="J55" s="219"/>
      <c r="K55" s="219"/>
      <c r="L55" s="171"/>
      <c r="M55" s="171"/>
      <c r="N55" s="171"/>
      <c r="O55" s="171"/>
      <c r="P55" s="171"/>
      <c r="Q55" s="171"/>
      <c r="R55" s="171"/>
      <c r="S55" s="171"/>
      <c r="T55" s="171"/>
      <c r="U55" s="171"/>
      <c r="V55" s="171"/>
      <c r="W55" s="171"/>
      <c r="X55" s="171"/>
    </row>
    <row r="56" spans="2:24" s="173" customFormat="1" x14ac:dyDescent="0.2">
      <c r="B56" s="220"/>
      <c r="C56" s="221"/>
      <c r="D56" s="221"/>
      <c r="E56" s="222"/>
      <c r="F56" s="222"/>
      <c r="G56" s="638"/>
      <c r="H56" s="224"/>
      <c r="I56" s="221"/>
      <c r="J56" s="219"/>
      <c r="K56" s="219"/>
      <c r="L56" s="171"/>
      <c r="M56" s="171"/>
      <c r="N56" s="171"/>
      <c r="O56" s="171"/>
      <c r="P56" s="171"/>
      <c r="Q56" s="171"/>
      <c r="R56" s="171"/>
      <c r="S56" s="171"/>
      <c r="T56" s="171"/>
      <c r="U56" s="171"/>
      <c r="V56" s="171"/>
      <c r="W56" s="171"/>
      <c r="X56" s="171"/>
    </row>
    <row r="57" spans="2:24" s="173" customFormat="1" x14ac:dyDescent="0.2">
      <c r="B57" s="220"/>
      <c r="C57" s="221"/>
      <c r="D57" s="221"/>
      <c r="E57" s="222"/>
      <c r="F57" s="222"/>
      <c r="G57" s="638"/>
      <c r="H57" s="224"/>
      <c r="I57" s="221"/>
      <c r="J57" s="219"/>
      <c r="K57" s="219"/>
      <c r="L57" s="171"/>
      <c r="M57" s="171"/>
      <c r="N57" s="171"/>
      <c r="O57" s="171"/>
      <c r="P57" s="171"/>
      <c r="Q57" s="171"/>
      <c r="R57" s="171"/>
      <c r="S57" s="171"/>
      <c r="T57" s="171"/>
      <c r="U57" s="171"/>
      <c r="V57" s="171"/>
      <c r="W57" s="171"/>
      <c r="X57" s="171"/>
    </row>
    <row r="58" spans="2:24" s="173" customFormat="1" x14ac:dyDescent="0.2">
      <c r="B58" s="220"/>
      <c r="C58" s="221"/>
      <c r="D58" s="221"/>
      <c r="E58" s="222"/>
      <c r="F58" s="222"/>
      <c r="G58" s="638"/>
      <c r="H58" s="224"/>
      <c r="I58" s="221"/>
      <c r="J58" s="219"/>
      <c r="K58" s="219"/>
      <c r="L58" s="171"/>
      <c r="M58" s="171"/>
      <c r="N58" s="171"/>
      <c r="O58" s="171"/>
      <c r="P58" s="171"/>
      <c r="Q58" s="171"/>
      <c r="R58" s="171"/>
      <c r="S58" s="171"/>
      <c r="T58" s="171"/>
      <c r="U58" s="171"/>
      <c r="V58" s="171"/>
      <c r="W58" s="171"/>
      <c r="X58" s="171"/>
    </row>
    <row r="59" spans="2:24" s="173" customFormat="1" x14ac:dyDescent="0.2">
      <c r="B59" s="220"/>
      <c r="C59" s="221"/>
      <c r="D59" s="221"/>
      <c r="E59" s="222"/>
      <c r="F59" s="222"/>
      <c r="G59" s="638"/>
      <c r="H59" s="224"/>
      <c r="I59" s="221"/>
      <c r="J59" s="219"/>
      <c r="K59" s="219"/>
      <c r="L59" s="171"/>
      <c r="M59" s="171"/>
      <c r="N59" s="171"/>
      <c r="O59" s="171"/>
      <c r="P59" s="171"/>
      <c r="Q59" s="171"/>
      <c r="R59" s="171"/>
      <c r="S59" s="171"/>
      <c r="T59" s="171"/>
      <c r="U59" s="171"/>
      <c r="V59" s="171"/>
      <c r="W59" s="171"/>
      <c r="X59" s="171"/>
    </row>
    <row r="60" spans="2:24" s="173" customFormat="1" ht="25.5" customHeight="1" x14ac:dyDescent="0.2">
      <c r="B60" s="220"/>
      <c r="C60" s="221"/>
      <c r="D60" s="221"/>
      <c r="E60" s="222"/>
      <c r="F60" s="222"/>
      <c r="G60" s="638"/>
      <c r="H60" s="224"/>
      <c r="I60" s="221"/>
      <c r="J60" s="219"/>
      <c r="K60" s="219"/>
      <c r="L60" s="171"/>
      <c r="M60" s="171"/>
      <c r="N60" s="171"/>
      <c r="O60" s="171"/>
      <c r="P60" s="171"/>
      <c r="Q60" s="171"/>
      <c r="R60" s="171"/>
      <c r="S60" s="171"/>
      <c r="T60" s="171"/>
      <c r="U60" s="171"/>
      <c r="V60" s="171"/>
      <c r="W60" s="171"/>
      <c r="X60" s="171"/>
    </row>
  </sheetData>
  <sheetProtection algorithmName="SHA-512" hashValue="Sv940nPR/GRcfuV9AJjX6KnNJixxPPYYQWXFLEadrZ4p5nLjerWkjqck7XKKk9+PvCigUcJAkJoM3ivADVjI8g==" saltValue="VIPsHx2qXMfXx5U2xyN5OA==" spinCount="100000" sheet="1" objects="1" scenarios="1"/>
  <mergeCells count="60">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H27:H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F887D107-B9C3-4A23-AE0C-1DEA8772F285}">
      <formula1>$M$21:$M$26</formula1>
    </dataValidation>
    <dataValidation type="list" showDropDown="1" showInputMessage="1" showErrorMessage="1" sqref="K12" xr:uid="{5E39D148-C732-4DA9-B76D-DC19B6AFAFE1}">
      <formula1>O17:O19</formula1>
    </dataValidation>
    <dataValidation type="list" allowBlank="1" showInputMessage="1" showErrorMessage="1" sqref="H12:I12" xr:uid="{8D193C82-F006-4CC4-8B72-BCC1C0CE602D}">
      <formula1>M17:M19</formula1>
    </dataValidation>
    <dataValidation type="list" allowBlank="1" showInputMessage="1" showErrorMessage="1" sqref="C24:E24" xr:uid="{26A62406-2974-4E6B-B155-AFC13B024F6A}">
      <formula1>$M$12:$M$15</formula1>
    </dataValidation>
    <dataValidation type="list" allowBlank="1" showInputMessage="1" showErrorMessage="1" sqref="C9:F9" xr:uid="{F271BB9F-2B6A-47B2-A4D7-98734BAF5042}">
      <formula1>$M$6:$M$9</formula1>
    </dataValidation>
    <dataValidation type="list" allowBlank="1" showInputMessage="1" showErrorMessage="1" sqref="H13:I13" xr:uid="{F8CAF5B7-E34D-40CF-84D7-CF1E82B3BFFC}">
      <formula1>$N$5:$N$8</formula1>
    </dataValidation>
    <dataValidation type="list" allowBlank="1" showInputMessage="1" showErrorMessage="1" sqref="C7 I7" xr:uid="{25D72A7A-50E4-44CB-98D6-54F8EB29DCAE}">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8433"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843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ANDRES</cp:lastModifiedBy>
  <cp:lastPrinted>2018-04-10T15:28:46Z</cp:lastPrinted>
  <dcterms:created xsi:type="dcterms:W3CDTF">2010-03-25T16:40:43Z</dcterms:created>
  <dcterms:modified xsi:type="dcterms:W3CDTF">2021-02-10T01:46:58Z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