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embeddings/oleObject7.bin" ContentType="application/vnd.openxmlformats-officedocument.oleObject"/>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fhenr\OneDrive\Documentos\IDPYBA 2021\PLAN DE ACCION\PROYECTO 7550\ABRIL\"/>
    </mc:Choice>
  </mc:AlternateContent>
  <xr:revisionPtr revIDLastSave="0" documentId="13_ncr:1_{6578E5E7-E17F-4818-AE0B-E1DAE1696F64}" xr6:coauthVersionLast="46" xr6:coauthVersionMax="46" xr10:uidLastSave="{00000000-0000-0000-0000-000000000000}"/>
  <bookViews>
    <workbookView xWindow="-120" yWindow="-120" windowWidth="20730" windowHeight="11160" tabRatio="743" firstSheet="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5" r:id="rId7"/>
    <sheet name="META 5" sheetId="90" r:id="rId8"/>
    <sheet name="META 6" sheetId="91" r:id="rId9"/>
    <sheet name="META 7" sheetId="92"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4">'META 2'!$A$1:$I$60</definedName>
    <definedName name="_xlnm.Print_Area" localSheetId="5">'META 3'!$A$1:$I$54</definedName>
    <definedName name="_xlnm.Print_Area" localSheetId="6">'META 4'!$A$1:$I$54</definedName>
    <definedName name="_xlnm.Print_Area" localSheetId="8">'META 6'!$A$1:$I$61</definedName>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 localSheetId="9">#REF!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 localSheetId="9">#REF!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 localSheetId="5">#REF!</definedName>
    <definedName name="GRUPOS_ETNICOS" localSheetId="6">#REF!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92" l="1"/>
  <c r="D29" i="92"/>
  <c r="D28" i="92"/>
  <c r="C35" i="92"/>
  <c r="C36" i="92"/>
  <c r="C32" i="92"/>
  <c r="C31" i="92"/>
  <c r="C30" i="92"/>
  <c r="C28" i="92"/>
  <c r="C27" i="92"/>
  <c r="C38" i="92"/>
  <c r="C37" i="92"/>
  <c r="C34" i="92"/>
  <c r="C33" i="92"/>
  <c r="C29" i="92"/>
  <c r="D30" i="95"/>
  <c r="C37" i="95"/>
  <c r="C38" i="95"/>
  <c r="C38" i="93"/>
  <c r="C37" i="93"/>
  <c r="C36" i="93"/>
  <c r="C35" i="93"/>
  <c r="C34" i="93"/>
  <c r="C33" i="93"/>
  <c r="C31" i="93"/>
  <c r="C32" i="93"/>
  <c r="D29" i="93"/>
  <c r="C29" i="93"/>
  <c r="C28" i="93"/>
  <c r="C30" i="93"/>
  <c r="D30" i="93"/>
  <c r="C27" i="93"/>
  <c r="D30" i="80"/>
  <c r="D29" i="80"/>
  <c r="D27" i="80"/>
  <c r="D30" i="91"/>
  <c r="D29" i="91"/>
  <c r="D28" i="91"/>
  <c r="D27" i="91"/>
  <c r="C38" i="91"/>
  <c r="C37" i="91"/>
  <c r="C36" i="91"/>
  <c r="C35" i="91"/>
  <c r="C34" i="91"/>
  <c r="C33" i="91"/>
  <c r="C32" i="91"/>
  <c r="C31" i="91"/>
  <c r="C30" i="91"/>
  <c r="C29" i="91"/>
  <c r="C28" i="91"/>
  <c r="C27" i="91"/>
  <c r="C36" i="95"/>
  <c r="C35" i="95"/>
  <c r="C34" i="95"/>
  <c r="C33" i="95"/>
  <c r="C32" i="95"/>
  <c r="C31" i="95"/>
  <c r="C30" i="95"/>
  <c r="C29" i="95"/>
  <c r="C28" i="95"/>
  <c r="C27" i="95"/>
  <c r="D27" i="95"/>
  <c r="D30" i="87"/>
  <c r="D29" i="87"/>
  <c r="D30" i="90"/>
  <c r="G27" i="91"/>
  <c r="F6" i="95"/>
  <c r="F6" i="91"/>
  <c r="F27" i="91"/>
  <c r="D29" i="90"/>
  <c r="H38" i="95"/>
  <c r="E38" i="95"/>
  <c r="H37" i="95"/>
  <c r="E37" i="95"/>
  <c r="H36" i="95"/>
  <c r="E36" i="95"/>
  <c r="H35" i="95"/>
  <c r="E35" i="95"/>
  <c r="H34" i="95"/>
  <c r="E34" i="95"/>
  <c r="H33" i="95"/>
  <c r="E33" i="95"/>
  <c r="H32" i="95"/>
  <c r="E32" i="95"/>
  <c r="H31" i="95"/>
  <c r="E31" i="95"/>
  <c r="H27" i="95"/>
  <c r="H28" i="95"/>
  <c r="H29" i="95"/>
  <c r="H30" i="95"/>
  <c r="E30" i="95"/>
  <c r="E29" i="95"/>
  <c r="E28" i="95"/>
  <c r="E27" i="95"/>
  <c r="F27" i="95"/>
  <c r="G27" i="93"/>
  <c r="I27" i="93"/>
  <c r="D28" i="87"/>
  <c r="D28" i="80"/>
  <c r="C35" i="90"/>
  <c r="C36" i="90"/>
  <c r="C37" i="90"/>
  <c r="C38" i="90"/>
  <c r="C34" i="90"/>
  <c r="C33" i="90"/>
  <c r="C32" i="90"/>
  <c r="C31" i="90"/>
  <c r="C30" i="90"/>
  <c r="C29" i="90"/>
  <c r="C28" i="90"/>
  <c r="C27" i="90"/>
  <c r="H29" i="92"/>
  <c r="H30" i="92"/>
  <c r="H31" i="92"/>
  <c r="H32" i="92"/>
  <c r="H33" i="92"/>
  <c r="H34" i="92"/>
  <c r="H35" i="92"/>
  <c r="H36" i="92"/>
  <c r="H37" i="92"/>
  <c r="H38" i="92"/>
  <c r="E38" i="92"/>
  <c r="E37" i="92"/>
  <c r="E36" i="92"/>
  <c r="E35" i="92"/>
  <c r="E34" i="92"/>
  <c r="E33" i="92"/>
  <c r="E32" i="92"/>
  <c r="E31" i="92"/>
  <c r="E30" i="92"/>
  <c r="E29" i="92"/>
  <c r="E28" i="92"/>
  <c r="G27" i="92"/>
  <c r="I27" i="92"/>
  <c r="H27" i="92"/>
  <c r="H28" i="92"/>
  <c r="F27" i="92"/>
  <c r="E27" i="92"/>
  <c r="H27" i="91"/>
  <c r="H28" i="91"/>
  <c r="H29" i="91"/>
  <c r="H30" i="91"/>
  <c r="H31" i="91"/>
  <c r="H32" i="91"/>
  <c r="H33" i="91"/>
  <c r="H34" i="91"/>
  <c r="H35" i="91"/>
  <c r="H36" i="91"/>
  <c r="H37" i="91"/>
  <c r="H38" i="91"/>
  <c r="E38" i="91"/>
  <c r="E37" i="91"/>
  <c r="E36" i="91"/>
  <c r="E35" i="91"/>
  <c r="E34" i="91"/>
  <c r="E33" i="91"/>
  <c r="E32" i="91"/>
  <c r="E31" i="91"/>
  <c r="E30" i="91"/>
  <c r="E29" i="91"/>
  <c r="E28" i="91"/>
  <c r="I27" i="91"/>
  <c r="E27" i="91"/>
  <c r="H27" i="90"/>
  <c r="H28" i="90"/>
  <c r="H29" i="90"/>
  <c r="H30" i="90"/>
  <c r="H31" i="90"/>
  <c r="H32" i="90"/>
  <c r="H33" i="90"/>
  <c r="H34" i="90"/>
  <c r="H35" i="90"/>
  <c r="H36" i="90"/>
  <c r="H37" i="90"/>
  <c r="H38" i="90"/>
  <c r="E38" i="90"/>
  <c r="E37" i="90"/>
  <c r="E36" i="90"/>
  <c r="E35" i="90"/>
  <c r="E34" i="90"/>
  <c r="E33" i="90"/>
  <c r="E32" i="90"/>
  <c r="E31" i="90"/>
  <c r="E30" i="90"/>
  <c r="E29" i="90"/>
  <c r="E28" i="90"/>
  <c r="G27" i="90"/>
  <c r="I27" i="90"/>
  <c r="F27" i="90"/>
  <c r="E27" i="90"/>
  <c r="H29" i="93"/>
  <c r="H30" i="93"/>
  <c r="H31" i="93"/>
  <c r="H32" i="93"/>
  <c r="H33" i="93"/>
  <c r="H34" i="93"/>
  <c r="H35" i="93"/>
  <c r="H36" i="93"/>
  <c r="H37" i="93"/>
  <c r="H38" i="93"/>
  <c r="E38" i="93"/>
  <c r="E37" i="93"/>
  <c r="E36" i="93"/>
  <c r="E35" i="93"/>
  <c r="E34" i="93"/>
  <c r="E33" i="93"/>
  <c r="E32" i="93"/>
  <c r="E31" i="93"/>
  <c r="E30" i="93"/>
  <c r="E29" i="93"/>
  <c r="E28" i="93"/>
  <c r="H27" i="93"/>
  <c r="H28" i="93"/>
  <c r="F27" i="93"/>
  <c r="H29" i="87"/>
  <c r="H30" i="87"/>
  <c r="H31" i="87"/>
  <c r="H32" i="87"/>
  <c r="H33" i="87"/>
  <c r="H34" i="87"/>
  <c r="H35" i="87"/>
  <c r="H36" i="87"/>
  <c r="H37" i="87"/>
  <c r="H38" i="87"/>
  <c r="E38" i="87"/>
  <c r="E37" i="87"/>
  <c r="E36" i="87"/>
  <c r="E35" i="87"/>
  <c r="E34" i="87"/>
  <c r="E33" i="87"/>
  <c r="E32" i="87"/>
  <c r="E31" i="87"/>
  <c r="E30" i="87"/>
  <c r="E29" i="87"/>
  <c r="E28" i="87"/>
  <c r="G27" i="87"/>
  <c r="I27" i="87"/>
  <c r="H27" i="87"/>
  <c r="H28" i="87"/>
  <c r="F27" i="87"/>
  <c r="E27" i="87"/>
  <c r="H27" i="80"/>
  <c r="H28" i="80"/>
  <c r="H29" i="80"/>
  <c r="H30" i="80"/>
  <c r="H31" i="80"/>
  <c r="H32" i="80"/>
  <c r="H33" i="80"/>
  <c r="H34" i="80"/>
  <c r="H35" i="80"/>
  <c r="H36" i="80"/>
  <c r="H37" i="80"/>
  <c r="H38" i="80"/>
  <c r="E38" i="80"/>
  <c r="E37" i="80"/>
  <c r="E36" i="80"/>
  <c r="E35" i="80"/>
  <c r="E34" i="80"/>
  <c r="E33" i="80"/>
  <c r="E32" i="80"/>
  <c r="E31" i="80"/>
  <c r="E30" i="80"/>
  <c r="E29" i="80"/>
  <c r="E28" i="80"/>
  <c r="G27" i="80"/>
  <c r="I27" i="80"/>
  <c r="F27" i="80"/>
  <c r="E27" i="80"/>
  <c r="C29" i="80"/>
  <c r="C28" i="87"/>
  <c r="C29" i="87"/>
  <c r="C30" i="87"/>
  <c r="C31" i="87"/>
  <c r="C32" i="87"/>
  <c r="C33" i="87"/>
  <c r="C34" i="87"/>
  <c r="C35" i="87"/>
  <c r="C36" i="87"/>
  <c r="C37" i="87"/>
  <c r="C38" i="87"/>
  <c r="C27" i="87"/>
  <c r="C38" i="80"/>
  <c r="C37" i="80"/>
  <c r="C36" i="80"/>
  <c r="C35" i="80"/>
  <c r="C34" i="80"/>
  <c r="C33" i="80"/>
  <c r="C32" i="80"/>
  <c r="C31" i="80"/>
  <c r="C30" i="80"/>
  <c r="C28" i="80"/>
  <c r="C27" i="80"/>
  <c r="F20" i="92"/>
  <c r="F19" i="92"/>
  <c r="C11" i="92"/>
  <c r="F20" i="91"/>
  <c r="F19" i="91"/>
  <c r="C11" i="91"/>
  <c r="C11" i="90"/>
  <c r="F6" i="87"/>
  <c r="F6" i="80"/>
  <c r="I18" i="63"/>
  <c r="G18" i="63"/>
  <c r="D18" i="63"/>
  <c r="C8" i="63"/>
  <c r="C7" i="63"/>
  <c r="C6" i="63"/>
  <c r="D30" i="62"/>
  <c r="D31" i="62"/>
  <c r="H31" i="62"/>
  <c r="O13" i="5"/>
  <c r="AA13" i="5"/>
  <c r="AB13" i="5"/>
  <c r="K27" i="66"/>
  <c r="L25" i="66"/>
  <c r="L21" i="66"/>
  <c r="L27" i="66"/>
  <c r="M27" i="66"/>
  <c r="L17" i="66"/>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B21" i="5"/>
  <c r="AA19" i="5"/>
  <c r="AB19" i="5"/>
  <c r="G31" i="47"/>
  <c r="G32" i="47"/>
  <c r="G33" i="47"/>
  <c r="G34" i="47"/>
  <c r="G35" i="47"/>
  <c r="G36" i="47"/>
  <c r="G37" i="47"/>
  <c r="G38" i="47"/>
  <c r="G39" i="47"/>
  <c r="G40" i="47"/>
  <c r="G41" i="47"/>
  <c r="I21" i="5"/>
  <c r="AC21" i="5"/>
  <c r="B21" i="5"/>
  <c r="I19" i="5"/>
  <c r="B19" i="5"/>
  <c r="I17" i="5"/>
  <c r="B17" i="5"/>
  <c r="F30" i="47"/>
  <c r="F31" i="47"/>
  <c r="D30" i="47"/>
  <c r="I30" i="47"/>
  <c r="S15" i="5"/>
  <c r="T15" i="5"/>
  <c r="X15" i="5"/>
  <c r="Z15" i="5"/>
  <c r="L15" i="5"/>
  <c r="M15" i="5"/>
  <c r="L13" i="5"/>
  <c r="M13" i="5"/>
  <c r="N13" i="5"/>
  <c r="N15" i="5"/>
  <c r="B15" i="5"/>
  <c r="B13" i="5"/>
  <c r="G30" i="47"/>
  <c r="A11" i="5"/>
  <c r="C9" i="5"/>
  <c r="C8" i="5"/>
  <c r="C7" i="5"/>
  <c r="Y15" i="5"/>
  <c r="X13" i="5"/>
  <c r="Z13" i="5"/>
  <c r="Y13" i="5"/>
  <c r="S13" i="5"/>
  <c r="T13" i="5"/>
  <c r="K15" i="5"/>
  <c r="AB15" i="5"/>
  <c r="V15" i="5"/>
  <c r="J13" i="5"/>
  <c r="I13" i="5"/>
  <c r="J15" i="5"/>
  <c r="I30" i="62"/>
  <c r="D32" i="62"/>
  <c r="I31" i="62"/>
  <c r="AC19" i="5"/>
  <c r="F32" i="47"/>
  <c r="I32" i="62"/>
  <c r="D33" i="62"/>
  <c r="D34" i="62"/>
  <c r="I15" i="5"/>
  <c r="AC15" i="5"/>
  <c r="AA15" i="5"/>
  <c r="AC17" i="5"/>
  <c r="F31" i="62"/>
  <c r="F32" i="62"/>
  <c r="H30" i="62"/>
  <c r="I33" i="62"/>
  <c r="F33" i="47"/>
  <c r="F34" i="47"/>
  <c r="F35" i="47"/>
  <c r="F36" i="47"/>
  <c r="F37" i="47"/>
  <c r="F38" i="47"/>
  <c r="F39" i="47"/>
  <c r="F40" i="47"/>
  <c r="F41" i="47"/>
  <c r="F33" i="62"/>
  <c r="H32" i="62"/>
  <c r="D35" i="62"/>
  <c r="I34" i="62"/>
  <c r="AC13" i="5"/>
  <c r="H30" i="47"/>
  <c r="D31" i="47"/>
  <c r="D32" i="47"/>
  <c r="H31" i="47"/>
  <c r="I31" i="47"/>
  <c r="I35" i="62"/>
  <c r="D36" i="62"/>
  <c r="F34" i="62"/>
  <c r="H33" i="62"/>
  <c r="F35" i="62"/>
  <c r="H34" i="62"/>
  <c r="I36" i="62"/>
  <c r="D37" i="62"/>
  <c r="D33" i="47"/>
  <c r="I32" i="47"/>
  <c r="H32" i="47"/>
  <c r="I37" i="62"/>
  <c r="D38" i="62"/>
  <c r="I33" i="47"/>
  <c r="H33" i="47"/>
  <c r="D34" i="47"/>
  <c r="F36" i="62"/>
  <c r="H35" i="62"/>
  <c r="H34" i="47"/>
  <c r="I34" i="47"/>
  <c r="D35" i="47"/>
  <c r="F37" i="62"/>
  <c r="H36" i="62"/>
  <c r="D39" i="62"/>
  <c r="I38" i="62"/>
  <c r="F38" i="62"/>
  <c r="H37" i="62"/>
  <c r="D36" i="47"/>
  <c r="H35" i="47"/>
  <c r="I35" i="47"/>
  <c r="D40" i="62"/>
  <c r="I39" i="62"/>
  <c r="D37" i="47"/>
  <c r="H36" i="47"/>
  <c r="I36" i="47"/>
  <c r="I40" i="62"/>
  <c r="D41" i="62"/>
  <c r="F39" i="62"/>
  <c r="H38" i="62"/>
  <c r="F40" i="62"/>
  <c r="H39" i="62"/>
  <c r="I41" i="62"/>
  <c r="I37" i="47"/>
  <c r="H37" i="47"/>
  <c r="D38" i="47"/>
  <c r="I38" i="47"/>
  <c r="D39" i="47"/>
  <c r="H38" i="47"/>
  <c r="F41" i="62"/>
  <c r="H41" i="62"/>
  <c r="H40" i="62"/>
  <c r="D40" i="47"/>
  <c r="H39" i="47"/>
  <c r="I39" i="47"/>
  <c r="I40" i="47"/>
  <c r="H40" i="47"/>
  <c r="D41" i="47"/>
  <c r="I41" i="47"/>
  <c r="H41" i="47"/>
  <c r="G27" i="95"/>
  <c r="I27" i="95"/>
  <c r="E27" i="9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CC8AC355-D12F-41B0-9D6E-A70BF3459ADA}">
      <text>
        <r>
          <rPr>
            <sz val="9"/>
            <color indexed="81"/>
            <rFont val="Tahoma"/>
            <family val="2"/>
          </rPr>
          <t xml:space="preserve">El código SEGPLAN: corresponde al número asignado para la meta en el  SEGPLAN.
</t>
        </r>
      </text>
    </comment>
    <comment ref="D6" authorId="0" shapeId="0" xr:uid="{3B509DB6-5257-4929-ADA4-13A2A67B0479}">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24E20D86-8C57-4F1B-B31A-91274AF95F9B}">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971A2665-CEAD-4058-AE3F-8FFF0913BA6F}">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9931011-4A6E-44A3-9025-280F0145392C}">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3DC40B7A-777C-44E2-B02D-4B27C1A1B9C5}">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87282C8-0651-489E-A843-A78E2C38BB09}">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F5A99C89-AF35-4540-A01E-9450AE29143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D471F89-15E1-453C-A89B-1A966B39871D}">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8B57FA3-39A0-416B-BA11-F00BB7F323EA}">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6696135F-A4CB-4B97-9CD0-2D68D9B18A83}">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9C8EE22-CDA3-4480-A384-C957A5DD88DD}">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BF17E78-C8F1-49C3-9AE5-8672B3335A8B}">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1471D397-152E-46A7-A0E8-D64B4F8A117B}">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CBD644B1-BEDC-4D39-BE90-C2014B9B2384}">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7DCB51D9-1824-403F-9F35-84D10984D41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0C74951-45A1-4480-8B9D-3537C9E9523F}">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83B98BAA-02E6-4D77-8189-26B971A32E93}">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4F6FA629-EA7B-4A87-AD1B-54F78E7B4B6B}">
      <text>
        <r>
          <rPr>
            <b/>
            <sz val="9"/>
            <color indexed="81"/>
            <rFont val="Tahoma"/>
            <family val="2"/>
          </rPr>
          <t xml:space="preserve">Nombre:
</t>
        </r>
        <r>
          <rPr>
            <sz val="9"/>
            <color indexed="81"/>
            <rFont val="Tahoma"/>
            <family val="2"/>
          </rPr>
          <t xml:space="preserve">Elemento que compone el indicador.
</t>
        </r>
      </text>
    </comment>
    <comment ref="B20" authorId="0" shapeId="0" xr:uid="{821716BB-75C8-43E0-994E-3A31621720C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11B58DD0-1450-4180-9340-22DB372C1981}">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C6350D3D-FD44-45F5-9E99-082425D9162F}">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4341E9E4-5B48-4ABD-895D-2B32D74E33F1}">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C5227BD-2EAA-42AF-B75E-9E4772F0A91F}">
      <text>
        <r>
          <rPr>
            <b/>
            <sz val="9"/>
            <color indexed="81"/>
            <rFont val="Tahoma"/>
            <family val="2"/>
          </rPr>
          <t>Acumulado cuatrienio:</t>
        </r>
        <r>
          <rPr>
            <sz val="9"/>
            <color indexed="81"/>
            <rFont val="Tahoma"/>
            <family val="2"/>
          </rPr>
          <t>Hace referencia al valor acumulado durante el cuatrienio</t>
        </r>
      </text>
    </comment>
    <comment ref="B23" authorId="0" shapeId="0" xr:uid="{DF578842-1934-438B-BE81-9D41619AF1E5}">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F34A6FF1-B7A6-4BA6-A1DA-8FBEC59C49B6}">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633A0D9F-6367-4C05-A9E0-B23A597AC4E4}">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62ABB8D-677B-4E42-BA72-1A356D5C49AA}">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4C9A0D9D-BFAD-4A7E-83CC-5E0BF86F6249}">
      <text>
        <r>
          <rPr>
            <sz val="9"/>
            <color indexed="81"/>
            <rFont val="Tahoma"/>
            <family val="2"/>
          </rPr>
          <t xml:space="preserve">El código SEGPLAN: corresponde al número asignado para la meta en el  SEGPLAN.
</t>
        </r>
      </text>
    </comment>
    <comment ref="D6" authorId="0" shapeId="0" xr:uid="{F6C429E0-2B88-41A2-978D-790EF09BF2AC}">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F1092CD-F342-419B-B034-69596D931B7E}">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201D0317-D046-4AFF-84DA-186B897972FF}">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29B4E49D-BC38-44A7-89B0-0F80527B2D74}">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6551A75A-A2EC-4A80-9C90-261D3E295D12}">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CDD6FE07-3216-4C06-B0D0-2260EDF869B6}">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37497D63-17E8-46B0-ABAB-844E6C1BFBB5}">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7666281-BD2D-4F0A-82C7-D29986934F29}">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788360A-E7C5-464C-99F4-D0B9B1C979D6}">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CA01DDF-5CBB-418F-A362-0FFC8FAD0A3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CEB78E47-364A-44EC-A36F-200D6D228299}">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E8D37C71-7F19-4807-ACC9-6BDB3753CD35}">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865EEA0-FD55-4529-8027-DAC4645CFD0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A3753825-6895-473E-A5F7-6AF0E19C0A3B}">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7C2A367D-A604-42BA-B9E7-0780531EA245}">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5A3DD618-BA9D-4627-B817-DDD41DBC3A97}">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0AB4A28-F28B-4AD4-8A01-1F17E3BDECEA}">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280CDA9D-D6AF-4668-9F9E-28727CFC6426}">
      <text>
        <r>
          <rPr>
            <b/>
            <sz val="9"/>
            <color indexed="81"/>
            <rFont val="Tahoma"/>
            <family val="2"/>
          </rPr>
          <t xml:space="preserve">Nombre:
</t>
        </r>
        <r>
          <rPr>
            <sz val="9"/>
            <color indexed="81"/>
            <rFont val="Tahoma"/>
            <family val="2"/>
          </rPr>
          <t xml:space="preserve">Elemento que compone el indicador.
</t>
        </r>
      </text>
    </comment>
    <comment ref="B20" authorId="0" shapeId="0" xr:uid="{EB6025DD-282E-4320-AF94-44309F23FD4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35FCBA05-230F-4429-8743-45A1F6E15DDF}">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A53F421F-35CD-456A-8E7F-B02088F2DD2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6B034161-294E-449F-915C-075C9DC6B63A}">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D81D7-04A6-4E1F-88EF-97BB063F013B}">
      <text>
        <r>
          <rPr>
            <b/>
            <sz val="9"/>
            <color indexed="81"/>
            <rFont val="Tahoma"/>
            <family val="2"/>
          </rPr>
          <t>Acumulado cuatrienio:</t>
        </r>
        <r>
          <rPr>
            <sz val="9"/>
            <color indexed="81"/>
            <rFont val="Tahoma"/>
            <family val="2"/>
          </rPr>
          <t>Hace referencia al valor acumulado durante el cuatrienio</t>
        </r>
      </text>
    </comment>
    <comment ref="B23" authorId="0" shapeId="0" xr:uid="{42218D98-2B9D-4994-B483-740E2F2F8C5B}">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8F2179F0-7CEA-4662-9FFB-85832A1B7F51}">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C24C58C6-5BDB-4C75-9AE5-9309AFBCBA8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8EA59F8-6EEC-4A28-855D-341A5A8FB1FA}">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<sst xmlns="http://schemas.openxmlformats.org/spreadsheetml/2006/main" count="1252" uniqueCount="412">
  <si>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</si>
  <si>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</si>
  <si>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</si>
  <si>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</si>
  <si>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</si>
  <si>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</si>
  <si>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</si>
  <si>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</si>
  <si>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</si>
  <si>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</si>
  <si>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</si>
  <si>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</si>
  <si>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</si>
  <si>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</si>
  <si>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</si>
  <si>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</si>
  <si>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</si>
  <si>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</si>
  <si>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</si>
  <si>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</si>
  <si>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</si>
  <si>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</si>
  <si>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</si>
  <si>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</si>
  <si>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</si>
  <si>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</si>
  <si>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</si>
  <si>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</si>
  <si>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</si>
  <si>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</si>
  <si>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</si>
  <si>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</si>
  <si>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</si>
  <si>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</si>
  <si>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</si>
  <si>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</si>
  <si>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</si>
  <si>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</si>
  <si>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</si>
  <si>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</si>
  <si>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</si>
  <si>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</si>
  <si>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</si>
  <si>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</si>
  <si>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</si>
  <si>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</si>
  <si>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</si>
  <si>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</si>
  <si>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</si>
  <si>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</si>
  <si>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</si>
  <si>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</si>
  <si>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</si>
  <si>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</si>
  <si>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</si>
  <si>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</si>
  <si>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</si>
  <si>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</si>
  <si>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</si>
  <si>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</si>
  <si>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</si>
  <si>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</si>
  <si>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</si>
  <si>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</si>
  <si>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</si>
  <si>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</si>
  <si>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</si>
  <si>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</si>
  <si>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</si>
  <si>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</si>
  <si>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</si>
  <si>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</si>
  <si>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</si>
  <si>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</si>
  <si>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</si>
  <si>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</si>
  <si>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</si>
  <si>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</si>
  <si>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</si>
  <si>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</si>
  <si>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</si>
  <si>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</si>
  <si>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</si>
  <si>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</si>
  <si>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</si>
  <si>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</si>
  <si>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</si>
  <si>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</si>
  <si>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</si>
  <si>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</si>
  <si>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</si>
  <si>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</si>
  <si>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</si>
  <si>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</si>
  <si>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</si>
  <si>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</si>
  <si>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</si>
  <si>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</si>
  <si>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</si>
  <si>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</si>
  <si>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</si>
  <si>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</si>
  <si>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</si>
  <si>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</si>
  <si>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</si>
  <si>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</si>
  <si>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</si>
  <si>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</si>
  <si>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</si>
  <si>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</si>
  <si>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</si>
  <si>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</si>
  <si>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</si>
  <si>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</si>
  <si>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</si>
  <si>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</si>
  <si>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</si>
  <si>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</si>
  <si>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</si>
  <si>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</si>
  <si>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</si>
  <si>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</si>
  <si>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</si>
  <si>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</si>
  <si>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</si>
  <si>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</si>
  <si>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</si>
  <si>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</si>
  <si>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</si>
  <si>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</si>
  <si>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</si>
  <si>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</si>
  <si>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</si>
  <si>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</si>
  <si>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</si>
  <si>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</si>
  <si>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</si>
  <si>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</si>
  <si>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</si>
  <si>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</si>
  <si>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</si>
  <si>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</si>
  <si>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</si>
  <si>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</si>
  <si>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</si>
  <si>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</si>
  <si>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</si>
  <si>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</si>
  <si>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</si>
  <si>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</si>
  <si>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</si>
  <si>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</si>
  <si>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</si>
  <si>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</si>
  <si>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</si>
  <si>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</si>
  <si>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</si>
  <si>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</si>
  <si>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</si>
  <si>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</si>
  <si>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</si>
  <si>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</si>
  <si>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</si>
  <si>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</si>
  <si>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</si>
  <si>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</si>
  <si>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</si>
  <si>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</si>
  <si>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</si>
  <si>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</si>
  <si>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</si>
  <si>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</si>
  <si>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</si>
  <si>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</si>
  <si>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</si>
  <si>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</si>
  <si>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</si>
  <si>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</si>
  <si>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</si>
  <si>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</si>
  <si>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</si>
  <si>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</si>
  <si>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</si>
  <si>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</si>
  <si>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</si>
  <si>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</si>
  <si>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</si>
  <si>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</si>
  <si>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</si>
  <si>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</si>
  <si>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</si>
  <si>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</si>
  <si>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</si>
  <si>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</si>
  <si>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</si>
  <si>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</si>
  <si>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</si>
  <si>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</si>
  <si>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</si>
  <si>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</si>
  <si>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</si>
  <si>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</si>
  <si>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</si>
  <si>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</si>
  <si>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</si>
  <si>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</si>
  <si>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</si>
  <si>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</si>
  <si>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</si>
  <si>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</si>
  <si>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</si>
  <si>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</si>
  <si>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</si>
  <si>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</si>
  <si>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</si>
  <si>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</si>
  <si>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</si>
  <si>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</si>
  <si>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</si>
  <si>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</si>
  <si>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</si>
  <si>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</si>
  <si>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</si>
  <si>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</si>
  <si>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</si>
  <si>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</si>
  <si>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</si>
  <si>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</si>
  <si>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</si>
  <si>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</si>
  <si>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</si>
  <si>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</si>
  <si>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</si>
  <si>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</si>
  <si>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</si>
  <si>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</si>
  <si>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</si>
  <si>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</si>
  <si>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</si>
  <si>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</si>
  <si>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</si>
  <si>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</si>
  <si>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</si>
  <si>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</si>
  <si>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</si>
  <si>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</si>
  <si>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</si>
  <si>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</si>
  <si>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</si>
  <si>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</si>
  <si>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</si>
  <si>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</si>
  <si>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</si>
  <si>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</si>
  <si>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</si>
  <si>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</si>
  <si>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</si>
  <si>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</si>
  <si>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</si>
  <si>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</si>
  <si>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</si>
  <si>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</si>
  <si>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</si>
  <si>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</si>
  <si>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</si>
  <si>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</si>
  <si>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</si>
  <si>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</si>
  <si>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</si>
  <si>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</si>
  <si>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</si>
  <si>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</si>
  <si>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</si>
  <si>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</si>
  <si>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</si>
  <si>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</si>
  <si>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</si>
  <si>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</si>
  <si>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</si>
  <si>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</si>
  <si>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</si>
  <si>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</si>
  <si>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</si>
  <si>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</si>
  <si>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</si>
  <si>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</si>
  <si>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</si>
  <si>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</si>
  <si>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</si>
  <si>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Fortalecimiento institucional de la estructura organizacional del IDPYBA Bogotá</t>
  </si>
  <si>
    <t>PE03</t>
  </si>
  <si>
    <t>Realizar el fortalecimiento institucional de la estructura orgánica y funcional de la estructura orgánica y funcional de la SDA, IDGER, JBB, E  IDPYBA</t>
  </si>
  <si>
    <t>Grupo Comunicaciones</t>
  </si>
  <si>
    <t>Plan de Acción</t>
  </si>
  <si>
    <t xml:space="preserve">Articular un plan de seguimiento a la gestión y respuesta oportuna a los requerimientos técnicos, jurídicos, contractuales y disciplinarios </t>
  </si>
  <si>
    <t>PA01; PA02; PA03; PA04; PA05</t>
  </si>
  <si>
    <t>Actividades que se ejecutaron para la implementacion de los procesos transversales</t>
  </si>
  <si>
    <t>Cantidad de actividades que se ejecutaron para la implementacion de los procesos transversales</t>
  </si>
  <si>
    <t>Subdireccion de Gestion Corporativa</t>
  </si>
  <si>
    <t>PA04</t>
  </si>
  <si>
    <t>Planes De Acción O Gestión Formulados.</t>
  </si>
  <si>
    <t>Implementar un plan de acción para el cumplimiento de la estrategia de los procesos TIC del Instituto acorde con los lineamientos establecidos en el Decreto 415 de 2016</t>
  </si>
  <si>
    <t>Subdireccion de Gestion Corporativa - TIC</t>
  </si>
  <si>
    <t>Actividades ejecutadas para el fortalecimiento de los canales de comunicación</t>
  </si>
  <si>
    <t>Actividades programadas para el fortalecimiento de los canales de comunicación</t>
  </si>
  <si>
    <t>Planes Estratégicos Formulados</t>
  </si>
  <si>
    <t xml:space="preserve">Esta conformado por las actividades  realizadas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</si>
  <si>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 xml:space="preserve">Corresponde a las actividades  programadas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</si>
  <si>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Planes De Acción O Gestión Con Seguimiento</t>
  </si>
  <si>
    <t>Medir el desarrollo operativo de la Oficina Asesora  Juridica  y  el área  contractual  conforme a los requerimientos internos  y externos allegados a cada área para la atención  oportuna de los mismos.</t>
  </si>
  <si>
    <t>Plan de Accion</t>
  </si>
  <si>
    <t>Actividades ejecutadas del Plan del trabajo/Actividades programadas en el plan de trabajo</t>
  </si>
  <si>
    <t>Actividades ejecutadas del Plan del trabajo</t>
  </si>
  <si>
    <t>Actividades programadas en el plan de trabajo</t>
  </si>
  <si>
    <t>CANTIDAD</t>
  </si>
  <si>
    <t>PLAN DE ACCION</t>
  </si>
  <si>
    <t>PA02</t>
  </si>
  <si>
    <t>Medir la implementación un plan de accion de la estrategia de los procesos TIC del Instituto acorde con los lineamientos</t>
  </si>
  <si>
    <t>Actividades que se ejecutaron para la implementacion de plan de trabajo TIC/Actividades que se programaron para la implementacion implementacion de plan de trabajo TIC</t>
  </si>
  <si>
    <t>Diagnósticos Desarrollados</t>
  </si>
  <si>
    <t>Con este indicador se busca realizar el seguimiento a la meta para obtener un diagnóstico que permita tener claridad sobre los requerimientos de personal de planta de acuerdo con  las cargas requeridas para el óptimo desarrollo de las actividades propias del Instituto</t>
  </si>
  <si>
    <t>Actividades ejecutadas para la realización de Diagnóstico / actividades programadas para la realización de Diagnóstico</t>
  </si>
  <si>
    <t>Actividades ejecutadas para la realización de Diagnóstico</t>
  </si>
  <si>
    <t xml:space="preserve"> Actividades programadas para la realización de Diagnóstico</t>
  </si>
  <si>
    <t>Está conformado por las actividades ejecutadas para proceder con el diagnóstico que permita tener claridad sobre los requerimientos de personal de planta de acuerdo con  las cargas requeridas para el óptimo desarrollo de las actividades propias del Instituto</t>
  </si>
  <si>
    <t>Está conformado por las actividades programadas para proceder con el diagnóstico que permita tener claridad sobre los requerimientos de personal de planta de acuerdo con  las cargas requeridas para el óptimo desarrollo de las actividades propias del Instituto</t>
  </si>
  <si>
    <t>MENSUAL</t>
  </si>
  <si>
    <t>Actividades ejecutadas del Plan de seguimiento/Actividades programadas en el plan de seguimiento</t>
  </si>
  <si>
    <t>Medir el porcentaje del implementacion de los procesos transversales del Instituto, tales como financieros, administrativos, entre otros.</t>
  </si>
  <si>
    <t>Enero</t>
  </si>
  <si>
    <t>JIMMY ALEJANDRO ESCOBAR CASTRO</t>
  </si>
  <si>
    <t>SUBDIRECTOR DE GESTION CORPORATIVA</t>
  </si>
  <si>
    <t>Subdirección de Gestión Corporativa</t>
  </si>
  <si>
    <t>Oficina Asesora Juridica  y SGC - Gestión Contractual</t>
  </si>
  <si>
    <t>Acciones de fortalecimiento realizadas</t>
  </si>
  <si>
    <t xml:space="preserve">El cumplimiento de esta meta genera un beneficio a la ciudad en el sentido de la prestación de los servicios ofrecidos a la ciudadania y   poder fortalecer la imagen del Instituto y su articulación con el sector y la comunidad, ademàs   la entidad puede  tener la plena confianza que los procesos  estan siendo sistematizados para  cualquier requerimiento, y se  esta  cumplinedo con los organismos de control.		</t>
  </si>
  <si>
    <t>LUZ JOHANA CASTILLO - CONTRATISTA SGC</t>
  </si>
  <si>
    <t xml:space="preserve">GRUPO DE COMUNICACIONES </t>
  </si>
  <si>
    <t xml:space="preserve">Medir el fortalecimiento de los canales de Comunicación  del Instituto  a través de actividades y tareas como implementación de campañas de comunicación  internas y externas, diseño de piezas gráficas, porducción de videos, cubrimiento y divulgación de actividades del IDPYBA, gestión de Redes Sociales y Página Web, y gestión y relacionamiento con los medios de comunicación </t>
  </si>
  <si>
    <t>Actividades ejecutadas para el fortalecimiento de los canales de comunicación / Actividades programadas para el fortalecimiento de los canales de comunicación</t>
  </si>
  <si>
    <t>La Oficina Asesora Jurídica a través de los 3 grupos que la conforman: Grupo de Defensa Judicial, Grupo de Asuntos Normativos, y Grupo de Asuntos Administrativos,  atiende la totalidad delos  requerimientos asignados a la dependencia, por lo que, para cumplir con dicha labor se plantea la programación de 5 actividades en relación a: 
1. La representación judicial, extrajudicial y administrativamente del Instituto en los procesos y actuaciones que se instauren en su contra o aquellos que el Instituto deba promover. 
2. El acompañamiento a las diligencias de entrega de bienes inmuebles oficiadas por los jueces de la república, alcaldes locales e inspectores de policía al Instituto, velando por la protección y el bienestar de los animales hallados en el lugar.
3. La elaborarción el estudio jurídico de acuerdos, decretos, resoluciones, reglamentos y demás actos administrativos requeridos para el cumplimiento de los objetivos del Instituto. 
4. Estudiar los presuntos casos de maltrato animal conocidos por el instituto, dando impulso a los procesos contravencionales y/o penales en cada una de sus etapas procesales.
5. Seguimiento a los requerimientos allegados y atendidos por la OAJ controlando sus términos de emisión.
Desde materia contractual y Disciplinaria, se planteó la programación de  2 actividades  en el aspecto de  contratación estatal  donde  permita evidenciar  el grado de   de  suscripción de contratos   y modificaciones contractuales   mes a mes y  también   el nivel de atención  a las  diferentes solicitudes que  yacen de la contratación estatal  como certificaciones, respuesta a propisiciones; acompañamiento y seguimiento en la formulación, actualización y ejecución entre otras. Para el Aspecto Disciplinario se planteó una actividad  donde  se registar el desarrollo de cada proceso  respetando el debido proceso y la reserva  que conlleva.</t>
  </si>
  <si>
    <t>Cada requerimiento allegado a la Oficina Asesora Juridíca ha sido resuelto dentro de los terminos legales establecidos, dando cumplimiento a nuestras funciones como oficina asesora.
Cada  tarea asignada a  gestión contractual desde las áreas misionales y administrativas del Institudo y  desde  los  ciudadanos u organismos  externos  han sido desarrolladas en los terminos estipulados, con el fin de garantizar el servicio.</t>
  </si>
  <si>
    <t>CHRISTIAN YERED ANGULO - CONTRATISTA</t>
  </si>
  <si>
    <t>Oficina Asesora Juridica</t>
  </si>
  <si>
    <t>Vanessa Páez - Profesional Universitaria Jurídica</t>
  </si>
  <si>
    <t>Yuly Patricia Castro Beltrán - Jefe Oficina Asesora Jurídica</t>
  </si>
  <si>
    <t>1 de enero de 2021</t>
  </si>
  <si>
    <t>Articular una (1)  batería de herramientas de planeación para el instituto distrital de protección y bienestar animal</t>
  </si>
  <si>
    <t>Oficina Asesora de Planeación</t>
  </si>
  <si>
    <t>PE01</t>
  </si>
  <si>
    <t>Instrumentos De Gestión Y Control Optimizados</t>
  </si>
  <si>
    <t>ENERO 2021</t>
  </si>
  <si>
    <t>Articular herramientas de planeación para el instituto distrital de protección y bienestar animal</t>
  </si>
  <si>
    <t>Plan de acción</t>
  </si>
  <si>
    <t xml:space="preserve"> Instrumentos De Gestión Y Control en Ejecución / Instrumentos De Gestión Y Control Identificados</t>
  </si>
  <si>
    <t xml:space="preserve"> Instrumentos De Gestión Y Control  en Ejecución</t>
  </si>
  <si>
    <t>Instrumentos De Gestión Y Control Identificados</t>
  </si>
  <si>
    <t>Herramientas de Planeación Articuladas en Ejecución</t>
  </si>
  <si>
    <t>Herramientas de Planeación Articuladas Identificadas por las dependencias del Instituto</t>
  </si>
  <si>
    <t>% Avance de meta acumulado</t>
  </si>
  <si>
    <t>Los beneficios para la entidad con la realización de las Herramientas de Planeación que articulen al Instituto facilita el acceso de la información de la ejecución de las magnitudes fisicas, financieras y permiten la toma de decisiones ajustadas a las necesidades de la población animal.</t>
  </si>
  <si>
    <t>Jefe Oficina Asesora de Planeación</t>
  </si>
  <si>
    <t>Avance en la implementación del sistema de gestión</t>
  </si>
  <si>
    <t>El Objetivo del Indicador "Avance en la implementación del sistema de gestión" es hacer seguimiento a las actividades que son programadas en el Plan de Acción y las Actividades que se ejecutaron en un periodo determinado, asegurando el cumplimiento o la reprogramación de las actividades</t>
  </si>
  <si>
    <t>Actividades ejecutadas para la implementacion MIPG/Actividades programadas para para la implementacion MIPG</t>
  </si>
  <si>
    <t>Actividades ejecutadas para la implementacion MIPG</t>
  </si>
  <si>
    <t>Actividades programadas para para la implementacion MIPG</t>
  </si>
  <si>
    <t xml:space="preserve">Actividades ejecutadas descritas en el Plan de Acción desarrolladas en un periodo de tiempo determinado </t>
  </si>
  <si>
    <t>Actividades Programadas para dar cumplimiento al  Plan de Accion para el cumplimiento de la Implementación del Sistema de Gestion de Calidad</t>
  </si>
  <si>
    <t>Equipo MIPG-Oficina Asesora de Planeación</t>
  </si>
  <si>
    <t>Afianzar la estructura organizacional productiva e integra, a través del desarrollo de capacidades del talento humano y un ambiente cordial</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</si>
  <si>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</si>
  <si>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 xml:space="preserve">Desarrollar herramientas técnicas, dinámicas y confiables, a través del manejo y gestión de conocimiento. </t>
  </si>
  <si>
    <t xml:space="preserve">
Afianzar la estructura organizacional productiva e integra, a través del desarrollo de capacidades del talento humano y un ambiente cordial</t>
  </si>
  <si>
    <t>Desarrollar herramientas técnicas, dinámicas y confiables, a través del manejo y gestión de conocimiento. 
Garantizar accesibilidad a la información institucional a los grupos de valor, a través de los mecanismos y canales que disponga el Instituto</t>
  </si>
  <si>
    <t>Garantizar accesibilidad a la información institucional a los grupos de valor, a través de los mecanismos y canales que disponga el Instituto</t>
  </si>
  <si>
    <t>Desarrollar herramientas técnicas, pertinentes, dinámicas y confiables, a través del manejo y gestión de conocimiento, que apoye una toma de decisiones y una rendición cuentas transparente.Integrar las herramientas de planeación, gestión y control, mediante un enfoque basado en el modelo integrado de planeación y gestión MIPG.</t>
  </si>
  <si>
    <t xml:space="preserve">*La ciudadanía podrá contar con herramientas que facilitan el acceso y la transparencia de la información generada al interior del Instituto.
*Contar con la documentación actualizada asociada a los trámites y/o servicios que presta le entidad.
*El levantamiento, actualización y eliminación de los documentos que  permite asegurar que cada actividad que se desarrolla  refleja y respalda las políticas existentes. 
*Cuando las políticas y procedimientos se siguen al pie de la letra y están bien escritos promueven la eficiencia, eficacia y consistencia, mientras sostienen la visión de la organización.
*El Instituto ya cuenta con su página web alineada a la ley de transparencia y acceso a la información, donde la ciudadanía puede consultar el desarrollo de las diferentes actividades que desarrolla en la ciudad
</t>
  </si>
  <si>
    <t>Fredy Ariza, Ivan Malaver, Mauricio Lopez, Liz Tabares, Manuel Rentería, Natalina Roncancio</t>
  </si>
  <si>
    <t xml:space="preserve">Los retrasos que se pudieron haber presentado se relacionan con el cambio del equipo Directivo en primer lugar la Subdirección de Faunay a finales del trimestre la Subdirección Corporativa quien actualmente lidera el proyecto de rediseño  lo cual impide  avanzar hasta que no se aprueben las propuestas por parte del Consejo Directivo. </t>
  </si>
  <si>
    <t xml:space="preserve">La meta  al ser  por demanda permite evidenciar  que la Oficina Asesora Juridica se encuentra  inmersa en la dinámica de responder al volumnen que  va recibiendo los requerimientos, ya que su misionalidad  radica en el apoyo  trasversal a nivel administrativo  de la entidad, por ello en el mes de enero se  evidencia  que cada  requerimiento fue  gestionado conforme; 1.  al procedimiento del área. 2.en el marco de la normatividad vigente y  3. atendido de manera oportuna  para no entorpercer  la funcionalidad del Insttuto.						</t>
  </si>
  <si>
    <t>NA</t>
  </si>
  <si>
    <t>Ximena Andrea Castro Pinto</t>
  </si>
  <si>
    <t>GOTARDO ANTONIO YÁÑEZ ÁLVAREZ</t>
  </si>
  <si>
    <r>
      <rPr>
        <b/>
        <sz val="10"/>
        <color theme="1"/>
        <rFont val="Arial"/>
        <family val="2"/>
      </rPr>
      <t xml:space="preserve">GESTIÓN AMBIENTAL: </t>
    </r>
    <r>
      <rPr>
        <sz val="10"/>
        <color theme="1"/>
        <rFont val="Arial"/>
        <family val="2"/>
      </rPr>
      <t xml:space="preserve">Se realiza el reporte trimestral de material reciclado ante la UAESP; Se continua con las inspecciones mensuales, verificando las condiciones sanitarias y locativas de almacenamiento de los residuos; Se realiza el lavado de 4 caniles con el agua lluvia captado; Se continua con la gestión integral de Residuos en las sedes del Instituto; Se mejora las condiciones del entorno en la Unidad de Cuidado Animal con actividades de PODA y control de plagas y roedores. </t>
    </r>
  </si>
  <si>
    <r>
      <rPr>
        <b/>
        <sz val="10"/>
        <color theme="1"/>
        <rFont val="Arial"/>
        <family val="2"/>
      </rPr>
      <t>GESTIÓN DOCUMENTAL</t>
    </r>
    <r>
      <rPr>
        <sz val="10"/>
        <color theme="1"/>
        <rFont val="Arial"/>
        <family val="2"/>
      </rPr>
      <t>: Se han efectuado las capacitaciones referentes al tema de inventarios documentales, teniendo en cuenta que todas las dependencias deben tener este instrumentos de control que es indispensable para proceder a entregar las transferencias primarias documentales.
Se ha prestado el apoyo requerido por las áreas para la digitalización de la información y su posterior cargue al repositorio de AZ-Digital.</t>
    </r>
  </si>
  <si>
    <t>En el mes de abril de 2021 se realizó los reportes en PMR, SEGPLAN, SPI, POA y Hojas de vida de indicadores. Se acompañó a las Subdirecciones tecnicas en las modificaciones del Plan de Adquisiciones que requerían traslados presupuestales entre metas de los proyectos. Se diligenció el documento de criterios de Políticas Públicas solicitado por la Secretaría Distrital de Planeación para la evaluación de las políticas públicas vigentes y el cumplimiento de los criterios establecidos para mantener el estutus de Política Pública. Así mismo, se acompañó la reunión sostenida con la Secretaría Distrital de Ambiente sobre el producto de Casa Ecológica de los Animales, en la cual se llegaron a acuerdos frente al diligenciamiento de la ficha de de producto. Es importante anotar que durante el mes de abril no se recibieron solicitudes de acompañamiento técnico en procesos de formulación de políticas públicas</t>
  </si>
  <si>
    <t>En el mes de abril de 2021 se realizó los reportes en PMR, SEGPLAN, SPI, POA y Hojas de vida de indicadores.
Se acompaño a las Subdirecciones tecnicas en las modificacion del Plan de Adquisiciones que requerían traslados presupuestales entre metas de los proyectos. 
Durante el mes de abril se diligenció el documento de criterios de Políticas Públicas solicitado por la Secretaría Distrital de Planeación para la evaluación de las políticas públicas vigentes y el cumplimiento de los criterios establecidos para mantener el estatus de Política Pública. Así mismo, se acompañó la reunión sostenida con la Secretaría Distrital de Ambiente sobre el producto de Casa Ecológica de los Animales, en la cual se llegaron a acuerdos frente al diligenciamiento de la ficha de de producto. Es importante anotar que durante el mes de abril no se recibieron solicitudes de acompañamiento técnico en procesos de formulación de políticas públicas</t>
  </si>
  <si>
    <t>Henry Rincón - Leidy Rodriguez - Nancy Montero - Andrés Guerrero - Laura Fernandez</t>
  </si>
  <si>
    <t>En el mes de Abril se emitieron 2 actas de adopción (14 y15) en donde se actualizaron 15 documentos, se actualiza el listado maestro de documentos. Se modifican o cargan 22 compromisos en espacios de participacion reglamentada y no reglamentada en la plataforma colibri, se envian correos recordardo compromisos definidos por los procesos en el Plan anticorrupcion y de Atencion al Ciudadano, y en los riesgos de gestion por procesos, se realizan mesa de trabajo para definir el del 2021 del Plan Estadistico. Por otro lado no se logra cumplir la actividad de formular el plan de Mejoramiento FURAG debido a que no contamos con los resultados de la evaluacion del 2020 reprogramamos esta actividad para el mes de mayo</t>
  </si>
  <si>
    <t>En el mes de Abril se considera como positivo el envio de los correos recordando reportar PAAC y riesgos de gestion por procesos para los lideres de los procesos y que se haga de manera eficiente.</t>
  </si>
  <si>
    <r>
      <t>28 Acciones y campañas de comunicación externa
26 acciones y campañas de comunicaicón interna 
39 Publicaciones en diversos medios de comunicación
7 Notas y comunicados de prensa redactados                                                                                                                                                                         
11</t>
    </r>
    <r>
      <rPr>
        <sz val="12"/>
        <color rgb="FFFF0000"/>
        <rFont val="Arial"/>
        <family val="2"/>
      </rPr>
      <t xml:space="preserve"> </t>
    </r>
    <r>
      <rPr>
        <sz val="12"/>
        <color theme="1"/>
        <rFont val="Arial"/>
        <family val="2"/>
      </rPr>
      <t xml:space="preserve">Cubrimientos de actividades del IDPYBA
131 piezas gráficas diseñadas 
45 videos producidos y editados
PUBLICACIONES EN REDES:Facebook: 98, Twitter: 170, Instagram 41 Total: 309
ALCANCE EN REDES SOCIALES:Total: 975.636
INTERACCION EN REDES SOCIALES:  157.647
RESPUESTAS A MENSAJES EN REDES SOCIALES: 824
Notas publicadas en Página Web: 4 
Se realiza una divulgación de información de manera permanente para comunicar las acciones adelantadas por las  áreas misionales del IDPYBA a través de diversos productos, contenidos y piezas de comunicación. </t>
    </r>
  </si>
  <si>
    <t xml:space="preserve">Aunque se cumplieron todas las acciones propias de la misionalidad del equipo de comunicaciones. Aún falta un cargo por contratar: Técnico administrativo (planta) para lo se está adelantando el proceso de selección. </t>
  </si>
  <si>
    <t xml:space="preserve">Gracias a la gestión realizada por la oficina de comunicaciones se ha ogrado una divulgación externa de tipo permanente sobre la misionalidad del Instituto, como de los avances y acciones realizadas para la protección y el bienestar de los animales, con contenidos publicados en los canales de comunicación con que cuenta la entidad, específicamente en redes sociales facebook, twitter e instagram, como en página web, además de gestiones free press con medios de comunicación masiva. También se garantiza divulgación de diversos temas de interés dirigidos de manera especifica a la comunidad interna, es decir, a los servidores y colaboradoradores del IDPYBA, sobre actividades de capacitación, socialización de información general y de sinergia con Alcaldía Mayor.  La acción comunicativa propende por acercar a la ciudadanía al conocimiento de los planes, proyectos y programas del Instituto de Protección Animal, así como la para contrinuir a la sensibilización y educación de esta en aspectos relacionados, entre otros temas, con maltrato animal, tenencia responsable, cuidado de la Fauna, canales de denuncia y adopciones.  </t>
  </si>
  <si>
    <t>YOHANNA VILLEGAS CARO - CATALINA CRUZ</t>
  </si>
  <si>
    <r>
      <t>GESTIÓN FINANCIERA:</t>
    </r>
    <r>
      <rPr>
        <sz val="10"/>
        <color theme="1"/>
        <rFont val="Arial"/>
        <family val="2"/>
      </rPr>
      <t xml:space="preserve"> Con la incorporación y contabilización de las partidas contables se generan los estados financieros de la entidad, los cuales se presentan a los entes respectivos como CGN, DDC, Bogotá Consolida, Contraloría de Bogotá, los registros contables, se calculan con el volumen registrado en causaciones en el documentos RF (radicacion de factura), en el software ZBOX, durante el mes de abril se realizaron 263 (CONSECUTIVO DEL 635 AL 897), se elaboraron los respectivos estados financieros, Se realziaron las actvidades operativas necesarias para llevar la ejecución del Gasto de Funcionamiento e  Inversiones del presupuesto para el mes de Abril de 2021 al 42%; se realizo la totalidad de los giros   presupuestales de la vigencia solicitados de la vigencia sin ninguna novedad, por un valor de $1,069,425,223; la ejecución del PAC del presupuesto fue del 61% en vigencia de acuerdo a lo reportado en los informes del sistema de información y solictado por las areas de la entidad; se hicieron dos de actualización del PAA, una de la Subdirección de gestión Corporativa y otra de la Subdirección de Atención a la fauna junto con la publición inicial; La ejecución de Reservas  para el mes de Abril de 2021 fue del 67,79%.</t>
    </r>
  </si>
  <si>
    <t xml:space="preserve">Los demás grupos de trabajo no presentaron retrasos </t>
  </si>
  <si>
    <r>
      <t xml:space="preserve">GESTIÓN DOCUMENTAL: </t>
    </r>
    <r>
      <rPr>
        <sz val="10"/>
        <color theme="1"/>
        <rFont val="Arial"/>
        <family val="2"/>
      </rPr>
      <t>Debido a la situación de emergencia sanitaria ocasionada por el COVID-19, se han generado retrasos en la entrega de las transferencias documentales, toda vez que los contratistas como el equipo de gestión documental, han resultado positivos para esta enfermedad, por lo cual deben cumplir con el aislamiento preventivo de 14 días; Se reprogramaran las transferencias para que sean ralizadas cuando el personal haya superado el aislamiento, con apego a los protocolos de bioseguridad.</t>
    </r>
  </si>
  <si>
    <t xml:space="preserve">FORMATO DE REPORTE DEL MES DE ABRIL </t>
  </si>
  <si>
    <t xml:space="preserve">AVANCES : Desde la Subdirección de Gestión Corporativa se realizaron las actividades relacionadas  con la FASE 3 del proyecto de rediseño institucional, se realizo propuesta de modelos de operación teniendo en cuenta los productos y servicios presentados en la actualidad por la entidad, Se realizo la revisión de los cambios realizados y presentación de resultados de las cargas con todos los Directivos y Lideres de unidad se realizo la presentación del proyecto ante el Subdirector de Gestión Corporativa y los asesores juridicos. 
LOGROS:Se realizo la validación de los resultados por dependencia y verificación de servicios prestados por la entidad. </t>
  </si>
  <si>
    <t>GOTARDO ANTONIO ÝAÑEZ ÁLVAREZ</t>
  </si>
  <si>
    <t>No se presentó ningún retraso para el cumplimiento de la meta, por consiguiente, no se plantearon soluciones a los mismos.</t>
  </si>
  <si>
    <t>Dentro de las acciones que desarrolla la Oficina Asesora Jurídica se está cumpliendo con el objeto, funciones y misionalidad establecidas en las disposiciones que rigen la entidad, dirigidas al bienestar y protección de la fauna silvestre y doméstica que habita en el Distrito Capital. Del mismo modo, se garantiza  que  Bogotá  tiene  servicios integrales para la atención animal y que cuenta  con una entidad que promueve  la transparencia en todos los procesos de contratación.</t>
  </si>
  <si>
    <r>
      <rPr>
        <b/>
        <sz val="10"/>
        <color theme="1"/>
        <rFont val="Arial"/>
        <family val="2"/>
      </rPr>
      <t xml:space="preserve">OFICINA ASESORA JURIDICA:
 </t>
    </r>
    <r>
      <rPr>
        <sz val="10"/>
        <color theme="1"/>
        <rFont val="Arial"/>
        <family val="2"/>
      </rPr>
      <t xml:space="preserve">La Oficina Asesora Jurídica a través de los 4 grupos que la conforman: Grupo de Defensa Judicial, Grupo de Asuntos Normativos, Grupo de Asuntos Penales y Grupo de Asuntos Administrativos, atendio la totalidad de los 184 requerimientos asignados en el mes de abril de 2021. 
*Se contestaron dentro de la oportunidad legal todas las acciones de tutela presentadas durante este período.  Todos los requerimientos judiciales fueron atendidos dentro de los términos legales.
• Se adelantaron todas las actividades tendientes a dar cumplimiento al fallo de la Acción Popular No 2017-00162.
• Asimismo, es de anotar que dentro de los requerimientos allegados a la oficina se encuentran solicitudes de análisis y comentarios a proyectos de acuerdo, análisis de proyectos de ley, pronunciamientos del Instituto a textos de proyecto de acuerdo y exposición de motivos a proyectos de decreto, por otra parte, durante este mes se aprobarón la totalidad de las pólizas de los contratos, los cuales se evidencian a través de la plataforma Secop II. 
LOGROS OAJ: • El logro más importante durante este período consiste en que no se fallaron en contra del Instituto ninguna de las tutelas presentadas ante las autoridades judiciales, por el contrario, fueron falladas a favor y en ninguna se comprometió la responsabilidad de la entidad, ello significa un éxito procesal en el 100% de las acciones de tutela del período.
• Respuestas a derechos de petición y requerimientos dentro de los términos legales. 
 • Atender el 100% de los requerimientos que le fueron asignados, tomando siempre como punto de referencia la normatividad vigente, y el haber podido salvaguardar jurídicamente al Instituto con base al estudio juicioso, dedicado y profesional de todos los asuntos que en el desarrollo de sus funciones se fueron presentando durante este tiempo. 
</t>
    </r>
    <r>
      <rPr>
        <b/>
        <sz val="10"/>
        <color theme="1"/>
        <rFont val="Arial"/>
        <family val="2"/>
      </rPr>
      <t xml:space="preserve">SUBDIRECCIÓN DE GESTIÓN CORPORATIVA - GRUPO CONTRACTUAL: 
</t>
    </r>
    <r>
      <rPr>
        <sz val="10"/>
        <color theme="1"/>
        <rFont val="Arial"/>
        <family val="2"/>
      </rPr>
      <t>* Desde el grupo contractual, durante el mes de abril, se sucribieron 17 contratos, los cuales están debidamente publicados en la plataforma SECOP II.
* Del mismo modo, se revisaron un total de 29 documentos precontractuales.
* Se gestionaron y tramitaron 82 certificados de contratos. 
* Se realizo la presentacion de Informes a entes de Control que se requieren mensualmente como los son: SIVICOF y SIDEAP, Contraloria CHIP - en los tiempos estipulados.
Cada contrato se encuentra relacionado en la base  de datos  indicando  objeto, contratista, número de compromiso, fecha de suscripción  entro otros, todo  esto  conforme a lo publicado en SECOP II   lo cual se  puede evidenciar  con la nomenclatura  reportada  en la base y  en SECOP II  también encontrarán la solicitudes allegadas para la realización de cada contrato. En la plataforma SECOP II  en el apartado de cada contrato modificación contractual podran encontrar la adición con su respectiva solicitud y  para el caso de las terminaciones anticipadas en el apartado ejecución del contrato  en cada minuta de terminación se referencia el radicado de solicitud de esta novedad contractual.
Por otra parte, se adelantaron las gestiones necesarias en materia de Control Interno Disciplinario según los requerimientos allegados a este proceso.
* Se actualizo la base de procesos disciplinarios interna, para anotar los activos y demas actuaciones surtidas este mes de marzo de 2021.
Estos gozan de reserva en las acciones disciplinarias que se adelantan, estos expedientes reposan fisicamente en custodia en la Subdireccion de Gestion Corporativa, grupo disciplinario debidamente encarpetado, foliado en fisico y bajo custodia, segun Ley 734 de 202 Codigo Unico disciplinario Articulo 95.</t>
    </r>
  </si>
  <si>
    <t>Se logro realizar todas las tareas que se tenian proyectadas en PETI y en el SEGPLAN, lo muestra un compromiso de todas las areas del IDPYBA, se logró generar un formulario para el dia de adopciones virtuales, se generó un código QR para el proceso de esterilizaciones, se terminó la configuración del sistema backup veem, se realizó la presentación del modelo de gestión de seguridad de la información al área de planeación con el fin generar mesas de trabajo con los directivos y poder realizar un trabajo artuculado para tal fin, ya tenemos el pool de direcciones de IPV6, se realizó el ajuste de la sede electrónica de acuerdo a los solicitado en la resolucion 1519 de 2020 con transparencia y acceso de la información.</t>
  </si>
  <si>
    <t>Los restrasos presentandos en la validación de algunos sistemas de información de debido a nuestro aliado de prestación de servicios ETB.</t>
  </si>
  <si>
    <t xml:space="preserve">Los posibles beneficios que se pueden optener luego de estos avances y lograr que comunidad tenga mejores canales de comunicación e información real de los que hace la entidad. </t>
  </si>
  <si>
    <r>
      <rPr>
        <b/>
        <sz val="10"/>
        <color theme="1"/>
        <rFont val="Arial"/>
        <family val="2"/>
      </rPr>
      <t>SERVICIO AL CIUDADANO:</t>
    </r>
    <r>
      <rPr>
        <sz val="10"/>
        <color theme="1"/>
        <rFont val="Arial"/>
        <family val="2"/>
      </rPr>
      <t>Durante el mes de abril, lo ciudadanos respondieron 171 encuestas de satisfacción, en donde se evidencia que el 72% de los ciudadanos se encuentran satisfechos y muy satisfechos con el servicio recibido, el porcentaje de insatisfacción es del 21% y corresponde a los ciudadanos que no han recibido respuestas a sus requerimientos refentes a denuncias por presunto maltrato animal, o  que no estan de acuerdo con las respuestas dadas por el área de Escuadron Anticrueldad (tiempos de visita), y a ciudadanos que manifiestan su inconformidad con las jormadas de esterilización, proceso que no son claros y falta de articulación con las Alcaldías locales. El 62% de los ciudadanos que han utilizado los servicios del IDPYBA se encuentra satisfechos, en su mayoría son quienes solicitan el programa de esterilizaciones.
En el mes de abril se readicaron un total de 948 derechos de petición a través de los canales de atención al ciudadano habilitados, se evidencia un incremento en número de peticiones con respecto a los meses anteriores el cual esta dado por que los ciudadanos estan realizando sus peticiones a tarvés de el canal telefónico. Se cerraron 87 peticiones fuera de término y a corte de 30 de abril había 5 peticiones vencidas sin respuesta.</t>
    </r>
  </si>
  <si>
    <r>
      <rPr>
        <b/>
        <sz val="10"/>
        <color theme="1"/>
        <rFont val="Arial"/>
        <family val="2"/>
      </rPr>
      <t xml:space="preserve">TALENTO HUMANO: </t>
    </r>
    <r>
      <rPr>
        <sz val="10"/>
        <color theme="1"/>
        <rFont val="Arial"/>
        <family val="2"/>
      </rPr>
      <t>Durante el mes de abril se logró cumplir con los estándares mínimos y el cronograma del plan anual de Seguridad y Salud en el Trabajo, así mismo, se dio trámite a todos las situaciones administrativas a las que hubo lugar y los correspondientes reportes y actualizaciones en el SIDEAP y en la pagina web del Instituto, enfocados a la gestión de Talento Humano, empleo público y transparencia.</t>
    </r>
  </si>
  <si>
    <r>
      <rPr>
        <b/>
        <sz val="10"/>
        <color theme="1"/>
        <rFont val="Arial"/>
        <family val="2"/>
      </rPr>
      <t>RECURSOS FISICOS:</t>
    </r>
    <r>
      <rPr>
        <sz val="10"/>
        <color theme="1"/>
        <rFont val="Arial"/>
        <family val="2"/>
      </rPr>
      <t xml:space="preserve"> 1- Durante el mes de abril desde almacen se dio respuesta al 97% de las solicitudes de entrega, traslado y/o reintegro de bienes, con el fin de mantener actualizado el inventario, se registra cada movimiento en el  aplicativo de inventarios.
2- Se mantuvo actualizado el inventario, con el fin de mostrar la realizada económica y contable del mismo, durante el mes de abril
3-Se realizó el acompañamiento a los proveedores con el fin de gestionar los correspondientes pagos y normal ejecucion de los respectivos contratos, de esta manera se garantiza la normal prestacion de cada uno de los servicios.
4- Se realizó el ramite de pago de la factura servicio de energia, de la sede administrativa
5- Se realizó la solicitud de adecuacion y alistamiento de los pisos de la sede administrativa, lo anterio fue respondido  efectivamente por parte de la empresa Moderline, contratista del arrendamiento del piso 8.</t>
    </r>
  </si>
  <si>
    <r>
      <t xml:space="preserve">TALENTO HUMANO: </t>
    </r>
    <r>
      <rPr>
        <sz val="10"/>
        <color theme="1"/>
        <rFont val="Arial"/>
        <family val="2"/>
      </rPr>
      <t>No se logra cumplir a cabalidad con el Plan Institucional de Capacitaciones, por tal razón se ha pasado una solicitud de restructuración de los planes de trabajo, que permitan mejorar la planeación y ejecución de las jornadas de capacitación. Igualmente con el Plan de Bienestar e Incentivos se replantea la actividad de aromaterapia buscando sustiuirla por una que tenga mayor acogida</t>
    </r>
  </si>
  <si>
    <t xml:space="preserve">Por medio de la gestión realizada por estas áreas, se garantiza para la entidad y para la comunidad un acceso a la información pública y una conservación historica del conocimiento generado, por medio de La Tabla de Retención Documental , la elaboración de Inventarios documentales, el modelo de requisitos para la gestión de documentos electrónicos de archivo y el software de gestión documental. La Tabla de Retención Documental es importante debido a que aporta a identificar la documentación producida y recibida por la entidad en ejercicio de sus funciones, con este instrumento se lleva una adecuada administración documental. El modelo de requisitos para la gestión de documentos electrónicos de archivo, permite establecer los requerimientos técnicos funcionales y no funcionales para establecer un sistema de Gestión de documentos electrónicos de archivo, este sirve a la entidad como anexo técnico a la hora de adquirir un software de gestión documental. Las capacitaciones de gestión documental en cualquier tema, permiten que las dependencias tengan organizada su documentación, el control de la misma y facilitar el acceso y consulta de los documentos; del mismo modo, se da cumplimiento a la normativa ambiental vigente, se minimiza el impacto ambiental y se optimizan el recursos hídrico fomentando la austeridad del gasto; del mismo modo, mediante la Gestión de Talento humano se da fortalecimiento a la primera dimension del MIPG, se brinda capacitacion al personal de planta y contratistas para prestar un buen servicio al cliente externo generando compromiso, asertividad y valor público on la gestios del equipo de recursos fisicos se garantiza la correcta prestación de todos los servicios para el normal funcionamiento del Instituto, por medio de la gestión de los recursos físicos, se mantiene actualizado el inventario, de esta manera  se da transparencia a la gestion del almacen, se mantiene en buen estado las instalaciones fisicas del piso 8, sede adminsitrativa, se mantiene la normal prestacion del servicio de energia electrica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</si>
</sst>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4" formatCode="_-* #,##0.00\ &quot;€&quot;_-;\-* #,##0.00\ &quot;€&quot;_-;_-* &quot;-&quot;??\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_);_(* \(#,##0\);_(* &quot;-&quot;??_);_(@_)"/>
    <numFmt numFmtId="171" formatCode="_(* #,##0.00_);_(* \(#,##0.00\);_(* &quot;-&quot;_);_(@_)"/>
    <numFmt numFmtId="172" formatCode="_-* #,##0.00\ &quot;$&quot;_-;\-* #,##0.00\ &quot;$&quot;_-;_-* &quot;-&quot;??\ &quot;$&quot;_-;_-@_-"/>
    <numFmt numFmtId="173" formatCode="_-* #,##0.00\ _$_-;\-* #,##0.00\ _$_-;_-* &quot;-&quot;??\ _$_-;_-@_-"/>
    <numFmt numFmtId="174" formatCode="#,##0.0"/>
    <numFmt numFmtId="175" formatCode="_(* #,##0.0_);_(* \(#,##0.0\);_(* &quot;-&quot;??_);_(@_)"/>
    <numFmt numFmtId="176" formatCode="0.0"/>
    <numFmt numFmtId="177" formatCode="0.000"/>
    <numFmt numFmtId="178" formatCode="_(* #,##0.000_);_(* \(#,##0.000\);_(* &quot;-&quot;??_);_(@_)"/>
    <numFmt numFmtId="179" formatCode="_(* #,##0.0000_);_(* \(#,##0.0000\);_(* &quot;-&quot;??_);_(@_)"/>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4"/>
      <name val="Arial"/>
      <family val="2"/>
    </font>
    <font>
      <sz val="12"/>
      <color rgb="FFFF0000"/>
      <name val="Arial"/>
      <family val="2"/>
    </font>
    <font>
      <b/>
      <sz val="10"/>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1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4402">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8" fontId="7" fillId="0" borderId="0" applyFont="0" applyFill="0" applyBorder="0" applyAlignment="0" applyProtection="0"/>
    <xf numFmtId="168"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43" fontId="33" fillId="0" borderId="0" applyFont="0" applyFill="0" applyBorder="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94"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94"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95"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95" applyNumberFormat="0" applyFon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43" fontId="33" fillId="0" borderId="0" applyFont="0" applyFill="0" applyBorder="0" applyAlignment="0" applyProtection="0"/>
    <xf numFmtId="41"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43" fontId="33" fillId="0" borderId="0" applyFont="0" applyFill="0" applyBorder="0" applyAlignment="0" applyProtection="0"/>
    <xf numFmtId="43" fontId="33" fillId="0" borderId="0" applyFont="0" applyFill="0" applyBorder="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96"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0" fontId="23" fillId="7" borderId="96"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4" fillId="23" borderId="97" applyNumberFormat="0" applyFon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26" fillId="16" borderId="98" applyNumberFormat="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99"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1"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4" applyNumberFormat="0" applyAlignment="0" applyProtection="0"/>
    <xf numFmtId="0" fontId="18" fillId="16" borderId="124"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43" fontId="33" fillId="0" borderId="0" applyFont="0" applyFill="0" applyBorder="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101" applyNumberFormat="0" applyFon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43" fontId="33" fillId="0" borderId="0" applyFont="0" applyFill="0" applyBorder="0" applyAlignment="0" applyProtection="0"/>
    <xf numFmtId="41"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43" fontId="33" fillId="0" borderId="0" applyFont="0" applyFill="0" applyBorder="0" applyAlignment="0" applyProtection="0"/>
    <xf numFmtId="43" fontId="33" fillId="0" borderId="0" applyFont="0" applyFill="0" applyBorder="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18" fillId="16"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0" fontId="23" fillId="7" borderId="100"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4" fillId="23" borderId="101" applyNumberFormat="0" applyFon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26" fillId="16" borderId="102" applyNumberFormat="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31" fillId="0" borderId="103" applyNumberFormat="0" applyFill="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4"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0" fontId="23" fillId="7" borderId="111" applyNumberFormat="0" applyAlignment="0" applyProtection="0"/>
    <xf numFmtId="43" fontId="33" fillId="0" borderId="0" applyFont="0" applyFill="0" applyBorder="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2" applyNumberFormat="0" applyFont="0" applyAlignment="0" applyProtection="0"/>
    <xf numFmtId="0" fontId="4" fillId="23" borderId="116" applyNumberFormat="0" applyFon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26" fillId="16" borderId="113" applyNumberFormat="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31" fillId="0" borderId="114" applyNumberFormat="0" applyFill="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18" fillId="16"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23" fillId="7" borderId="115" applyNumberForma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4" fillId="23" borderId="116" applyNumberFormat="0" applyFon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26" fillId="16" borderId="117" applyNumberFormat="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31" fillId="0" borderId="118" applyNumberFormat="0" applyFill="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18" fillId="16" borderId="124"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23" fillId="7" borderId="124" applyNumberForma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5" applyNumberFormat="0" applyFont="0" applyAlignment="0" applyProtection="0"/>
    <xf numFmtId="0" fontId="4" fillId="23" borderId="129" applyNumberFormat="0" applyFon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26" fillId="16" borderId="126" applyNumberFormat="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31" fillId="0" borderId="127" applyNumberFormat="0" applyFill="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18" fillId="16"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23" fillId="7" borderId="128" applyNumberForma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4" fillId="23" borderId="129" applyNumberFormat="0" applyFon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26" fillId="16" borderId="130" applyNumberFormat="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31" fillId="0" borderId="131" applyNumberFormat="0" applyFill="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18" fillId="16" borderId="137"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23" fillId="7" borderId="137" applyNumberForma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38" applyNumberFormat="0" applyFont="0" applyAlignment="0" applyProtection="0"/>
    <xf numFmtId="0" fontId="4" fillId="23" borderId="142" applyNumberFormat="0" applyFon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26" fillId="16" borderId="139" applyNumberFormat="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31" fillId="0" borderId="140" applyNumberFormat="0" applyFill="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18" fillId="16"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23" fillId="7" borderId="141" applyNumberForma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4" fillId="23" borderId="142" applyNumberFormat="0" applyFon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26" fillId="16" borderId="143" applyNumberFormat="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31" fillId="0" borderId="144" applyNumberFormat="0" applyFill="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18" fillId="16" borderId="145"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23" fillId="7" borderId="145" applyNumberForma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46" applyNumberFormat="0" applyFont="0" applyAlignment="0" applyProtection="0"/>
    <xf numFmtId="0" fontId="4" fillId="23" borderId="150" applyNumberFormat="0" applyFon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26" fillId="16" borderId="147" applyNumberFormat="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31" fillId="0" borderId="148" applyNumberFormat="0" applyFill="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18" fillId="16"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23" fillId="7" borderId="149" applyNumberForma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4" fillId="23" borderId="150" applyNumberFormat="0" applyFon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26" fillId="16" borderId="151" applyNumberFormat="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0" fontId="31" fillId="0" borderId="152" applyNumberFormat="0" applyFill="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43" fontId="33" fillId="0" borderId="0" applyFont="0" applyFill="0" applyBorder="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18" fillId="16" borderId="153"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0" fontId="23" fillId="7" borderId="153"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8" applyNumberFormat="0" applyFon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26" fillId="16" borderId="155" applyNumberFormat="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43" fontId="33" fillId="0" borderId="0" applyFont="0" applyFill="0" applyBorder="0" applyAlignment="0" applyProtection="0"/>
    <xf numFmtId="41"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31" fillId="0" borderId="156" applyNumberFormat="0" applyFill="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43" fontId="33" fillId="0" borderId="0" applyFont="0" applyFill="0" applyBorder="0" applyAlignment="0" applyProtection="0"/>
    <xf numFmtId="43" fontId="33" fillId="0" borderId="0" applyFont="0" applyFill="0" applyBorder="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4" fillId="23" borderId="158" applyNumberFormat="0" applyFon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18" fillId="16"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23" fillId="7" borderId="157" applyNumberForma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26" fillId="16" borderId="159" applyNumberFormat="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31" fillId="0" borderId="160" applyNumberFormat="0" applyFill="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0" fontId="4" fillId="23" borderId="154" applyNumberFormat="0" applyFont="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cellStyleXfs>
  <cellXfs count="840">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69"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0"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0"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55" fillId="0" borderId="0" xfId="0" applyFont="1" applyAlignment="1" applyProtection="1">
      <alignment horizontal="center" vertical="center" wrapText="1"/>
      <protection locked="0" hidden="1"/>
    </xf>
    <xf numFmtId="0" fontId="51" fillId="0" borderId="0" xfId="0" applyFont="1" applyProtection="1">
      <protection hidden="1"/>
    </xf>
    <xf numFmtId="0" fontId="56" fillId="0" borderId="0" xfId="1327" applyFont="1" applyAlignment="1" applyProtection="1">
      <alignment vertical="center" wrapText="1"/>
      <protection hidden="1"/>
    </xf>
    <xf numFmtId="0" fontId="54" fillId="0" borderId="0" xfId="0" applyFont="1" applyProtection="1">
      <protection hidden="1"/>
    </xf>
    <xf numFmtId="0" fontId="3" fillId="0" borderId="0" xfId="1371" applyFont="1" applyAlignment="1" applyProtection="1">
      <alignment horizontal="center" vertical="center"/>
      <protection hidden="1"/>
    </xf>
    <xf numFmtId="0" fontId="57" fillId="0" borderId="0" xfId="1371" applyFont="1" applyAlignment="1" applyProtection="1">
      <alignment horizontal="center" vertical="center"/>
      <protection hidden="1"/>
    </xf>
    <xf numFmtId="0" fontId="53" fillId="0" borderId="0" xfId="0" applyFont="1" applyProtection="1">
      <protection hidden="1"/>
    </xf>
    <xf numFmtId="0" fontId="12" fillId="0" borderId="0" xfId="1371" applyFont="1" applyAlignment="1" applyProtection="1">
      <alignment horizontal="center" vertical="top" wrapText="1"/>
      <protection hidden="1"/>
    </xf>
    <xf numFmtId="0" fontId="8" fillId="61" borderId="71" xfId="1371" applyFont="1" applyFill="1" applyBorder="1" applyAlignment="1" applyProtection="1">
      <alignment vertical="center" wrapText="1"/>
      <protection hidden="1"/>
    </xf>
    <xf numFmtId="0" fontId="12" fillId="0" borderId="0" xfId="1371" applyFont="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6" fillId="0" borderId="0" xfId="1327" applyFont="1" applyAlignment="1" applyProtection="1">
      <alignment vertical="center"/>
      <protection hidden="1"/>
    </xf>
    <xf numFmtId="0" fontId="12" fillId="0" borderId="0" xfId="1371" applyFont="1" applyAlignment="1" applyProtection="1">
      <alignment horizontal="left" vertical="center" wrapText="1"/>
      <protection hidden="1"/>
    </xf>
    <xf numFmtId="0" fontId="12" fillId="0" borderId="0" xfId="1371" applyFont="1" applyAlignment="1" applyProtection="1">
      <alignment horizontal="center" vertical="center" wrapText="1"/>
      <protection hidden="1"/>
    </xf>
    <xf numFmtId="0" fontId="11" fillId="0" borderId="0" xfId="1371" applyFont="1" applyAlignment="1" applyProtection="1">
      <alignment horizontal="center" vertical="center" wrapText="1"/>
      <protection hidden="1"/>
    </xf>
    <xf numFmtId="0" fontId="13" fillId="0" borderId="0" xfId="1371" applyFont="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58" fillId="0" borderId="0" xfId="1327" applyFont="1" applyAlignment="1" applyProtection="1">
      <alignment vertical="center"/>
      <protection hidden="1"/>
    </xf>
    <xf numFmtId="169"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73" xfId="1371" applyFont="1" applyFill="1" applyBorder="1" applyAlignment="1" applyProtection="1">
      <alignment horizontal="center" vertical="center" wrapText="1"/>
      <protection hidden="1"/>
    </xf>
    <xf numFmtId="0" fontId="8" fillId="61" borderId="71" xfId="0" applyFont="1" applyFill="1" applyBorder="1" applyAlignment="1" applyProtection="1">
      <alignment horizontal="center" vertical="center" wrapText="1"/>
      <protection hidden="1"/>
    </xf>
    <xf numFmtId="0" fontId="8" fillId="61" borderId="72" xfId="1371" applyFont="1" applyFill="1" applyBorder="1" applyAlignment="1" applyProtection="1">
      <alignment horizontal="center" vertical="center" wrapText="1"/>
      <protection hidden="1"/>
    </xf>
    <xf numFmtId="0" fontId="8" fillId="61" borderId="73" xfId="1371" applyFont="1" applyFill="1" applyBorder="1" applyAlignment="1" applyProtection="1">
      <alignment horizontal="center" vertical="center"/>
      <protection hidden="1"/>
    </xf>
    <xf numFmtId="9" fontId="59" fillId="0" borderId="0" xfId="1495" applyFont="1" applyFill="1" applyBorder="1" applyAlignment="1" applyProtection="1">
      <alignment horizontal="center" vertical="center" wrapText="1"/>
      <protection hidden="1"/>
    </xf>
    <xf numFmtId="0" fontId="60" fillId="0" borderId="0" xfId="1371" applyFont="1" applyAlignment="1" applyProtection="1">
      <alignment horizontal="center" vertical="center" wrapText="1"/>
      <protection locked="0" hidden="1"/>
    </xf>
    <xf numFmtId="0" fontId="54" fillId="0" borderId="0" xfId="0" applyFont="1" applyAlignment="1" applyProtection="1">
      <alignment horizontal="center" vertical="center"/>
      <protection hidden="1"/>
    </xf>
    <xf numFmtId="0" fontId="3" fillId="0" borderId="0" xfId="1371" applyFont="1" applyAlignment="1" applyProtection="1">
      <alignment horizontal="center" vertical="center" wrapText="1"/>
      <protection locked="0" hidden="1"/>
    </xf>
    <xf numFmtId="14" fontId="9" fillId="0" borderId="71" xfId="1371" applyNumberFormat="1" applyFont="1" applyBorder="1" applyAlignment="1" applyProtection="1">
      <alignment vertical="center" wrapText="1"/>
      <protection locked="0" hidden="1"/>
    </xf>
    <xf numFmtId="0" fontId="4" fillId="0" borderId="0" xfId="1371" applyAlignment="1" applyProtection="1">
      <alignment vertical="center" wrapText="1"/>
      <protection locked="0" hidden="1"/>
    </xf>
    <xf numFmtId="0" fontId="61" fillId="0" borderId="0" xfId="0" applyFont="1" applyAlignment="1" applyProtection="1">
      <alignment horizontal="center"/>
      <protection hidden="1"/>
    </xf>
    <xf numFmtId="0" fontId="4" fillId="0" borderId="0" xfId="137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ill="1" applyAlignment="1" applyProtection="1">
      <alignment vertical="center"/>
      <protection hidden="1"/>
    </xf>
    <xf numFmtId="0" fontId="4" fillId="24" borderId="0" xfId="137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5" fillId="0" borderId="0" xfId="0" applyFont="1" applyAlignment="1" applyProtection="1">
      <alignment horizontal="center"/>
      <protection hidden="1"/>
    </xf>
    <xf numFmtId="0" fontId="55" fillId="0" borderId="0" xfId="0" applyFont="1" applyProtection="1">
      <protection hidden="1"/>
    </xf>
    <xf numFmtId="177" fontId="54" fillId="0" borderId="71" xfId="0" applyNumberFormat="1" applyFont="1" applyBorder="1" applyProtection="1">
      <protection hidden="1"/>
    </xf>
    <xf numFmtId="0" fontId="8" fillId="61" borderId="65" xfId="1371" applyFont="1" applyFill="1" applyBorder="1" applyAlignment="1" applyProtection="1">
      <alignment horizontal="justify" vertical="center" wrapText="1"/>
      <protection hidden="1"/>
    </xf>
    <xf numFmtId="9" fontId="3" fillId="24" borderId="0" xfId="1496" applyFont="1" applyFill="1" applyAlignment="1" applyProtection="1">
      <alignment horizontal="center" vertical="center"/>
      <protection hidden="1"/>
    </xf>
    <xf numFmtId="0" fontId="76" fillId="0" borderId="0" xfId="0" applyFont="1" applyProtection="1">
      <protection hidden="1"/>
    </xf>
    <xf numFmtId="0" fontId="76" fillId="0" borderId="0" xfId="1327" applyFont="1" applyAlignment="1" applyProtection="1">
      <alignment vertical="center" wrapText="1"/>
      <protection hidden="1"/>
    </xf>
    <xf numFmtId="0" fontId="76" fillId="0" borderId="0" xfId="1327" applyFont="1" applyAlignment="1" applyProtection="1">
      <alignment vertical="center"/>
      <protection hidden="1"/>
    </xf>
    <xf numFmtId="178" fontId="70" fillId="50" borderId="71" xfId="1250" applyNumberFormat="1" applyFont="1" applyFill="1" applyBorder="1" applyAlignment="1" applyProtection="1">
      <alignment horizontal="center" vertical="center"/>
      <protection hidden="1"/>
    </xf>
    <xf numFmtId="178" fontId="70" fillId="0" borderId="71" xfId="0" applyNumberFormat="1" applyFont="1" applyBorder="1" applyProtection="1">
      <protection hidden="1"/>
    </xf>
    <xf numFmtId="0" fontId="8" fillId="61" borderId="71" xfId="1371" applyFont="1" applyFill="1" applyBorder="1" applyAlignment="1" applyProtection="1">
      <alignment horizontal="center" vertical="center" wrapText="1"/>
      <protection locked="0" hidden="1"/>
    </xf>
    <xf numFmtId="0" fontId="5" fillId="0" borderId="71" xfId="1371" applyFont="1" applyBorder="1" applyAlignment="1" applyProtection="1">
      <alignment horizontal="center" vertical="center" wrapText="1"/>
      <protection hidden="1"/>
    </xf>
    <xf numFmtId="0" fontId="5" fillId="0" borderId="72" xfId="1371" applyFont="1" applyBorder="1" applyAlignment="1" applyProtection="1">
      <alignment horizontal="center" vertical="center" wrapText="1"/>
      <protection hidden="1"/>
    </xf>
    <xf numFmtId="0" fontId="8" fillId="61" borderId="71" xfId="1371" applyFont="1" applyFill="1" applyBorder="1" applyAlignment="1" applyProtection="1">
      <alignment horizontal="center" vertical="center" wrapText="1"/>
      <protection hidden="1"/>
    </xf>
    <xf numFmtId="0" fontId="5" fillId="0" borderId="71" xfId="1371" applyFont="1" applyBorder="1" applyAlignment="1" applyProtection="1">
      <alignment horizontal="center" vertical="center"/>
      <protection hidden="1"/>
    </xf>
    <xf numFmtId="0" fontId="5" fillId="0" borderId="72" xfId="1371" applyFont="1" applyBorder="1" applyAlignment="1" applyProtection="1">
      <alignment horizontal="center" vertical="center"/>
      <protection hidden="1"/>
    </xf>
    <xf numFmtId="0" fontId="8" fillId="61" borderId="73" xfId="1371" applyFont="1" applyFill="1" applyBorder="1" applyAlignment="1" applyProtection="1">
      <alignment horizontal="left" vertical="center" wrapText="1"/>
      <protection hidden="1"/>
    </xf>
    <xf numFmtId="176" fontId="5" fillId="0" borderId="75" xfId="1496" applyNumberFormat="1" applyFont="1" applyFill="1" applyBorder="1" applyAlignment="1" applyProtection="1">
      <alignment horizontal="center" vertical="center" wrapText="1"/>
      <protection hidden="1"/>
    </xf>
    <xf numFmtId="176" fontId="5" fillId="0" borderId="78" xfId="1496" applyNumberFormat="1" applyFont="1" applyFill="1" applyBorder="1" applyAlignment="1" applyProtection="1">
      <alignment vertical="center" wrapText="1"/>
      <protection hidden="1"/>
    </xf>
    <xf numFmtId="0" fontId="8" fillId="61" borderId="74" xfId="1371" applyFont="1" applyFill="1" applyBorder="1" applyAlignment="1" applyProtection="1">
      <alignment vertical="top" wrapText="1"/>
      <protection hidden="1"/>
    </xf>
    <xf numFmtId="178" fontId="5" fillId="24" borderId="75" xfId="1250" applyNumberFormat="1" applyFont="1" applyFill="1" applyBorder="1" applyAlignment="1" applyProtection="1">
      <alignment horizontal="center" vertical="center"/>
      <protection hidden="1"/>
    </xf>
    <xf numFmtId="0" fontId="8" fillId="61" borderId="73" xfId="1371" applyFont="1" applyFill="1" applyBorder="1" applyAlignment="1" applyProtection="1">
      <alignment horizontal="justify" vertical="center" wrapText="1"/>
      <protection locked="0" hidden="1"/>
    </xf>
    <xf numFmtId="0" fontId="8" fillId="61" borderId="73" xfId="1371" applyFont="1" applyFill="1" applyBorder="1" applyAlignment="1" applyProtection="1">
      <alignment horizontal="justify" vertical="center" wrapText="1"/>
      <protection hidden="1"/>
    </xf>
    <xf numFmtId="0" fontId="8" fillId="61" borderId="79" xfId="1371" applyFont="1" applyFill="1" applyBorder="1" applyAlignment="1" applyProtection="1">
      <alignment horizontal="left" vertical="center" wrapText="1"/>
      <protection hidden="1"/>
    </xf>
    <xf numFmtId="14" fontId="9" fillId="0" borderId="71" xfId="1371" applyNumberFormat="1" applyFont="1" applyBorder="1" applyAlignment="1" applyProtection="1">
      <alignment horizontal="center" vertical="center" wrapText="1"/>
      <protection locked="0" hidden="1"/>
    </xf>
    <xf numFmtId="0" fontId="8" fillId="61" borderId="73" xfId="1371" applyFont="1" applyFill="1" applyBorder="1" applyAlignment="1" applyProtection="1">
      <alignment horizontal="justify" vertical="center"/>
      <protection hidden="1"/>
    </xf>
    <xf numFmtId="0" fontId="8" fillId="61" borderId="73" xfId="1371" applyFont="1" applyFill="1" applyBorder="1" applyAlignment="1" applyProtection="1">
      <alignment vertical="center" wrapText="1"/>
      <protection hidden="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167" fontId="59" fillId="0" borderId="0" xfId="1495" applyNumberFormat="1"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176" fontId="5" fillId="0" borderId="78" xfId="1496" applyNumberFormat="1" applyFont="1" applyFill="1" applyBorder="1" applyAlignment="1" applyProtection="1">
      <alignment horizontal="center" vertical="center" wrapText="1"/>
      <protection hidden="1"/>
    </xf>
    <xf numFmtId="14" fontId="5" fillId="0" borderId="71" xfId="1371" applyNumberFormat="1" applyFont="1" applyBorder="1" applyAlignment="1" applyProtection="1">
      <alignment horizontal="center" vertical="center" wrapText="1"/>
      <protection locked="0" hidden="1"/>
    </xf>
    <xf numFmtId="177" fontId="81" fillId="24" borderId="71" xfId="1250" applyNumberFormat="1" applyFont="1" applyFill="1" applyBorder="1" applyAlignment="1" applyProtection="1">
      <alignment horizontal="center" vertical="center"/>
      <protection hidden="1"/>
    </xf>
    <xf numFmtId="9" fontId="54" fillId="0" borderId="71" xfId="1495" applyFont="1" applyBorder="1" applyProtection="1">
      <protection hidden="1"/>
    </xf>
    <xf numFmtId="10" fontId="9" fillId="50" borderId="74" xfId="1495" applyNumberFormat="1" applyFont="1" applyFill="1" applyBorder="1" applyAlignment="1" applyProtection="1">
      <alignment vertical="center" wrapText="1"/>
      <protection locked="0" hidden="1"/>
    </xf>
    <xf numFmtId="177" fontId="5" fillId="0" borderId="75" xfId="1496" applyNumberFormat="1" applyFont="1" applyFill="1" applyBorder="1" applyAlignment="1" applyProtection="1">
      <alignment horizontal="center" vertical="center" wrapText="1"/>
      <protection hidden="1"/>
    </xf>
    <xf numFmtId="177" fontId="5" fillId="0" borderId="72" xfId="1496" applyNumberFormat="1" applyFont="1" applyFill="1" applyBorder="1" applyAlignment="1" applyProtection="1">
      <alignment horizontal="center" vertical="center" wrapText="1"/>
      <protection hidden="1"/>
    </xf>
    <xf numFmtId="0" fontId="9" fillId="0" borderId="71" xfId="1371" applyFont="1" applyBorder="1" applyAlignment="1" applyProtection="1">
      <alignment horizontal="center" vertical="center"/>
      <protection hidden="1"/>
    </xf>
    <xf numFmtId="0" fontId="9" fillId="0" borderId="72" xfId="1371" applyFont="1" applyBorder="1" applyAlignment="1" applyProtection="1">
      <alignment horizontal="center" vertical="center"/>
      <protection hidden="1"/>
    </xf>
    <xf numFmtId="1" fontId="9" fillId="24" borderId="75" xfId="1496" applyNumberFormat="1" applyFont="1" applyFill="1" applyBorder="1" applyAlignment="1" applyProtection="1">
      <alignment vertical="center" wrapText="1"/>
      <protection hidden="1"/>
    </xf>
    <xf numFmtId="1" fontId="9" fillId="24" borderId="78" xfId="1496" applyNumberFormat="1" applyFont="1" applyFill="1" applyBorder="1" applyAlignment="1" applyProtection="1">
      <alignment vertical="center" wrapText="1"/>
      <protection hidden="1"/>
    </xf>
    <xf numFmtId="176" fontId="5" fillId="24" borderId="75" xfId="1496" applyNumberFormat="1" applyFont="1" applyFill="1" applyBorder="1" applyAlignment="1" applyProtection="1">
      <alignment horizontal="center" vertical="center" wrapText="1"/>
      <protection hidden="1"/>
    </xf>
    <xf numFmtId="176" fontId="5" fillId="24" borderId="78" xfId="1496" applyNumberFormat="1" applyFont="1" applyFill="1" applyBorder="1" applyAlignment="1" applyProtection="1">
      <alignment horizontal="center" vertical="center" wrapText="1"/>
      <protection hidden="1"/>
    </xf>
    <xf numFmtId="178" fontId="70" fillId="24" borderId="71" xfId="1250" applyNumberFormat="1" applyFont="1" applyFill="1" applyBorder="1" applyAlignment="1" applyProtection="1">
      <alignment horizontal="center" vertical="center"/>
      <protection hidden="1"/>
    </xf>
    <xf numFmtId="167" fontId="70" fillId="24" borderId="75" xfId="1250" applyFont="1" applyFill="1" applyBorder="1" applyAlignment="1" applyProtection="1">
      <alignment horizontal="center" vertical="center"/>
      <protection hidden="1"/>
    </xf>
    <xf numFmtId="179" fontId="70" fillId="24" borderId="75" xfId="1250" applyNumberFormat="1" applyFont="1" applyFill="1" applyBorder="1" applyAlignment="1" applyProtection="1">
      <alignment horizontal="center" vertical="center"/>
      <protection hidden="1"/>
    </xf>
    <xf numFmtId="179" fontId="70" fillId="24" borderId="71" xfId="1250" applyNumberFormat="1" applyFont="1" applyFill="1" applyBorder="1" applyAlignment="1" applyProtection="1">
      <alignment horizontal="center" vertical="center"/>
      <protection hidden="1"/>
    </xf>
    <xf numFmtId="0" fontId="54" fillId="0" borderId="52" xfId="0" applyFont="1" applyBorder="1" applyProtection="1">
      <protection hidden="1"/>
    </xf>
    <xf numFmtId="0" fontId="54" fillId="0" borderId="14" xfId="0" applyFont="1" applyBorder="1" applyProtection="1">
      <protection hidden="1"/>
    </xf>
    <xf numFmtId="0" fontId="15" fillId="61" borderId="71" xfId="1371" applyFont="1" applyFill="1" applyBorder="1" applyAlignment="1" applyProtection="1">
      <alignment vertical="center" wrapText="1"/>
      <protection hidden="1"/>
    </xf>
    <xf numFmtId="2" fontId="5" fillId="0" borderId="75" xfId="1496" applyNumberFormat="1" applyFont="1" applyFill="1" applyBorder="1" applyAlignment="1" applyProtection="1">
      <alignment horizontal="center" vertical="center" wrapText="1"/>
      <protection hidden="1"/>
    </xf>
    <xf numFmtId="2" fontId="5" fillId="0" borderId="78" xfId="1496" applyNumberFormat="1" applyFont="1" applyFill="1" applyBorder="1" applyAlignment="1" applyProtection="1">
      <alignment horizontal="center" vertical="center" wrapText="1"/>
      <protection hidden="1"/>
    </xf>
    <xf numFmtId="14" fontId="12" fillId="0" borderId="71" xfId="1371" applyNumberFormat="1" applyFont="1" applyBorder="1" applyAlignment="1" applyProtection="1">
      <alignment horizontal="center" vertical="center" wrapText="1"/>
      <protection locked="0" hidden="1"/>
    </xf>
    <xf numFmtId="0" fontId="54" fillId="0" borderId="39" xfId="0" applyFont="1" applyBorder="1" applyProtection="1">
      <protection hidden="1"/>
    </xf>
    <xf numFmtId="43" fontId="9" fillId="0" borderId="75" xfId="1876" applyFont="1" applyFill="1" applyBorder="1" applyAlignment="1">
      <alignment horizontal="center" vertical="center"/>
    </xf>
    <xf numFmtId="43" fontId="63" fillId="0" borderId="71" xfId="1876" applyNumberFormat="1" applyFont="1" applyFill="1" applyBorder="1" applyAlignment="1">
      <alignment horizontal="center" vertical="center"/>
    </xf>
    <xf numFmtId="43" fontId="63" fillId="24" borderId="71" xfId="1876" applyNumberFormat="1" applyFont="1" applyFill="1" applyBorder="1" applyAlignment="1">
      <alignment horizontal="center" vertical="center"/>
    </xf>
    <xf numFmtId="9" fontId="70" fillId="0" borderId="71" xfId="1495" applyFont="1" applyBorder="1" applyProtection="1">
      <protection hidden="1"/>
    </xf>
    <xf numFmtId="10" fontId="4" fillId="50" borderId="74" xfId="1495" applyNumberFormat="1" applyFont="1" applyFill="1" applyBorder="1" applyAlignment="1" applyProtection="1">
      <alignment vertical="center" wrapText="1"/>
      <protection locked="0" hidden="1"/>
    </xf>
    <xf numFmtId="169" fontId="54" fillId="0" borderId="71" xfId="0" applyNumberFormat="1" applyFont="1" applyBorder="1" applyProtection="1">
      <protection hidden="1"/>
    </xf>
    <xf numFmtId="0" fontId="8" fillId="61" borderId="132" xfId="1371" applyFont="1" applyFill="1" applyBorder="1" applyAlignment="1" applyProtection="1">
      <alignment horizontal="justify" vertical="center" wrapText="1"/>
      <protection locked="0" hidden="1"/>
    </xf>
    <xf numFmtId="10" fontId="59" fillId="0" borderId="0" xfId="1495" applyNumberFormat="1" applyFont="1" applyFill="1" applyBorder="1" applyAlignment="1">
      <alignment horizontal="center" vertical="center" wrapText="1"/>
    </xf>
    <xf numFmtId="10" fontId="12" fillId="50" borderId="74" xfId="1495" applyNumberFormat="1" applyFont="1" applyFill="1" applyBorder="1" applyAlignment="1" applyProtection="1">
      <alignment vertical="center" wrapText="1"/>
      <protection locked="0" hidden="1"/>
    </xf>
    <xf numFmtId="167" fontId="63" fillId="24" borderId="162" xfId="1250" applyFont="1" applyFill="1" applyBorder="1" applyAlignment="1" applyProtection="1">
      <alignment horizontal="center" vertical="center"/>
      <protection hidden="1"/>
    </xf>
    <xf numFmtId="10" fontId="59" fillId="0" borderId="162" xfId="1495" applyNumberFormat="1" applyFont="1" applyFill="1" applyBorder="1" applyAlignment="1">
      <alignment horizontal="center" vertical="center" wrapText="1"/>
    </xf>
    <xf numFmtId="178" fontId="12" fillId="24" borderId="162" xfId="1250" applyNumberFormat="1" applyFont="1" applyFill="1" applyBorder="1" applyAlignment="1" applyProtection="1">
      <alignment horizontal="center" vertical="center"/>
      <protection hidden="1"/>
    </xf>
    <xf numFmtId="9" fontId="59" fillId="0" borderId="162" xfId="1495" applyFont="1" applyBorder="1" applyProtection="1">
      <protection hidden="1"/>
    </xf>
    <xf numFmtId="167" fontId="9" fillId="0" borderId="161" xfId="1250" applyFont="1" applyFill="1" applyBorder="1" applyAlignment="1" applyProtection="1">
      <alignment horizontal="center" vertical="center"/>
      <protection hidden="1"/>
    </xf>
    <xf numFmtId="167" fontId="9" fillId="24" borderId="162" xfId="1250" applyFont="1" applyFill="1" applyBorder="1" applyAlignment="1" applyProtection="1">
      <alignment horizontal="center" vertical="center"/>
      <protection hidden="1"/>
    </xf>
    <xf numFmtId="167" fontId="63" fillId="0" borderId="162" xfId="1250"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9" fontId="5" fillId="50" borderId="22" xfId="0" applyNumberFormat="1" applyFont="1" applyFill="1" applyBorder="1" applyAlignment="1" applyProtection="1">
      <alignment horizontal="center" vertical="center" wrapText="1"/>
      <protection hidden="1"/>
    </xf>
    <xf numFmtId="169" fontId="5" fillId="50" borderId="23" xfId="0" applyNumberFormat="1" applyFont="1" applyFill="1" applyBorder="1" applyAlignment="1" applyProtection="1">
      <alignment horizontal="center" vertical="center" wrapText="1"/>
      <protection hidden="1"/>
    </xf>
    <xf numFmtId="169" fontId="5" fillId="50" borderId="26" xfId="0" applyNumberFormat="1" applyFont="1" applyFill="1" applyBorder="1" applyAlignment="1" applyProtection="1">
      <alignment horizontal="center" vertical="center" wrapText="1"/>
      <protection hidden="1"/>
    </xf>
    <xf numFmtId="169" fontId="5" fillId="50" borderId="27"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69" fontId="5" fillId="50" borderId="17" xfId="0" applyNumberFormat="1" applyFont="1" applyFill="1" applyBorder="1" applyAlignment="1" applyProtection="1">
      <alignment vertical="center" wrapText="1"/>
      <protection hidden="1"/>
    </xf>
    <xf numFmtId="169"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69" fontId="15" fillId="50" borderId="17" xfId="0" applyNumberFormat="1" applyFont="1" applyFill="1" applyBorder="1" applyAlignment="1" applyProtection="1">
      <alignment vertical="center" wrapText="1"/>
      <protection hidden="1"/>
    </xf>
    <xf numFmtId="169" fontId="15" fillId="50" borderId="19" xfId="0" applyNumberFormat="1" applyFont="1" applyFill="1" applyBorder="1" applyAlignment="1" applyProtection="1">
      <alignment vertical="center" wrapText="1"/>
      <protection hidden="1"/>
    </xf>
    <xf numFmtId="169"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69" fontId="5" fillId="51" borderId="17" xfId="0" applyNumberFormat="1" applyFont="1" applyFill="1" applyBorder="1" applyAlignment="1" applyProtection="1">
      <alignment vertical="center" wrapText="1"/>
      <protection hidden="1"/>
    </xf>
    <xf numFmtId="169"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69" fontId="15" fillId="55" borderId="17" xfId="0" applyNumberFormat="1" applyFont="1" applyFill="1" applyBorder="1" applyAlignment="1" applyProtection="1">
      <alignment horizontal="center" vertical="center" wrapText="1"/>
      <protection hidden="1"/>
    </xf>
    <xf numFmtId="169" fontId="15" fillId="55" borderId="19" xfId="0" applyNumberFormat="1" applyFont="1" applyFill="1" applyBorder="1" applyAlignment="1" applyProtection="1">
      <alignment horizontal="center" vertical="center" wrapText="1"/>
      <protection hidden="1"/>
    </xf>
    <xf numFmtId="169" fontId="70" fillId="50" borderId="22" xfId="0" applyNumberFormat="1" applyFont="1" applyFill="1" applyBorder="1" applyAlignment="1" applyProtection="1">
      <alignment horizontal="center" vertical="center" wrapText="1"/>
      <protection hidden="1"/>
    </xf>
    <xf numFmtId="169" fontId="70" fillId="50" borderId="23" xfId="0" applyNumberFormat="1" applyFont="1" applyFill="1" applyBorder="1" applyAlignment="1" applyProtection="1">
      <alignment horizontal="center" vertical="center" wrapText="1"/>
      <protection hidden="1"/>
    </xf>
    <xf numFmtId="169" fontId="70" fillId="50" borderId="26" xfId="0" applyNumberFormat="1" applyFont="1" applyFill="1" applyBorder="1" applyAlignment="1" applyProtection="1">
      <alignment horizontal="center" vertical="center" wrapText="1"/>
      <protection hidden="1"/>
    </xf>
    <xf numFmtId="169" fontId="70" fillId="50" borderId="27" xfId="0" applyNumberFormat="1" applyFont="1" applyFill="1" applyBorder="1" applyAlignment="1" applyProtection="1">
      <alignment horizontal="center" vertical="center" wrapText="1"/>
      <protection hidden="1"/>
    </xf>
    <xf numFmtId="169" fontId="71" fillId="55" borderId="17" xfId="0" applyNumberFormat="1" applyFont="1" applyFill="1" applyBorder="1" applyAlignment="1" applyProtection="1">
      <alignment horizontal="center" vertical="center" wrapText="1"/>
      <protection hidden="1"/>
    </xf>
    <xf numFmtId="169" fontId="71" fillId="55" borderId="19" xfId="0" applyNumberFormat="1" applyFont="1" applyFill="1" applyBorder="1" applyAlignment="1" applyProtection="1">
      <alignment horizontal="center" vertical="center" wrapText="1"/>
      <protection hidden="1"/>
    </xf>
    <xf numFmtId="170" fontId="15" fillId="0" borderId="17" xfId="1250" applyNumberFormat="1" applyFont="1" applyFill="1" applyBorder="1" applyAlignment="1" applyProtection="1">
      <alignment vertical="center" wrapText="1"/>
      <protection hidden="1"/>
    </xf>
    <xf numFmtId="170"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1" fontId="15" fillId="55" borderId="17" xfId="1251" applyNumberFormat="1" applyFont="1" applyFill="1" applyBorder="1" applyAlignment="1" applyProtection="1">
      <alignment horizontal="center" vertical="center" wrapText="1"/>
      <protection hidden="1"/>
    </xf>
    <xf numFmtId="171" fontId="15" fillId="55" borderId="19" xfId="1251" applyNumberFormat="1" applyFont="1" applyFill="1" applyBorder="1" applyAlignment="1" applyProtection="1">
      <alignment horizontal="center" vertical="center" wrapText="1"/>
      <protection hidden="1"/>
    </xf>
    <xf numFmtId="0" fontId="71" fillId="0" borderId="10" xfId="0" applyFont="1" applyFill="1" applyBorder="1" applyAlignment="1" applyProtection="1">
      <alignment horizontal="center" vertical="center" wrapText="1"/>
      <protection locked="0"/>
    </xf>
    <xf numFmtId="170" fontId="15" fillId="50" borderId="17" xfId="1250" applyNumberFormat="1" applyFont="1" applyFill="1" applyBorder="1" applyAlignment="1" applyProtection="1">
      <alignment vertical="center" wrapText="1"/>
      <protection hidden="1"/>
    </xf>
    <xf numFmtId="170" fontId="15" fillId="50" borderId="19" xfId="1250" applyNumberFormat="1" applyFont="1" applyFill="1" applyBorder="1" applyAlignment="1" applyProtection="1">
      <alignment vertical="center" wrapText="1"/>
      <protection hidden="1"/>
    </xf>
    <xf numFmtId="170" fontId="15" fillId="51" borderId="17" xfId="1250" applyNumberFormat="1" applyFont="1" applyFill="1" applyBorder="1" applyAlignment="1" applyProtection="1">
      <alignment vertical="center" wrapText="1"/>
      <protection hidden="1"/>
    </xf>
    <xf numFmtId="170"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170"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69" fontId="9" fillId="0" borderId="20" xfId="1496" applyNumberFormat="1" applyFont="1" applyFill="1" applyBorder="1" applyAlignment="1">
      <alignment horizontal="center" vertical="center" wrapText="1"/>
    </xf>
    <xf numFmtId="169" fontId="9" fillId="0" borderId="32" xfId="1496" applyNumberFormat="1" applyFont="1" applyFill="1" applyBorder="1" applyAlignment="1">
      <alignment horizontal="center" vertical="center" wrapText="1"/>
    </xf>
    <xf numFmtId="169"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57" fillId="61" borderId="73" xfId="1371" applyFont="1" applyFill="1" applyBorder="1" applyAlignment="1" applyProtection="1">
      <alignment horizontal="center" vertical="center"/>
      <protection hidden="1"/>
    </xf>
    <xf numFmtId="0" fontId="57" fillId="61" borderId="71" xfId="1371" applyFont="1" applyFill="1" applyBorder="1" applyAlignment="1" applyProtection="1">
      <alignment horizontal="center" vertical="center"/>
      <protection hidden="1"/>
    </xf>
    <xf numFmtId="0" fontId="57" fillId="61" borderId="72" xfId="1371" applyFont="1" applyFill="1" applyBorder="1" applyAlignment="1" applyProtection="1">
      <alignment horizontal="center" vertical="center"/>
      <protection hidden="1"/>
    </xf>
    <xf numFmtId="0" fontId="70" fillId="50" borderId="75" xfId="1371" applyFont="1" applyFill="1" applyBorder="1" applyAlignment="1" applyProtection="1">
      <alignment horizontal="justify" vertical="center" wrapText="1"/>
      <protection locked="0" hidden="1"/>
    </xf>
    <xf numFmtId="0" fontId="70" fillId="50" borderId="76" xfId="1371" applyFont="1" applyFill="1" applyBorder="1" applyAlignment="1" applyProtection="1">
      <alignment horizontal="justify" vertical="center" wrapText="1"/>
      <protection locked="0" hidden="1"/>
    </xf>
    <xf numFmtId="0" fontId="70" fillId="50" borderId="78" xfId="1371" applyFont="1" applyFill="1" applyBorder="1" applyAlignment="1" applyProtection="1">
      <alignment horizontal="justify" vertical="center" wrapText="1"/>
      <protection locked="0" hidden="1"/>
    </xf>
    <xf numFmtId="0" fontId="5" fillId="50" borderId="75" xfId="1371" applyFont="1" applyFill="1" applyBorder="1" applyAlignment="1" applyProtection="1">
      <alignment horizontal="justify" vertical="center" wrapText="1"/>
      <protection locked="0" hidden="1"/>
    </xf>
    <xf numFmtId="0" fontId="5" fillId="50" borderId="76" xfId="1371" applyFont="1" applyFill="1" applyBorder="1" applyAlignment="1" applyProtection="1">
      <alignment horizontal="justify" vertical="center" wrapText="1"/>
      <protection locked="0" hidden="1"/>
    </xf>
    <xf numFmtId="0" fontId="5" fillId="50" borderId="78" xfId="1371" applyFont="1" applyFill="1" applyBorder="1" applyAlignment="1" applyProtection="1">
      <alignment horizontal="justify" vertical="center" wrapText="1"/>
      <protection locked="0" hidden="1"/>
    </xf>
    <xf numFmtId="0" fontId="12" fillId="0" borderId="71" xfId="1371" applyFont="1" applyBorder="1" applyAlignment="1" applyProtection="1">
      <alignment horizontal="center" vertical="center" wrapText="1"/>
      <protection locked="0" hidden="1"/>
    </xf>
    <xf numFmtId="0" fontId="12" fillId="0" borderId="72" xfId="1371" applyFont="1" applyBorder="1" applyAlignment="1" applyProtection="1">
      <alignment horizontal="center" vertical="center" wrapText="1"/>
      <protection locked="0" hidden="1"/>
    </xf>
    <xf numFmtId="0" fontId="70" fillId="50" borderId="92" xfId="1371" applyFont="1" applyFill="1" applyBorder="1" applyAlignment="1" applyProtection="1">
      <alignment horizontal="justify" vertical="center" wrapText="1"/>
      <protection locked="0" hidden="1"/>
    </xf>
    <xf numFmtId="0" fontId="70" fillId="50" borderId="93" xfId="1371" applyFont="1" applyFill="1" applyBorder="1" applyAlignment="1" applyProtection="1">
      <alignment horizontal="justify" vertical="center" wrapText="1"/>
      <protection locked="0" hidden="1"/>
    </xf>
    <xf numFmtId="0" fontId="12" fillId="0" borderId="66" xfId="1371" applyFont="1" applyBorder="1" applyAlignment="1" applyProtection="1">
      <alignment horizontal="center" vertical="center" wrapText="1"/>
      <protection locked="0" hidden="1"/>
    </xf>
    <xf numFmtId="0" fontId="12" fillId="0" borderId="67" xfId="1371" applyFont="1" applyBorder="1" applyAlignment="1" applyProtection="1">
      <alignment horizontal="center" vertical="center" wrapText="1"/>
      <protection locked="0" hidden="1"/>
    </xf>
    <xf numFmtId="0" fontId="8" fillId="61" borderId="79"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71" xfId="1371" applyFont="1" applyFill="1" applyBorder="1" applyAlignment="1" applyProtection="1">
      <alignment horizontal="center" vertical="center" wrapText="1"/>
      <protection locked="0" hidden="1"/>
    </xf>
    <xf numFmtId="0" fontId="8" fillId="61" borderId="72" xfId="1371" applyFont="1" applyFill="1" applyBorder="1" applyAlignment="1" applyProtection="1">
      <alignment horizontal="center" vertical="center" wrapText="1"/>
      <protection locked="0" hidden="1"/>
    </xf>
    <xf numFmtId="0" fontId="5" fillId="0" borderId="82" xfId="1371" applyFont="1" applyFill="1" applyBorder="1" applyAlignment="1" applyProtection="1">
      <alignment horizontal="center" vertical="center"/>
      <protection hidden="1"/>
    </xf>
    <xf numFmtId="0" fontId="5" fillId="0" borderId="83" xfId="1371" applyFont="1" applyFill="1" applyBorder="1" applyAlignment="1" applyProtection="1">
      <alignment horizontal="center" vertical="center"/>
      <protection hidden="1"/>
    </xf>
    <xf numFmtId="0" fontId="5" fillId="0" borderId="84" xfId="1371" applyFont="1" applyFill="1" applyBorder="1" applyAlignment="1" applyProtection="1">
      <alignment horizontal="center" vertical="center"/>
      <protection hidden="1"/>
    </xf>
    <xf numFmtId="0" fontId="5" fillId="0" borderId="75" xfId="1371" applyFont="1" applyFill="1" applyBorder="1" applyAlignment="1" applyProtection="1">
      <alignment horizontal="center" vertical="center" wrapText="1"/>
      <protection hidden="1"/>
    </xf>
    <xf numFmtId="0" fontId="5" fillId="0" borderId="76" xfId="1371" applyFont="1" applyFill="1" applyBorder="1" applyAlignment="1" applyProtection="1">
      <alignment horizontal="center" vertical="center" wrapText="1"/>
      <protection hidden="1"/>
    </xf>
    <xf numFmtId="0" fontId="5" fillId="0" borderId="78" xfId="1371" applyFont="1" applyFill="1" applyBorder="1" applyAlignment="1" applyProtection="1">
      <alignment horizontal="center" vertical="center" wrapText="1"/>
      <protection hidden="1"/>
    </xf>
    <xf numFmtId="0" fontId="51" fillId="50" borderId="75" xfId="1371" applyFont="1" applyFill="1" applyBorder="1" applyAlignment="1" applyProtection="1">
      <alignment horizontal="justify" vertical="center" wrapText="1"/>
      <protection locked="0" hidden="1"/>
    </xf>
    <xf numFmtId="0" fontId="51" fillId="50" borderId="76" xfId="1371" applyFont="1" applyFill="1" applyBorder="1" applyAlignment="1" applyProtection="1">
      <alignment horizontal="justify" vertical="center" wrapText="1"/>
      <protection locked="0" hidden="1"/>
    </xf>
    <xf numFmtId="0" fontId="51" fillId="50" borderId="78" xfId="1371" applyFont="1" applyFill="1" applyBorder="1" applyAlignment="1" applyProtection="1">
      <alignment horizontal="justify" vertical="center" wrapText="1"/>
      <protection locked="0" hidden="1"/>
    </xf>
    <xf numFmtId="0" fontId="50" fillId="0" borderId="81" xfId="1371" applyFont="1" applyBorder="1" applyAlignment="1" applyProtection="1">
      <alignment horizontal="center" vertical="center"/>
      <protection hidden="1"/>
    </xf>
    <xf numFmtId="0" fontId="50" fillId="0" borderId="83" xfId="1371" applyFont="1" applyBorder="1" applyAlignment="1" applyProtection="1">
      <alignment horizontal="center" vertical="center"/>
      <protection hidden="1"/>
    </xf>
    <xf numFmtId="0" fontId="50" fillId="0" borderId="85" xfId="1371" applyFont="1" applyBorder="1" applyAlignment="1" applyProtection="1">
      <alignment horizontal="center" vertical="center"/>
      <protection hidden="1"/>
    </xf>
    <xf numFmtId="0" fontId="50" fillId="0" borderId="14" xfId="1371" applyFont="1" applyBorder="1" applyAlignment="1" applyProtection="1">
      <alignment horizontal="center" vertical="center"/>
      <protection hidden="1"/>
    </xf>
    <xf numFmtId="0" fontId="50" fillId="0" borderId="0" xfId="1371" applyFont="1" applyBorder="1" applyAlignment="1" applyProtection="1">
      <alignment horizontal="center" vertical="center"/>
      <protection hidden="1"/>
    </xf>
    <xf numFmtId="0" fontId="50" fillId="0" borderId="15" xfId="1371" applyFont="1" applyBorder="1" applyAlignment="1" applyProtection="1">
      <alignment horizontal="center" vertical="center"/>
      <protection hidden="1"/>
    </xf>
    <xf numFmtId="0" fontId="50" fillId="0" borderId="48" xfId="1371" applyFont="1" applyBorder="1" applyAlignment="1" applyProtection="1">
      <alignment horizontal="center" vertical="center"/>
      <protection hidden="1"/>
    </xf>
    <xf numFmtId="0" fontId="50" fillId="0" borderId="27" xfId="1371" applyFont="1" applyBorder="1" applyAlignment="1" applyProtection="1">
      <alignment horizontal="center" vertical="center"/>
      <protection hidden="1"/>
    </xf>
    <xf numFmtId="0" fontId="50" fillId="0" borderId="49" xfId="1371" applyFont="1" applyBorder="1" applyAlignment="1" applyProtection="1">
      <alignment horizontal="center" vertical="center"/>
      <protection hidden="1"/>
    </xf>
    <xf numFmtId="2" fontId="12" fillId="50" borderId="80" xfId="1495" applyNumberFormat="1" applyFont="1" applyFill="1" applyBorder="1" applyAlignment="1" applyProtection="1">
      <alignment horizontal="center" vertical="center" wrapText="1"/>
      <protection locked="0" hidden="1"/>
    </xf>
    <xf numFmtId="2" fontId="12" fillId="50" borderId="63" xfId="1495" applyNumberFormat="1" applyFont="1" applyFill="1" applyBorder="1" applyAlignment="1" applyProtection="1">
      <alignment horizontal="center" vertical="center" wrapText="1"/>
      <protection locked="0" hidden="1"/>
    </xf>
    <xf numFmtId="2" fontId="12" fillId="50" borderId="64" xfId="1495" applyNumberFormat="1" applyFont="1" applyFill="1" applyBorder="1" applyAlignment="1" applyProtection="1">
      <alignment horizontal="center" vertical="center" wrapText="1"/>
      <protection locked="0" hidden="1"/>
    </xf>
    <xf numFmtId="167" fontId="12" fillId="50" borderId="74" xfId="1250" applyFont="1" applyFill="1" applyBorder="1" applyAlignment="1" applyProtection="1">
      <alignment horizontal="center" vertical="center" wrapText="1"/>
      <protection locked="0" hidden="1"/>
    </xf>
    <xf numFmtId="167" fontId="12" fillId="50" borderId="35" xfId="1250" applyFont="1" applyFill="1" applyBorder="1" applyAlignment="1" applyProtection="1">
      <alignment horizontal="center" vertical="center" wrapText="1"/>
      <protection locked="0" hidden="1"/>
    </xf>
    <xf numFmtId="167" fontId="12" fillId="50" borderId="19" xfId="1250" applyFont="1" applyFill="1" applyBorder="1" applyAlignment="1" applyProtection="1">
      <alignment horizontal="center" vertical="center" wrapText="1"/>
      <protection locked="0" hidden="1"/>
    </xf>
    <xf numFmtId="167" fontId="9" fillId="50" borderId="74" xfId="1250" applyFont="1" applyFill="1" applyBorder="1" applyAlignment="1" applyProtection="1">
      <alignment horizontal="center" vertical="center" wrapText="1"/>
      <protection locked="0" hidden="1"/>
    </xf>
    <xf numFmtId="167" fontId="9" fillId="50" borderId="35"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14" fontId="5" fillId="0" borderId="75" xfId="1371" applyNumberFormat="1" applyFont="1" applyFill="1" applyBorder="1" applyAlignment="1" applyProtection="1">
      <alignment horizontal="center" vertical="center" wrapText="1"/>
      <protection hidden="1"/>
    </xf>
    <xf numFmtId="0" fontId="5" fillId="0" borderId="77" xfId="1371" applyFont="1" applyFill="1" applyBorder="1" applyAlignment="1" applyProtection="1">
      <alignment horizontal="center" vertical="center" wrapText="1"/>
      <protection hidden="1"/>
    </xf>
    <xf numFmtId="174" fontId="5" fillId="0" borderId="75" xfId="1496" applyNumberFormat="1" applyFont="1" applyFill="1" applyBorder="1" applyAlignment="1" applyProtection="1">
      <alignment horizontal="center" vertical="center" wrapText="1"/>
      <protection hidden="1"/>
    </xf>
    <xf numFmtId="174" fontId="5" fillId="0" borderId="76" xfId="1496" applyNumberFormat="1" applyFont="1" applyFill="1" applyBorder="1" applyAlignment="1" applyProtection="1">
      <alignment horizontal="center" vertical="center" wrapText="1"/>
      <protection hidden="1"/>
    </xf>
    <xf numFmtId="174" fontId="5" fillId="0" borderId="78" xfId="1496" applyNumberFormat="1" applyFont="1" applyFill="1" applyBorder="1" applyAlignment="1" applyProtection="1">
      <alignment horizontal="center" vertical="center" wrapText="1"/>
      <protection hidden="1"/>
    </xf>
    <xf numFmtId="0" fontId="5" fillId="50" borderId="71" xfId="1371" applyFont="1" applyFill="1" applyBorder="1" applyAlignment="1" applyProtection="1">
      <alignment horizontal="center" vertical="center" wrapText="1"/>
      <protection hidden="1"/>
    </xf>
    <xf numFmtId="0" fontId="5" fillId="50" borderId="72" xfId="1371" applyFont="1" applyFill="1" applyBorder="1" applyAlignment="1" applyProtection="1">
      <alignment horizontal="center" vertical="center" wrapText="1"/>
      <protection hidden="1"/>
    </xf>
    <xf numFmtId="0" fontId="5" fillId="0" borderId="71" xfId="1371" applyFont="1" applyBorder="1" applyAlignment="1" applyProtection="1">
      <alignment horizontal="center" vertical="center"/>
      <protection hidden="1"/>
    </xf>
    <xf numFmtId="0" fontId="77" fillId="0" borderId="71" xfId="1371" applyFont="1" applyBorder="1" applyAlignment="1" applyProtection="1">
      <alignment horizontal="center" vertical="center"/>
      <protection hidden="1"/>
    </xf>
    <xf numFmtId="0" fontId="77" fillId="0" borderId="72" xfId="1371" applyFont="1" applyBorder="1" applyAlignment="1" applyProtection="1">
      <alignment horizontal="center" vertical="center"/>
      <protection hidden="1"/>
    </xf>
    <xf numFmtId="0" fontId="8" fillId="61" borderId="73" xfId="1371" applyFont="1" applyFill="1" applyBorder="1" applyAlignment="1" applyProtection="1">
      <alignment horizontal="left" vertical="center" wrapText="1"/>
      <protection hidden="1"/>
    </xf>
    <xf numFmtId="0" fontId="8" fillId="61" borderId="71" xfId="1371" applyFont="1" applyFill="1" applyBorder="1" applyAlignment="1" applyProtection="1">
      <alignment horizontal="center" vertical="center"/>
      <protection hidden="1"/>
    </xf>
    <xf numFmtId="9" fontId="8" fillId="61" borderId="71" xfId="1496" applyFont="1" applyFill="1" applyBorder="1" applyAlignment="1" applyProtection="1">
      <alignment horizontal="center" vertical="center"/>
      <protection hidden="1"/>
    </xf>
    <xf numFmtId="9" fontId="8" fillId="61" borderId="72" xfId="1496" applyFont="1" applyFill="1" applyBorder="1" applyAlignment="1" applyProtection="1">
      <alignment horizontal="center" vertical="center"/>
      <protection hidden="1"/>
    </xf>
    <xf numFmtId="0" fontId="5" fillId="0" borderId="71" xfId="1371" applyFont="1" applyBorder="1" applyAlignment="1" applyProtection="1">
      <alignment horizontal="center" vertical="center" wrapText="1"/>
      <protection hidden="1"/>
    </xf>
    <xf numFmtId="0" fontId="5" fillId="0" borderId="72" xfId="1371" applyFont="1" applyBorder="1" applyAlignment="1" applyProtection="1">
      <alignment horizontal="center" vertical="center" wrapText="1"/>
      <protection hidden="1"/>
    </xf>
    <xf numFmtId="0" fontId="5" fillId="0" borderId="75" xfId="1371" applyFont="1" applyBorder="1" applyAlignment="1" applyProtection="1">
      <alignment horizontal="center" vertical="center"/>
      <protection hidden="1"/>
    </xf>
    <xf numFmtId="0" fontId="5" fillId="0" borderId="76" xfId="1371" applyFont="1" applyBorder="1" applyAlignment="1" applyProtection="1">
      <alignment horizontal="center" vertical="center"/>
      <protection hidden="1"/>
    </xf>
    <xf numFmtId="0" fontId="5" fillId="0" borderId="77" xfId="1371" applyFont="1" applyBorder="1" applyAlignment="1" applyProtection="1">
      <alignment horizontal="center" vertical="center"/>
      <protection hidden="1"/>
    </xf>
    <xf numFmtId="0" fontId="5" fillId="50" borderId="71" xfId="1371" applyFont="1" applyFill="1" applyBorder="1" applyAlignment="1" applyProtection="1">
      <alignment horizontal="center" vertical="center"/>
      <protection hidden="1"/>
    </xf>
    <xf numFmtId="0" fontId="5" fillId="50" borderId="72" xfId="1371" applyFont="1" applyFill="1" applyBorder="1" applyAlignment="1" applyProtection="1">
      <alignment horizontal="center" vertical="center"/>
      <protection hidden="1"/>
    </xf>
    <xf numFmtId="0" fontId="5" fillId="0" borderId="75" xfId="1371" applyFont="1" applyBorder="1" applyAlignment="1" applyProtection="1">
      <alignment horizontal="justify" vertical="center" wrapText="1"/>
      <protection hidden="1"/>
    </xf>
    <xf numFmtId="0" fontId="5" fillId="0" borderId="76" xfId="1371" applyFont="1" applyBorder="1" applyAlignment="1" applyProtection="1">
      <alignment horizontal="justify" vertical="center" wrapText="1"/>
      <protection hidden="1"/>
    </xf>
    <xf numFmtId="0" fontId="5" fillId="0" borderId="77" xfId="1371" applyFont="1" applyBorder="1" applyAlignment="1" applyProtection="1">
      <alignment horizontal="justify" vertical="center" wrapText="1"/>
      <protection hidden="1"/>
    </xf>
    <xf numFmtId="0" fontId="5" fillId="0" borderId="75" xfId="1371" applyFont="1" applyBorder="1" applyAlignment="1" applyProtection="1">
      <alignment horizontal="center" vertical="center" wrapText="1"/>
      <protection hidden="1"/>
    </xf>
    <xf numFmtId="0" fontId="5" fillId="0" borderId="76" xfId="1371" applyFont="1" applyBorder="1" applyAlignment="1" applyProtection="1">
      <alignment horizontal="center" vertical="center" wrapText="1"/>
      <protection hidden="1"/>
    </xf>
    <xf numFmtId="0" fontId="5" fillId="0" borderId="78" xfId="1371" applyFont="1" applyBorder="1" applyAlignment="1" applyProtection="1">
      <alignment horizontal="center" vertical="center" wrapText="1"/>
      <protection hidden="1"/>
    </xf>
    <xf numFmtId="14" fontId="5" fillId="0" borderId="76" xfId="1371" applyNumberFormat="1" applyFont="1" applyFill="1" applyBorder="1" applyAlignment="1" applyProtection="1">
      <alignment horizontal="center" vertical="center" wrapText="1"/>
      <protection hidden="1"/>
    </xf>
    <xf numFmtId="14" fontId="5" fillId="0" borderId="77" xfId="1371" applyNumberFormat="1" applyFont="1" applyFill="1" applyBorder="1" applyAlignment="1" applyProtection="1">
      <alignment horizontal="center" vertical="center" wrapText="1"/>
      <protection hidden="1"/>
    </xf>
    <xf numFmtId="1" fontId="5" fillId="0" borderId="71" xfId="1273" applyNumberFormat="1" applyFont="1" applyFill="1" applyBorder="1" applyAlignment="1" applyProtection="1">
      <alignment horizontal="center" vertical="center" wrapText="1"/>
      <protection hidden="1"/>
    </xf>
    <xf numFmtId="1" fontId="5" fillId="0" borderId="72" xfId="1273" applyNumberFormat="1" applyFont="1" applyFill="1" applyBorder="1" applyAlignment="1" applyProtection="1">
      <alignment horizontal="center" vertical="center" wrapText="1"/>
      <protection hidden="1"/>
    </xf>
    <xf numFmtId="9" fontId="5" fillId="0" borderId="71" xfId="1496" applyFont="1" applyFill="1" applyBorder="1" applyAlignment="1" applyProtection="1">
      <alignment horizontal="center" vertical="center"/>
      <protection hidden="1"/>
    </xf>
    <xf numFmtId="0" fontId="5" fillId="0" borderId="71" xfId="1496" applyNumberFormat="1" applyFont="1" applyFill="1" applyBorder="1" applyAlignment="1" applyProtection="1">
      <alignment horizontal="center" vertical="center" wrapText="1"/>
      <protection hidden="1"/>
    </xf>
    <xf numFmtId="0" fontId="5" fillId="0" borderId="72" xfId="1496" applyNumberFormat="1" applyFont="1" applyFill="1" applyBorder="1" applyAlignment="1" applyProtection="1">
      <alignment horizontal="center" vertical="center" wrapText="1"/>
      <protection hidden="1"/>
    </xf>
    <xf numFmtId="0" fontId="5" fillId="0" borderId="71" xfId="1371" applyFont="1" applyFill="1" applyBorder="1" applyAlignment="1" applyProtection="1">
      <alignment horizontal="center" vertical="center" wrapText="1"/>
      <protection hidden="1"/>
    </xf>
    <xf numFmtId="0" fontId="5" fillId="0" borderId="72" xfId="1371" applyFont="1" applyFill="1" applyBorder="1" applyAlignment="1" applyProtection="1">
      <alignment horizontal="center" vertical="center" wrapText="1"/>
      <protection hidden="1"/>
    </xf>
    <xf numFmtId="0" fontId="5" fillId="0" borderId="71" xfId="1371" applyFont="1" applyFill="1" applyBorder="1" applyAlignment="1" applyProtection="1">
      <alignment horizontal="center" vertical="center"/>
      <protection hidden="1"/>
    </xf>
    <xf numFmtId="0" fontId="5" fillId="0" borderId="72" xfId="1371" applyFont="1" applyFill="1" applyBorder="1" applyAlignment="1" applyProtection="1">
      <alignment horizontal="center" vertical="center"/>
      <protection hidden="1"/>
    </xf>
    <xf numFmtId="49" fontId="5" fillId="0" borderId="71" xfId="1371" applyNumberFormat="1" applyFont="1" applyFill="1" applyBorder="1" applyAlignment="1" applyProtection="1">
      <alignment horizontal="center" vertical="center"/>
      <protection hidden="1"/>
    </xf>
    <xf numFmtId="0" fontId="66" fillId="24" borderId="33" xfId="1371" applyFont="1" applyFill="1" applyBorder="1" applyAlignment="1" applyProtection="1">
      <alignment horizontal="center" vertical="center"/>
      <protection hidden="1"/>
    </xf>
    <xf numFmtId="0" fontId="66" fillId="24" borderId="19" xfId="1371" applyFont="1" applyFill="1" applyBorder="1" applyAlignment="1" applyProtection="1">
      <alignment horizontal="center" vertical="center"/>
      <protection hidden="1"/>
    </xf>
    <xf numFmtId="0" fontId="66" fillId="24" borderId="64" xfId="1371" applyFont="1" applyFill="1" applyBorder="1" applyAlignment="1" applyProtection="1">
      <alignment horizontal="center" vertical="center"/>
      <protection hidden="1"/>
    </xf>
    <xf numFmtId="0" fontId="8" fillId="61" borderId="71" xfId="1371" applyFont="1" applyFill="1" applyBorder="1" applyAlignment="1" applyProtection="1">
      <alignment horizontal="center" vertical="center" wrapText="1"/>
      <protection hidden="1"/>
    </xf>
    <xf numFmtId="0" fontId="73" fillId="0" borderId="42" xfId="0" applyFont="1" applyBorder="1" applyAlignment="1" applyProtection="1">
      <alignment horizontal="center" wrapText="1"/>
      <protection locked="0" hidden="1"/>
    </xf>
    <xf numFmtId="0" fontId="73" fillId="0" borderId="73" xfId="0" applyFont="1" applyBorder="1" applyAlignment="1" applyProtection="1">
      <alignment horizontal="center" wrapText="1"/>
      <protection locked="0" hidden="1"/>
    </xf>
    <xf numFmtId="0" fontId="73" fillId="0" borderId="65" xfId="0" applyFont="1" applyBorder="1" applyAlignment="1" applyProtection="1">
      <alignment horizontal="center" wrapText="1"/>
      <protection locked="0" hidden="1"/>
    </xf>
    <xf numFmtId="0" fontId="57" fillId="0" borderId="29" xfId="0" applyFont="1" applyBorder="1" applyAlignment="1" applyProtection="1">
      <alignment horizontal="center" vertical="center" wrapText="1"/>
      <protection locked="0" hidden="1"/>
    </xf>
    <xf numFmtId="0" fontId="55" fillId="0" borderId="30" xfId="0" applyFont="1" applyBorder="1" applyAlignment="1" applyProtection="1">
      <alignment horizontal="center" vertical="center" wrapText="1"/>
      <protection locked="0" hidden="1"/>
    </xf>
    <xf numFmtId="0" fontId="55" fillId="0" borderId="72" xfId="0" applyFont="1" applyBorder="1" applyAlignment="1" applyProtection="1">
      <alignment horizontal="center" vertical="center" wrapText="1"/>
      <protection locked="0" hidden="1"/>
    </xf>
    <xf numFmtId="0" fontId="55" fillId="0" borderId="67" xfId="0" applyFont="1" applyBorder="1" applyAlignment="1" applyProtection="1">
      <alignment horizontal="center" vertical="center" wrapText="1"/>
      <protection locked="0" hidden="1"/>
    </xf>
    <xf numFmtId="0" fontId="75" fillId="0" borderId="71" xfId="0" applyFont="1" applyBorder="1" applyAlignment="1" applyProtection="1">
      <alignment horizontal="center" vertical="center" wrapText="1"/>
      <protection locked="0" hidden="1"/>
    </xf>
    <xf numFmtId="0" fontId="75" fillId="0" borderId="66" xfId="0" applyFont="1" applyBorder="1" applyAlignment="1" applyProtection="1">
      <alignment horizontal="center" vertical="center" wrapText="1"/>
      <protection locked="0" hidden="1"/>
    </xf>
    <xf numFmtId="0" fontId="9" fillId="0" borderId="132" xfId="1371" applyFont="1" applyBorder="1" applyAlignment="1" applyProtection="1">
      <alignment horizontal="center" vertical="center" wrapText="1"/>
      <protection locked="0" hidden="1"/>
    </xf>
    <xf numFmtId="0" fontId="9" fillId="0" borderId="133" xfId="1371" applyFont="1" applyBorder="1" applyAlignment="1" applyProtection="1">
      <alignment horizontal="center" vertical="center" wrapText="1"/>
      <protection locked="0" hidden="1"/>
    </xf>
    <xf numFmtId="0" fontId="9" fillId="0" borderId="121" xfId="1371" applyFont="1" applyBorder="1" applyAlignment="1" applyProtection="1">
      <alignment horizontal="center" vertical="center" wrapText="1"/>
      <protection locked="0" hidden="1"/>
    </xf>
    <xf numFmtId="0" fontId="9" fillId="0" borderId="122" xfId="1371" applyFont="1" applyBorder="1" applyAlignment="1" applyProtection="1">
      <alignment horizontal="center" vertical="center" wrapText="1"/>
      <protection locked="0" hidden="1"/>
    </xf>
    <xf numFmtId="0" fontId="9" fillId="0" borderId="123" xfId="1371" applyFont="1" applyBorder="1" applyAlignment="1" applyProtection="1">
      <alignment horizontal="center" vertical="center" wrapText="1"/>
      <protection locked="0" hidden="1"/>
    </xf>
    <xf numFmtId="0" fontId="9" fillId="0" borderId="71" xfId="1371" applyFont="1" applyBorder="1" applyAlignment="1" applyProtection="1">
      <alignment horizontal="center" vertical="center" wrapText="1"/>
      <protection locked="0" hidden="1"/>
    </xf>
    <xf numFmtId="0" fontId="9" fillId="0" borderId="72" xfId="1371" applyFont="1" applyBorder="1" applyAlignment="1" applyProtection="1">
      <alignment horizontal="center" vertical="center" wrapText="1"/>
      <protection locked="0" hidden="1"/>
    </xf>
    <xf numFmtId="0" fontId="5" fillId="50" borderId="82" xfId="1371" applyFont="1" applyFill="1" applyBorder="1" applyAlignment="1" applyProtection="1">
      <alignment horizontal="center" vertical="center"/>
      <protection hidden="1"/>
    </xf>
    <xf numFmtId="0" fontId="5" fillId="50" borderId="83" xfId="1371" applyFont="1" applyFill="1" applyBorder="1" applyAlignment="1" applyProtection="1">
      <alignment horizontal="center" vertical="center"/>
      <protection hidden="1"/>
    </xf>
    <xf numFmtId="0" fontId="5" fillId="50" borderId="84" xfId="1371" applyFont="1" applyFill="1" applyBorder="1" applyAlignment="1" applyProtection="1">
      <alignment horizontal="center" vertical="center"/>
      <protection hidden="1"/>
    </xf>
    <xf numFmtId="2" fontId="9" fillId="50" borderId="80" xfId="1495" applyNumberFormat="1" applyFont="1" applyFill="1" applyBorder="1" applyAlignment="1" applyProtection="1">
      <alignment horizontal="center" vertical="center" wrapText="1"/>
      <protection locked="0" hidden="1"/>
    </xf>
    <xf numFmtId="2" fontId="9" fillId="50" borderId="63" xfId="1495" applyNumberFormat="1" applyFont="1" applyFill="1" applyBorder="1" applyAlignment="1" applyProtection="1">
      <alignment horizontal="center" vertical="center" wrapText="1"/>
      <protection locked="0" hidden="1"/>
    </xf>
    <xf numFmtId="2" fontId="9" fillId="50" borderId="64" xfId="1495" applyNumberFormat="1" applyFont="1" applyFill="1" applyBorder="1" applyAlignment="1" applyProtection="1">
      <alignment horizontal="center" vertical="center" wrapText="1"/>
      <protection locked="0" hidden="1"/>
    </xf>
    <xf numFmtId="0" fontId="70" fillId="50" borderId="134" xfId="1371" applyFont="1" applyFill="1" applyBorder="1" applyAlignment="1" applyProtection="1">
      <alignment horizontal="justify" vertical="center" wrapText="1"/>
      <protection locked="0" hidden="1"/>
    </xf>
    <xf numFmtId="0" fontId="70" fillId="50" borderId="135" xfId="1371" applyFont="1" applyFill="1" applyBorder="1" applyAlignment="1" applyProtection="1">
      <alignment horizontal="justify" vertical="center" wrapText="1"/>
      <protection locked="0" hidden="1"/>
    </xf>
    <xf numFmtId="0" fontId="70" fillId="50" borderId="136" xfId="1371" applyFont="1" applyFill="1" applyBorder="1" applyAlignment="1" applyProtection="1">
      <alignment horizontal="justify" vertical="center" wrapText="1"/>
      <protection locked="0" hidden="1"/>
    </xf>
    <xf numFmtId="0" fontId="5" fillId="50" borderId="134" xfId="1371" applyFont="1" applyFill="1" applyBorder="1" applyAlignment="1" applyProtection="1">
      <alignment horizontal="justify" vertical="center" wrapText="1"/>
      <protection locked="0" hidden="1"/>
    </xf>
    <xf numFmtId="0" fontId="5" fillId="50" borderId="135" xfId="1371" applyFont="1" applyFill="1" applyBorder="1" applyAlignment="1" applyProtection="1">
      <alignment horizontal="justify" vertical="center" wrapText="1"/>
      <protection locked="0" hidden="1"/>
    </xf>
    <xf numFmtId="0" fontId="5" fillId="50" borderId="136" xfId="1371" applyFont="1" applyFill="1" applyBorder="1" applyAlignment="1" applyProtection="1">
      <alignment horizontal="justify" vertical="center" wrapText="1"/>
      <protection locked="0" hidden="1"/>
    </xf>
    <xf numFmtId="14" fontId="5" fillId="50" borderId="75" xfId="1371" applyNumberFormat="1" applyFont="1" applyFill="1" applyBorder="1" applyAlignment="1" applyProtection="1">
      <alignment horizontal="center" vertical="center" wrapText="1"/>
      <protection hidden="1"/>
    </xf>
    <xf numFmtId="0" fontId="5" fillId="50" borderId="76" xfId="1371" applyFont="1" applyFill="1" applyBorder="1" applyAlignment="1" applyProtection="1">
      <alignment horizontal="center" vertical="center" wrapText="1"/>
      <protection hidden="1"/>
    </xf>
    <xf numFmtId="0" fontId="5" fillId="50" borderId="77" xfId="1371" applyFont="1" applyFill="1" applyBorder="1" applyAlignment="1" applyProtection="1">
      <alignment horizontal="center" vertical="center" wrapText="1"/>
      <protection hidden="1"/>
    </xf>
    <xf numFmtId="174" fontId="5" fillId="50" borderId="75" xfId="1496" applyNumberFormat="1" applyFont="1" applyFill="1" applyBorder="1" applyAlignment="1" applyProtection="1">
      <alignment horizontal="center" vertical="center" wrapText="1"/>
      <protection hidden="1"/>
    </xf>
    <xf numFmtId="174" fontId="5" fillId="50" borderId="76" xfId="1496" applyNumberFormat="1" applyFont="1" applyFill="1" applyBorder="1" applyAlignment="1" applyProtection="1">
      <alignment horizontal="center" vertical="center" wrapText="1"/>
      <protection hidden="1"/>
    </xf>
    <xf numFmtId="174" fontId="5" fillId="50" borderId="78" xfId="1496" applyNumberFormat="1" applyFont="1" applyFill="1" applyBorder="1" applyAlignment="1" applyProtection="1">
      <alignment horizontal="center" vertical="center" wrapText="1"/>
      <protection hidden="1"/>
    </xf>
    <xf numFmtId="0" fontId="5" fillId="50" borderId="75" xfId="1371" applyFont="1" applyFill="1" applyBorder="1" applyAlignment="1" applyProtection="1">
      <alignment horizontal="justify" vertical="center" wrapText="1"/>
      <protection hidden="1"/>
    </xf>
    <xf numFmtId="0" fontId="5" fillId="50" borderId="76" xfId="1371" applyFont="1" applyFill="1" applyBorder="1" applyAlignment="1" applyProtection="1">
      <alignment horizontal="justify" vertical="center" wrapText="1"/>
      <protection hidden="1"/>
    </xf>
    <xf numFmtId="0" fontId="5" fillId="50" borderId="77" xfId="1371" applyFont="1" applyFill="1" applyBorder="1" applyAlignment="1" applyProtection="1">
      <alignment horizontal="justify" vertical="center" wrapText="1"/>
      <protection hidden="1"/>
    </xf>
    <xf numFmtId="0" fontId="5" fillId="50" borderId="75" xfId="1371" applyFont="1" applyFill="1" applyBorder="1" applyAlignment="1" applyProtection="1">
      <alignment horizontal="center" vertical="center" wrapText="1"/>
      <protection hidden="1"/>
    </xf>
    <xf numFmtId="0" fontId="5" fillId="50" borderId="78" xfId="1371" applyFont="1" applyFill="1" applyBorder="1" applyAlignment="1" applyProtection="1">
      <alignment horizontal="center" vertical="center" wrapText="1"/>
      <protection hidden="1"/>
    </xf>
    <xf numFmtId="14" fontId="5" fillId="50" borderId="76" xfId="1371" applyNumberFormat="1" applyFont="1" applyFill="1" applyBorder="1" applyAlignment="1" applyProtection="1">
      <alignment horizontal="center" vertical="center" wrapText="1"/>
      <protection hidden="1"/>
    </xf>
    <xf numFmtId="14" fontId="5" fillId="50" borderId="77" xfId="1371" applyNumberFormat="1" applyFont="1" applyFill="1" applyBorder="1" applyAlignment="1" applyProtection="1">
      <alignment horizontal="center" vertical="center" wrapText="1"/>
      <protection hidden="1"/>
    </xf>
    <xf numFmtId="0" fontId="75" fillId="0" borderId="29" xfId="0" applyFont="1" applyBorder="1" applyAlignment="1" applyProtection="1">
      <alignment horizontal="center" vertical="center" wrapText="1"/>
      <protection locked="0" hidden="1"/>
    </xf>
    <xf numFmtId="0" fontId="70" fillId="50" borderId="92" xfId="1371" applyFont="1" applyFill="1" applyBorder="1" applyAlignment="1" applyProtection="1">
      <alignment horizontal="left" vertical="center" wrapText="1"/>
      <protection locked="0" hidden="1"/>
    </xf>
    <xf numFmtId="0" fontId="70" fillId="50" borderId="107" xfId="1371" applyFont="1" applyFill="1" applyBorder="1" applyAlignment="1" applyProtection="1">
      <alignment horizontal="left" vertical="center" wrapText="1"/>
      <protection locked="0" hidden="1"/>
    </xf>
    <xf numFmtId="0" fontId="70" fillId="50" borderId="108" xfId="1371" applyFont="1" applyFill="1" applyBorder="1" applyAlignment="1" applyProtection="1">
      <alignment horizontal="left" vertical="center" wrapText="1"/>
      <protection locked="0" hidden="1"/>
    </xf>
    <xf numFmtId="0" fontId="70" fillId="0" borderId="92" xfId="1371" applyFont="1" applyBorder="1" applyAlignment="1" applyProtection="1">
      <alignment horizontal="center" vertical="center" wrapText="1"/>
      <protection locked="0"/>
    </xf>
    <xf numFmtId="0" fontId="70" fillId="0" borderId="32" xfId="1371" applyFont="1" applyBorder="1" applyAlignment="1" applyProtection="1">
      <alignment horizontal="center" vertical="center" wrapText="1"/>
      <protection locked="0"/>
    </xf>
    <xf numFmtId="0" fontId="70" fillId="0" borderId="34" xfId="1371" applyFont="1" applyBorder="1" applyAlignment="1" applyProtection="1">
      <alignment horizontal="center" vertical="center" wrapText="1"/>
      <protection locked="0"/>
    </xf>
    <xf numFmtId="0" fontId="5" fillId="0" borderId="92" xfId="1371" applyFont="1" applyBorder="1" applyAlignment="1" applyProtection="1">
      <alignment horizontal="center" vertical="center" wrapText="1"/>
      <protection locked="0"/>
    </xf>
    <xf numFmtId="0" fontId="5" fillId="0" borderId="32" xfId="1371" applyFont="1" applyBorder="1" applyAlignment="1" applyProtection="1">
      <alignment horizontal="center" vertical="center" wrapText="1"/>
      <protection locked="0"/>
    </xf>
    <xf numFmtId="0" fontId="5" fillId="0" borderId="46" xfId="1371" applyFont="1" applyBorder="1" applyAlignment="1" applyProtection="1">
      <alignment horizontal="center" vertical="center" wrapText="1"/>
      <protection locked="0"/>
    </xf>
    <xf numFmtId="0" fontId="12" fillId="0" borderId="20" xfId="1371" applyFont="1" applyBorder="1" applyAlignment="1">
      <alignment horizontal="center" vertical="center"/>
    </xf>
    <xf numFmtId="0" fontId="12" fillId="0" borderId="32" xfId="1371" applyFont="1" applyBorder="1" applyAlignment="1">
      <alignment horizontal="center" vertical="center"/>
    </xf>
    <xf numFmtId="0" fontId="12" fillId="0" borderId="46" xfId="1371" applyFont="1" applyBorder="1" applyAlignment="1">
      <alignment horizontal="center" vertical="center"/>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71" xfId="1371" applyFont="1" applyBorder="1" applyAlignment="1" applyProtection="1">
      <alignment horizontal="center" vertical="center" wrapText="1"/>
      <protection locked="0"/>
    </xf>
    <xf numFmtId="0" fontId="5" fillId="50" borderId="82" xfId="1371" applyFont="1" applyFill="1" applyBorder="1" applyAlignment="1" applyProtection="1">
      <alignment horizontal="center" vertical="center" wrapText="1"/>
      <protection hidden="1"/>
    </xf>
    <xf numFmtId="0" fontId="5" fillId="50" borderId="83" xfId="1371" applyFont="1" applyFill="1" applyBorder="1" applyAlignment="1" applyProtection="1">
      <alignment horizontal="center" vertical="center" wrapText="1"/>
      <protection hidden="1"/>
    </xf>
    <xf numFmtId="0" fontId="5" fillId="50" borderId="84" xfId="1371" applyFont="1" applyFill="1" applyBorder="1" applyAlignment="1" applyProtection="1">
      <alignment horizontal="center" vertical="center" wrapText="1"/>
      <protection hidden="1"/>
    </xf>
    <xf numFmtId="0" fontId="50" fillId="61" borderId="73" xfId="1371" applyFont="1" applyFill="1" applyBorder="1" applyAlignment="1" applyProtection="1">
      <alignment horizontal="center" vertical="center"/>
      <protection hidden="1"/>
    </xf>
    <xf numFmtId="0" fontId="50" fillId="61" borderId="71" xfId="1371" applyFont="1" applyFill="1" applyBorder="1" applyAlignment="1" applyProtection="1">
      <alignment horizontal="center" vertical="center"/>
      <protection hidden="1"/>
    </xf>
    <xf numFmtId="0" fontId="50" fillId="61" borderId="72" xfId="1371" applyFont="1" applyFill="1" applyBorder="1" applyAlignment="1" applyProtection="1">
      <alignment horizontal="center" vertical="center"/>
      <protection hidden="1"/>
    </xf>
    <xf numFmtId="14" fontId="5" fillId="0" borderId="75" xfId="1371" applyNumberFormat="1" applyFont="1" applyBorder="1" applyAlignment="1" applyProtection="1">
      <alignment horizontal="center" vertical="center" wrapText="1"/>
      <protection hidden="1"/>
    </xf>
    <xf numFmtId="0" fontId="5" fillId="0" borderId="77" xfId="1371" applyFont="1" applyBorder="1" applyAlignment="1" applyProtection="1">
      <alignment horizontal="center" vertical="center" wrapText="1"/>
      <protection hidden="1"/>
    </xf>
    <xf numFmtId="175" fontId="5" fillId="24" borderId="75" xfId="1250" applyNumberFormat="1" applyFont="1" applyFill="1" applyBorder="1" applyAlignment="1" applyProtection="1">
      <alignment horizontal="center" vertical="center" wrapText="1"/>
      <protection hidden="1"/>
    </xf>
    <xf numFmtId="175" fontId="5" fillId="24" borderId="76" xfId="1250" applyNumberFormat="1" applyFont="1" applyFill="1" applyBorder="1" applyAlignment="1" applyProtection="1">
      <alignment horizontal="center" vertical="center" wrapText="1"/>
      <protection hidden="1"/>
    </xf>
    <xf numFmtId="175" fontId="5" fillId="24" borderId="78" xfId="1250" applyNumberFormat="1" applyFont="1" applyFill="1" applyBorder="1" applyAlignment="1" applyProtection="1">
      <alignment horizontal="center" vertical="center" wrapText="1"/>
      <protection hidden="1"/>
    </xf>
    <xf numFmtId="0" fontId="77" fillId="0" borderId="71" xfId="1371" applyFont="1" applyBorder="1" applyAlignment="1" applyProtection="1">
      <alignment horizontal="center" vertical="center" wrapText="1"/>
      <protection hidden="1"/>
    </xf>
    <xf numFmtId="0" fontId="77" fillId="0" borderId="72" xfId="1371" applyFont="1" applyBorder="1" applyAlignment="1" applyProtection="1">
      <alignment horizontal="center" vertical="center" wrapText="1"/>
      <protection hidden="1"/>
    </xf>
    <xf numFmtId="14" fontId="5" fillId="0" borderId="76" xfId="1371" applyNumberFormat="1" applyFont="1" applyBorder="1" applyAlignment="1" applyProtection="1">
      <alignment horizontal="center" vertical="center" wrapText="1"/>
      <protection hidden="1"/>
    </xf>
    <xf numFmtId="14" fontId="5" fillId="0" borderId="77" xfId="1371" applyNumberFormat="1" applyFont="1" applyBorder="1" applyAlignment="1" applyProtection="1">
      <alignment horizontal="center" vertical="center" wrapText="1"/>
      <protection hidden="1"/>
    </xf>
    <xf numFmtId="9" fontId="5" fillId="0" borderId="71" xfId="1496" applyFont="1" applyFill="1" applyBorder="1" applyAlignment="1" applyProtection="1">
      <alignment horizontal="center" vertical="center" wrapText="1"/>
      <protection hidden="1"/>
    </xf>
    <xf numFmtId="49" fontId="5" fillId="0" borderId="71" xfId="1371" applyNumberFormat="1" applyFont="1" applyBorder="1" applyAlignment="1" applyProtection="1">
      <alignment horizontal="center" vertical="center" wrapText="1"/>
      <protection hidden="1"/>
    </xf>
    <xf numFmtId="0" fontId="5" fillId="50" borderId="71" xfId="1371" applyFont="1" applyFill="1" applyBorder="1" applyAlignment="1" applyProtection="1">
      <alignment horizontal="left" vertical="center" wrapText="1"/>
      <protection hidden="1"/>
    </xf>
    <xf numFmtId="0" fontId="5" fillId="50" borderId="72" xfId="1371" applyFont="1" applyFill="1" applyBorder="1" applyAlignment="1" applyProtection="1">
      <alignment horizontal="left" vertical="center" wrapText="1"/>
      <protection hidden="1"/>
    </xf>
    <xf numFmtId="0" fontId="57" fillId="0" borderId="71" xfId="0" applyFont="1" applyBorder="1" applyAlignment="1" applyProtection="1">
      <alignment horizontal="center" vertical="center" wrapText="1"/>
      <protection locked="0" hidden="1"/>
    </xf>
    <xf numFmtId="0" fontId="9" fillId="0" borderId="106" xfId="1371" applyFont="1" applyBorder="1" applyAlignment="1" applyProtection="1">
      <alignment horizontal="center" vertical="center"/>
      <protection hidden="1"/>
    </xf>
    <xf numFmtId="0" fontId="9" fillId="0" borderId="107" xfId="1371" applyFont="1" applyBorder="1" applyAlignment="1" applyProtection="1">
      <alignment horizontal="center" vertical="center"/>
      <protection hidden="1"/>
    </xf>
    <xf numFmtId="0" fontId="9" fillId="0" borderId="108" xfId="1371" applyFont="1" applyBorder="1" applyAlignment="1" applyProtection="1">
      <alignment horizontal="center" vertical="center"/>
      <protection hidden="1"/>
    </xf>
    <xf numFmtId="0" fontId="9" fillId="0" borderId="104" xfId="1371" applyFont="1" applyBorder="1" applyAlignment="1" applyProtection="1">
      <alignment horizontal="center" vertical="center" wrapText="1"/>
      <protection locked="0" hidden="1"/>
    </xf>
    <xf numFmtId="0" fontId="9" fillId="0" borderId="105" xfId="1371" applyFont="1" applyBorder="1" applyAlignment="1" applyProtection="1">
      <alignment horizontal="center" vertical="center" wrapText="1"/>
      <protection locked="0" hidden="1"/>
    </xf>
    <xf numFmtId="0" fontId="9" fillId="0" borderId="31" xfId="1371" applyFont="1" applyBorder="1" applyAlignment="1" applyProtection="1">
      <alignment horizontal="center" vertical="center" wrapText="1"/>
      <protection locked="0" hidden="1"/>
    </xf>
    <xf numFmtId="0" fontId="9" fillId="0" borderId="67" xfId="1371" applyFont="1" applyBorder="1" applyAlignment="1" applyProtection="1">
      <alignment horizontal="center" vertical="center" wrapText="1"/>
      <protection locked="0" hidden="1"/>
    </xf>
    <xf numFmtId="0" fontId="9" fillId="50" borderId="82" xfId="1371" applyFont="1" applyFill="1" applyBorder="1" applyAlignment="1" applyProtection="1">
      <alignment horizontal="center" vertical="center"/>
      <protection hidden="1"/>
    </xf>
    <xf numFmtId="0" fontId="9" fillId="50" borderId="83" xfId="1371" applyFont="1" applyFill="1" applyBorder="1" applyAlignment="1" applyProtection="1">
      <alignment horizontal="center" vertical="center"/>
      <protection hidden="1"/>
    </xf>
    <xf numFmtId="0" fontId="9" fillId="50" borderId="84" xfId="1371" applyFont="1" applyFill="1" applyBorder="1" applyAlignment="1" applyProtection="1">
      <alignment horizontal="center" vertical="center"/>
      <protection hidden="1"/>
    </xf>
    <xf numFmtId="0" fontId="9" fillId="0" borderId="75" xfId="1371" applyFont="1" applyBorder="1" applyAlignment="1" applyProtection="1">
      <alignment horizontal="center" vertical="center" wrapText="1"/>
      <protection hidden="1"/>
    </xf>
    <xf numFmtId="0" fontId="9" fillId="0" borderId="76" xfId="1371" applyFont="1" applyBorder="1" applyAlignment="1" applyProtection="1">
      <alignment horizontal="center" vertical="center" wrapText="1"/>
      <protection hidden="1"/>
    </xf>
    <xf numFmtId="0" fontId="9" fillId="0" borderId="78" xfId="1371" applyFont="1" applyBorder="1" applyAlignment="1" applyProtection="1">
      <alignment horizontal="center" vertical="center" wrapText="1"/>
      <protection hidden="1"/>
    </xf>
    <xf numFmtId="167" fontId="4" fillId="50" borderId="74" xfId="1250" applyFont="1" applyFill="1" applyBorder="1" applyAlignment="1" applyProtection="1">
      <alignment horizontal="center" vertical="center" wrapText="1"/>
      <protection locked="0" hidden="1"/>
    </xf>
    <xf numFmtId="167" fontId="4" fillId="50" borderId="35" xfId="1250" applyFont="1" applyFill="1" applyBorder="1" applyAlignment="1" applyProtection="1">
      <alignment horizontal="center" vertical="center" wrapText="1"/>
      <protection locked="0" hidden="1"/>
    </xf>
    <xf numFmtId="167" fontId="4" fillId="50" borderId="19" xfId="1250" applyFont="1" applyFill="1" applyBorder="1" applyAlignment="1" applyProtection="1">
      <alignment horizontal="center" vertical="center" wrapText="1"/>
      <protection locked="0" hidden="1"/>
    </xf>
    <xf numFmtId="167" fontId="4" fillId="50" borderId="80" xfId="1250" applyFont="1" applyFill="1" applyBorder="1" applyAlignment="1" applyProtection="1">
      <alignment horizontal="center" vertical="center" wrapText="1"/>
      <protection locked="0" hidden="1"/>
    </xf>
    <xf numFmtId="167" fontId="4" fillId="50" borderId="63" xfId="1250" applyFont="1" applyFill="1" applyBorder="1" applyAlignment="1" applyProtection="1">
      <alignment horizontal="center" vertical="center" wrapText="1"/>
      <protection locked="0" hidden="1"/>
    </xf>
    <xf numFmtId="167" fontId="4" fillId="50" borderId="64" xfId="1250" applyFont="1" applyFill="1" applyBorder="1" applyAlignment="1" applyProtection="1">
      <alignment horizontal="center" vertical="center" wrapText="1"/>
      <protection locked="0" hidden="1"/>
    </xf>
    <xf numFmtId="0" fontId="54" fillId="50" borderId="106" xfId="1371" applyFont="1" applyFill="1" applyBorder="1" applyAlignment="1" applyProtection="1">
      <alignment horizontal="justify" vertical="center" wrapText="1"/>
      <protection locked="0" hidden="1"/>
    </xf>
    <xf numFmtId="0" fontId="54" fillId="50" borderId="107" xfId="1371" applyFont="1" applyFill="1" applyBorder="1" applyAlignment="1" applyProtection="1">
      <alignment horizontal="justify" vertical="center" wrapText="1"/>
      <protection locked="0" hidden="1"/>
    </xf>
    <xf numFmtId="0" fontId="54" fillId="50" borderId="108" xfId="1371" applyFont="1" applyFill="1" applyBorder="1" applyAlignment="1" applyProtection="1">
      <alignment horizontal="justify" vertical="center" wrapText="1"/>
      <protection locked="0" hidden="1"/>
    </xf>
    <xf numFmtId="0" fontId="54" fillId="0" borderId="119" xfId="1371" applyFont="1" applyBorder="1" applyAlignment="1" applyProtection="1">
      <alignment horizontal="justify" vertical="center" wrapText="1"/>
      <protection locked="0" hidden="1"/>
    </xf>
    <xf numFmtId="0" fontId="54" fillId="0" borderId="76" xfId="1371" applyFont="1" applyBorder="1" applyAlignment="1" applyProtection="1">
      <alignment horizontal="justify" vertical="center" wrapText="1"/>
      <protection locked="0" hidden="1"/>
    </xf>
    <xf numFmtId="0" fontId="54" fillId="0" borderId="120" xfId="1371" applyFont="1" applyBorder="1" applyAlignment="1" applyProtection="1">
      <alignment horizontal="justify" vertical="center" wrapText="1"/>
      <protection locked="0" hidden="1"/>
    </xf>
    <xf numFmtId="0" fontId="51" fillId="0" borderId="119" xfId="1371" applyFont="1" applyBorder="1" applyAlignment="1" applyProtection="1">
      <alignment horizontal="justify" vertical="center" wrapText="1"/>
      <protection locked="0" hidden="1"/>
    </xf>
    <xf numFmtId="0" fontId="51" fillId="0" borderId="76" xfId="1371" applyFont="1" applyBorder="1" applyAlignment="1" applyProtection="1">
      <alignment horizontal="justify" vertical="center" wrapText="1"/>
      <protection locked="0" hidden="1"/>
    </xf>
    <xf numFmtId="0" fontId="51" fillId="0" borderId="120" xfId="1371" applyFont="1" applyBorder="1" applyAlignment="1" applyProtection="1">
      <alignment horizontal="justify" vertical="center" wrapText="1"/>
      <protection locked="0" hidden="1"/>
    </xf>
    <xf numFmtId="0" fontId="4" fillId="0" borderId="119" xfId="1371" applyFont="1" applyBorder="1" applyAlignment="1" applyProtection="1">
      <alignment horizontal="justify" vertical="center" wrapText="1"/>
      <protection locked="0" hidden="1"/>
    </xf>
    <xf numFmtId="0" fontId="4" fillId="0" borderId="76" xfId="1371" applyFont="1" applyBorder="1" applyAlignment="1" applyProtection="1">
      <alignment horizontal="justify" vertical="center" wrapText="1"/>
      <protection locked="0" hidden="1"/>
    </xf>
    <xf numFmtId="0" fontId="4" fillId="0" borderId="120" xfId="1371" applyFont="1" applyBorder="1" applyAlignment="1" applyProtection="1">
      <alignment horizontal="justify" vertical="center" wrapText="1"/>
      <protection locked="0" hidden="1"/>
    </xf>
    <xf numFmtId="14" fontId="9" fillId="0" borderId="75" xfId="1371" applyNumberFormat="1" applyFont="1" applyBorder="1" applyAlignment="1" applyProtection="1">
      <alignment horizontal="center" vertical="center" wrapText="1"/>
      <protection hidden="1"/>
    </xf>
    <xf numFmtId="0" fontId="9" fillId="0" borderId="77" xfId="1371" applyFont="1" applyBorder="1" applyAlignment="1" applyProtection="1">
      <alignment horizontal="center" vertical="center" wrapText="1"/>
      <protection hidden="1"/>
    </xf>
    <xf numFmtId="170" fontId="9" fillId="24" borderId="75" xfId="1250" applyNumberFormat="1" applyFont="1" applyFill="1" applyBorder="1" applyAlignment="1" applyProtection="1">
      <alignment horizontal="center" vertical="center" wrapText="1"/>
      <protection hidden="1"/>
    </xf>
    <xf numFmtId="170" fontId="9" fillId="24" borderId="76" xfId="1250" applyNumberFormat="1" applyFont="1" applyFill="1" applyBorder="1" applyAlignment="1" applyProtection="1">
      <alignment horizontal="center" vertical="center" wrapText="1"/>
      <protection hidden="1"/>
    </xf>
    <xf numFmtId="170" fontId="9" fillId="24" borderId="78" xfId="1250" applyNumberFormat="1" applyFont="1" applyFill="1" applyBorder="1" applyAlignment="1" applyProtection="1">
      <alignment horizontal="center" vertical="center" wrapText="1"/>
      <protection hidden="1"/>
    </xf>
    <xf numFmtId="0" fontId="9" fillId="0" borderId="71" xfId="1371" applyFont="1" applyBorder="1" applyAlignment="1" applyProtection="1">
      <alignment horizontal="center" vertical="center" wrapText="1"/>
      <protection hidden="1"/>
    </xf>
    <xf numFmtId="0" fontId="9" fillId="0" borderId="72" xfId="1371" applyFont="1" applyBorder="1" applyAlignment="1" applyProtection="1">
      <alignment horizontal="center" vertical="center" wrapText="1"/>
      <protection hidden="1"/>
    </xf>
    <xf numFmtId="0" fontId="9" fillId="0" borderId="71" xfId="1371" applyFont="1" applyBorder="1" applyAlignment="1" applyProtection="1">
      <alignment horizontal="center" vertical="center"/>
      <protection hidden="1"/>
    </xf>
    <xf numFmtId="0" fontId="14" fillId="0" borderId="71" xfId="1371" applyFont="1" applyBorder="1" applyAlignment="1" applyProtection="1">
      <alignment horizontal="center" vertical="center"/>
      <protection hidden="1"/>
    </xf>
    <xf numFmtId="0" fontId="14" fillId="0" borderId="72" xfId="1371" applyFont="1" applyBorder="1" applyAlignment="1" applyProtection="1">
      <alignment horizontal="center" vertical="center"/>
      <protection hidden="1"/>
    </xf>
    <xf numFmtId="0" fontId="9" fillId="0" borderId="75" xfId="1371" applyFont="1" applyBorder="1" applyAlignment="1" applyProtection="1">
      <alignment horizontal="center" vertical="center"/>
      <protection hidden="1"/>
    </xf>
    <xf numFmtId="0" fontId="9" fillId="0" borderId="76" xfId="1371" applyFont="1" applyBorder="1" applyAlignment="1" applyProtection="1">
      <alignment horizontal="center" vertical="center"/>
      <protection hidden="1"/>
    </xf>
    <xf numFmtId="0" fontId="9" fillId="0" borderId="77" xfId="1371" applyFont="1" applyBorder="1" applyAlignment="1" applyProtection="1">
      <alignment horizontal="center" vertical="center"/>
      <protection hidden="1"/>
    </xf>
    <xf numFmtId="0" fontId="9" fillId="50" borderId="71" xfId="1371" applyFont="1" applyFill="1" applyBorder="1" applyAlignment="1" applyProtection="1">
      <alignment horizontal="center" vertical="center"/>
      <protection hidden="1"/>
    </xf>
    <xf numFmtId="0" fontId="9" fillId="50" borderId="72" xfId="1371" applyFont="1" applyFill="1" applyBorder="1" applyAlignment="1" applyProtection="1">
      <alignment horizontal="center" vertical="center"/>
      <protection hidden="1"/>
    </xf>
    <xf numFmtId="0" fontId="9" fillId="0" borderId="75" xfId="1371" applyFont="1" applyBorder="1" applyAlignment="1" applyProtection="1">
      <alignment horizontal="justify" vertical="center" wrapText="1"/>
      <protection hidden="1"/>
    </xf>
    <xf numFmtId="0" fontId="9" fillId="0" borderId="76" xfId="1371" applyFont="1" applyBorder="1" applyAlignment="1" applyProtection="1">
      <alignment horizontal="justify" vertical="center" wrapText="1"/>
      <protection hidden="1"/>
    </xf>
    <xf numFmtId="0" fontId="9" fillId="0" borderId="77" xfId="1371" applyFont="1" applyBorder="1" applyAlignment="1" applyProtection="1">
      <alignment horizontal="justify" vertical="center" wrapText="1"/>
      <protection hidden="1"/>
    </xf>
    <xf numFmtId="14" fontId="9" fillId="0" borderId="76" xfId="1371" applyNumberFormat="1" applyFont="1" applyBorder="1" applyAlignment="1" applyProtection="1">
      <alignment horizontal="center" vertical="center" wrapText="1"/>
      <protection hidden="1"/>
    </xf>
    <xf numFmtId="14" fontId="9" fillId="0" borderId="77" xfId="1371" applyNumberFormat="1" applyFont="1" applyBorder="1" applyAlignment="1" applyProtection="1">
      <alignment horizontal="center" vertical="center" wrapText="1"/>
      <protection hidden="1"/>
    </xf>
    <xf numFmtId="0" fontId="9" fillId="50" borderId="71" xfId="1371" applyFont="1" applyFill="1" applyBorder="1" applyAlignment="1" applyProtection="1">
      <alignment horizontal="center" vertical="center" wrapText="1"/>
      <protection hidden="1"/>
    </xf>
    <xf numFmtId="0" fontId="9" fillId="50" borderId="72" xfId="1371" applyFont="1" applyFill="1" applyBorder="1" applyAlignment="1" applyProtection="1">
      <alignment horizontal="center" vertical="center" wrapText="1"/>
      <protection hidden="1"/>
    </xf>
    <xf numFmtId="1" fontId="9" fillId="0" borderId="71" xfId="1273" applyNumberFormat="1" applyFont="1" applyFill="1" applyBorder="1" applyAlignment="1" applyProtection="1">
      <alignment horizontal="center" vertical="center" wrapText="1"/>
      <protection hidden="1"/>
    </xf>
    <xf numFmtId="1" fontId="9" fillId="0" borderId="72" xfId="1273" applyNumberFormat="1" applyFont="1" applyFill="1" applyBorder="1" applyAlignment="1" applyProtection="1">
      <alignment horizontal="center" vertical="center" wrapText="1"/>
      <protection hidden="1"/>
    </xf>
    <xf numFmtId="9" fontId="9" fillId="0" borderId="71" xfId="1496" applyFont="1" applyFill="1" applyBorder="1" applyAlignment="1" applyProtection="1">
      <alignment horizontal="center" vertical="center"/>
      <protection hidden="1"/>
    </xf>
    <xf numFmtId="0" fontId="9" fillId="0" borderId="71" xfId="1496" applyNumberFormat="1" applyFont="1" applyFill="1" applyBorder="1" applyAlignment="1" applyProtection="1">
      <alignment horizontal="center" vertical="center" wrapText="1"/>
      <protection hidden="1"/>
    </xf>
    <xf numFmtId="0" fontId="9" fillId="0" borderId="72" xfId="1496" applyNumberFormat="1" applyFont="1" applyFill="1" applyBorder="1" applyAlignment="1" applyProtection="1">
      <alignment horizontal="center" vertical="center" wrapText="1"/>
      <protection hidden="1"/>
    </xf>
    <xf numFmtId="0" fontId="9" fillId="0" borderId="72" xfId="1371" applyFont="1" applyBorder="1" applyAlignment="1" applyProtection="1">
      <alignment horizontal="center" vertical="center"/>
      <protection hidden="1"/>
    </xf>
    <xf numFmtId="0" fontId="8" fillId="50" borderId="71" xfId="1371" applyFont="1" applyFill="1" applyBorder="1" applyAlignment="1" applyProtection="1">
      <alignment horizontal="center" vertical="center" wrapText="1"/>
      <protection hidden="1"/>
    </xf>
    <xf numFmtId="49" fontId="9" fillId="0" borderId="71" xfId="1371" applyNumberFormat="1" applyFont="1" applyBorder="1" applyAlignment="1" applyProtection="1">
      <alignment horizontal="center" vertical="center"/>
      <protection hidden="1"/>
    </xf>
    <xf numFmtId="0" fontId="9" fillId="0" borderId="71" xfId="1371" applyFont="1" applyBorder="1" applyAlignment="1" applyProtection="1">
      <alignment horizontal="left" vertical="center" wrapText="1"/>
      <protection hidden="1"/>
    </xf>
    <xf numFmtId="0" fontId="9" fillId="0" borderId="72" xfId="1371" applyFont="1" applyBorder="1" applyAlignment="1" applyProtection="1">
      <alignment horizontal="left" vertical="center" wrapText="1"/>
      <protection hidden="1"/>
    </xf>
    <xf numFmtId="0" fontId="5" fillId="0" borderId="71" xfId="1371" applyFont="1" applyBorder="1" applyAlignment="1" applyProtection="1">
      <alignment horizontal="center" vertical="center" wrapText="1"/>
      <protection locked="0" hidden="1"/>
    </xf>
    <xf numFmtId="0" fontId="5" fillId="0" borderId="72" xfId="1371" applyFont="1" applyBorder="1" applyAlignment="1" applyProtection="1">
      <alignment horizontal="center" vertical="center" wrapText="1"/>
      <protection locked="0" hidden="1"/>
    </xf>
    <xf numFmtId="0" fontId="5" fillId="0" borderId="68" xfId="1371" applyFont="1" applyBorder="1" applyAlignment="1" applyProtection="1">
      <alignment horizontal="center" vertical="center" wrapText="1"/>
      <protection locked="0" hidden="1"/>
    </xf>
    <xf numFmtId="0" fontId="5" fillId="0" borderId="69" xfId="1371" applyFont="1" applyBorder="1" applyAlignment="1" applyProtection="1">
      <alignment horizontal="center" vertical="center" wrapText="1"/>
      <protection locked="0" hidden="1"/>
    </xf>
    <xf numFmtId="0" fontId="5" fillId="0" borderId="70" xfId="1371" applyFont="1" applyBorder="1" applyAlignment="1" applyProtection="1">
      <alignment horizontal="center" vertical="center" wrapText="1"/>
      <protection locked="0" hidden="1"/>
    </xf>
    <xf numFmtId="0" fontId="54" fillId="50" borderId="75" xfId="1371" applyFont="1" applyFill="1" applyBorder="1" applyAlignment="1" applyProtection="1">
      <alignment horizontal="justify" vertical="center" wrapText="1"/>
      <protection locked="0" hidden="1"/>
    </xf>
    <xf numFmtId="0" fontId="54" fillId="50" borderId="76" xfId="1371" applyFont="1" applyFill="1" applyBorder="1" applyAlignment="1" applyProtection="1">
      <alignment horizontal="justify" vertical="center" wrapText="1"/>
      <protection locked="0" hidden="1"/>
    </xf>
    <xf numFmtId="0" fontId="54" fillId="50" borderId="78" xfId="1371" applyFont="1" applyFill="1" applyBorder="1" applyAlignment="1" applyProtection="1">
      <alignment horizontal="justify" vertical="center" wrapText="1"/>
      <protection locked="0" hidden="1"/>
    </xf>
    <xf numFmtId="0" fontId="5" fillId="0" borderId="75" xfId="1371" applyFont="1" applyBorder="1" applyAlignment="1" applyProtection="1">
      <alignment horizontal="left" vertical="center" wrapText="1"/>
      <protection hidden="1"/>
    </xf>
    <xf numFmtId="0" fontId="5" fillId="0" borderId="76" xfId="1371" applyFont="1" applyBorder="1" applyAlignment="1" applyProtection="1">
      <alignment horizontal="left" vertical="center" wrapText="1"/>
      <protection hidden="1"/>
    </xf>
    <xf numFmtId="0" fontId="5" fillId="0" borderId="78" xfId="1371" applyFont="1" applyBorder="1" applyAlignment="1" applyProtection="1">
      <alignment horizontal="left" vertical="center" wrapText="1"/>
      <protection hidden="1"/>
    </xf>
    <xf numFmtId="0" fontId="5" fillId="0" borderId="72" xfId="1371" applyFont="1" applyBorder="1" applyAlignment="1" applyProtection="1">
      <alignment horizontal="center" vertical="center"/>
      <protection hidden="1"/>
    </xf>
    <xf numFmtId="0" fontId="70" fillId="0" borderId="71" xfId="1371" applyFont="1" applyBorder="1" applyAlignment="1" applyProtection="1">
      <alignment horizontal="left" vertical="center" wrapText="1"/>
      <protection hidden="1"/>
    </xf>
    <xf numFmtId="0" fontId="78" fillId="0" borderId="71" xfId="1371" applyFont="1" applyBorder="1" applyAlignment="1" applyProtection="1">
      <alignment horizontal="left" vertical="center" wrapText="1"/>
      <protection hidden="1"/>
    </xf>
    <xf numFmtId="0" fontId="78" fillId="0" borderId="72" xfId="1371" applyFont="1" applyBorder="1" applyAlignment="1" applyProtection="1">
      <alignment horizontal="left" vertical="center" wrapText="1"/>
      <protection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70" xfId="1371" applyFont="1" applyBorder="1" applyAlignment="1" applyProtection="1">
      <alignment horizontal="center" vertical="center" wrapText="1"/>
      <protection locked="0" hidden="1"/>
    </xf>
    <xf numFmtId="0" fontId="9" fillId="0" borderId="71" xfId="1371" applyFont="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167" fontId="12" fillId="50" borderId="74" xfId="1250" applyNumberFormat="1" applyFont="1" applyFill="1" applyBorder="1" applyAlignment="1" applyProtection="1">
      <alignment horizontal="center" vertical="center" wrapText="1"/>
      <protection locked="0" hidden="1"/>
    </xf>
    <xf numFmtId="167" fontId="12" fillId="50" borderId="35" xfId="1250" applyNumberFormat="1" applyFont="1" applyFill="1" applyBorder="1" applyAlignment="1" applyProtection="1">
      <alignment horizontal="center" vertical="center" wrapText="1"/>
      <protection locked="0" hidden="1"/>
    </xf>
    <xf numFmtId="167" fontId="12" fillId="50" borderId="19" xfId="1250" applyNumberFormat="1" applyFont="1" applyFill="1" applyBorder="1" applyAlignment="1" applyProtection="1">
      <alignment horizontal="center" vertical="center" wrapText="1"/>
      <protection locked="0" hidden="1"/>
    </xf>
    <xf numFmtId="167" fontId="12" fillId="50" borderId="80" xfId="1250" applyFont="1" applyFill="1" applyBorder="1" applyAlignment="1" applyProtection="1">
      <alignment horizontal="center" vertical="center" wrapText="1"/>
      <protection locked="0" hidden="1"/>
    </xf>
    <xf numFmtId="167" fontId="12" fillId="50" borderId="63" xfId="1250" applyFont="1" applyFill="1" applyBorder="1" applyAlignment="1" applyProtection="1">
      <alignment horizontal="center" vertical="center" wrapText="1"/>
      <protection locked="0" hidden="1"/>
    </xf>
    <xf numFmtId="167" fontId="12" fillId="50" borderId="64" xfId="1250" applyFont="1" applyFill="1" applyBorder="1" applyAlignment="1" applyProtection="1">
      <alignment horizontal="center" vertical="center" wrapText="1"/>
      <protection locked="0" hidden="1"/>
    </xf>
    <xf numFmtId="0" fontId="51" fillId="50" borderId="132" xfId="1371" applyFont="1" applyFill="1" applyBorder="1" applyAlignment="1" applyProtection="1">
      <alignment horizontal="justify" vertical="center" wrapText="1"/>
      <protection locked="0" hidden="1"/>
    </xf>
    <xf numFmtId="0" fontId="54" fillId="50" borderId="75" xfId="1371" applyFont="1" applyFill="1" applyBorder="1" applyAlignment="1" applyProtection="1">
      <alignment horizontal="left" vertical="center" wrapText="1"/>
      <protection locked="0" hidden="1"/>
    </xf>
    <xf numFmtId="0" fontId="54" fillId="50" borderId="76" xfId="1371" applyFont="1" applyFill="1" applyBorder="1" applyAlignment="1" applyProtection="1">
      <alignment horizontal="left" vertical="center" wrapText="1"/>
      <protection locked="0" hidden="1"/>
    </xf>
    <xf numFmtId="0" fontId="54" fillId="50" borderId="78" xfId="1371" applyFont="1" applyFill="1" applyBorder="1" applyAlignment="1" applyProtection="1">
      <alignment horizontal="left" vertical="center" wrapText="1"/>
      <protection locked="0" hidden="1"/>
    </xf>
    <xf numFmtId="0" fontId="55" fillId="0" borderId="106" xfId="1371" applyFont="1" applyFill="1" applyBorder="1" applyAlignment="1" applyProtection="1">
      <alignment horizontal="left" vertical="center" wrapText="1"/>
      <protection locked="0" hidden="1"/>
    </xf>
    <xf numFmtId="0" fontId="54" fillId="0" borderId="107" xfId="1371" applyFont="1" applyFill="1" applyBorder="1" applyAlignment="1" applyProtection="1">
      <alignment horizontal="left" vertical="center" wrapText="1"/>
      <protection locked="0" hidden="1"/>
    </xf>
    <xf numFmtId="0" fontId="54" fillId="0" borderId="108" xfId="1371" applyFont="1" applyFill="1" applyBorder="1" applyAlignment="1" applyProtection="1">
      <alignment horizontal="left" vertical="center" wrapText="1"/>
      <protection locked="0" hidden="1"/>
    </xf>
    <xf numFmtId="0" fontId="9" fillId="50" borderId="106" xfId="1371" applyFont="1" applyFill="1" applyBorder="1" applyAlignment="1" applyProtection="1">
      <alignment horizontal="justify" vertical="center" wrapText="1"/>
      <protection locked="0" hidden="1"/>
    </xf>
    <xf numFmtId="0" fontId="9" fillId="50" borderId="107" xfId="1371" applyFont="1" applyFill="1" applyBorder="1" applyAlignment="1" applyProtection="1">
      <alignment horizontal="justify" vertical="center" wrapText="1"/>
      <protection locked="0" hidden="1"/>
    </xf>
    <xf numFmtId="0" fontId="9" fillId="50" borderId="108" xfId="1371" applyFont="1" applyFill="1" applyBorder="1" applyAlignment="1" applyProtection="1">
      <alignment horizontal="justify" vertical="center" wrapText="1"/>
      <protection locked="0" hidden="1"/>
    </xf>
    <xf numFmtId="0" fontId="8" fillId="61" borderId="109" xfId="1371" applyFont="1" applyFill="1" applyBorder="1" applyAlignment="1" applyProtection="1">
      <alignment horizontal="center" vertical="center" wrapText="1"/>
      <protection hidden="1"/>
    </xf>
    <xf numFmtId="0" fontId="8" fillId="61" borderId="110" xfId="1371" applyFont="1" applyFill="1" applyBorder="1" applyAlignment="1" applyProtection="1">
      <alignment horizontal="center" vertical="center" wrapText="1"/>
      <protection hidden="1"/>
    </xf>
    <xf numFmtId="0" fontId="8" fillId="61" borderId="33" xfId="1371" applyFont="1" applyFill="1" applyBorder="1" applyAlignment="1" applyProtection="1">
      <alignment horizontal="center" vertical="center" wrapText="1"/>
      <protection hidden="1"/>
    </xf>
    <xf numFmtId="0" fontId="54" fillId="50" borderId="106" xfId="1371" applyFont="1" applyFill="1" applyBorder="1" applyAlignment="1" applyProtection="1">
      <alignment horizontal="left" vertical="center" wrapText="1"/>
      <protection locked="0" hidden="1"/>
    </xf>
    <xf numFmtId="0" fontId="54" fillId="50" borderId="107" xfId="1371" applyFont="1" applyFill="1" applyBorder="1" applyAlignment="1" applyProtection="1">
      <alignment horizontal="left" vertical="center" wrapText="1"/>
      <protection locked="0" hidden="1"/>
    </xf>
    <xf numFmtId="0" fontId="54" fillId="50" borderId="108" xfId="1371" applyFont="1" applyFill="1" applyBorder="1" applyAlignment="1" applyProtection="1">
      <alignment horizontal="left" vertical="center" wrapText="1"/>
      <protection locked="0" hidden="1"/>
    </xf>
    <xf numFmtId="0" fontId="55" fillId="50" borderId="106" xfId="1371" applyFont="1" applyFill="1" applyBorder="1" applyAlignment="1" applyProtection="1">
      <alignment horizontal="left" vertical="center" wrapText="1"/>
      <protection locked="0" hidden="1"/>
    </xf>
    <xf numFmtId="0" fontId="55" fillId="0" borderId="107" xfId="1371" applyFont="1" applyFill="1" applyBorder="1" applyAlignment="1" applyProtection="1">
      <alignment horizontal="left" vertical="center" wrapText="1"/>
      <protection locked="0" hidden="1"/>
    </xf>
    <xf numFmtId="0" fontId="55" fillId="0" borderId="108" xfId="1371" applyFont="1" applyFill="1" applyBorder="1" applyAlignment="1" applyProtection="1">
      <alignment horizontal="left" vertical="center" wrapText="1"/>
      <protection locked="0" hidden="1"/>
    </xf>
    <xf numFmtId="0" fontId="54" fillId="0" borderId="161" xfId="1371" applyFont="1" applyFill="1" applyBorder="1" applyAlignment="1" applyProtection="1">
      <alignment horizontal="left" vertical="center" wrapText="1"/>
      <protection locked="0" hidden="1"/>
    </xf>
    <xf numFmtId="0" fontId="54" fillId="0" borderId="135" xfId="1371" applyFont="1" applyFill="1" applyBorder="1" applyAlignment="1" applyProtection="1">
      <alignment horizontal="left" vertical="center" wrapText="1"/>
      <protection locked="0" hidden="1"/>
    </xf>
    <xf numFmtId="0" fontId="54" fillId="0" borderId="136" xfId="1371" applyFont="1" applyFill="1" applyBorder="1" applyAlignment="1" applyProtection="1">
      <alignment horizontal="left" vertical="center" wrapText="1"/>
      <protection locked="0" hidden="1"/>
    </xf>
    <xf numFmtId="0" fontId="8" fillId="61" borderId="36" xfId="1371" applyFont="1" applyFill="1" applyBorder="1" applyAlignment="1" applyProtection="1">
      <alignment horizontal="center" vertical="center" wrapText="1"/>
      <protection hidden="1"/>
    </xf>
    <xf numFmtId="0" fontId="5" fillId="0" borderId="75" xfId="1371" applyFont="1" applyFill="1" applyBorder="1" applyAlignment="1" applyProtection="1">
      <alignment horizontal="justify" vertical="center" wrapText="1"/>
      <protection hidden="1"/>
    </xf>
    <xf numFmtId="0" fontId="5" fillId="0" borderId="76" xfId="1371" applyFont="1" applyFill="1" applyBorder="1" applyAlignment="1" applyProtection="1">
      <alignment horizontal="justify" vertical="center" wrapText="1"/>
      <protection hidden="1"/>
    </xf>
    <xf numFmtId="0" fontId="5" fillId="0" borderId="77" xfId="1371" applyFont="1" applyFill="1" applyBorder="1" applyAlignment="1" applyProtection="1">
      <alignment horizontal="justify" vertical="center" wrapText="1"/>
      <protection hidden="1"/>
    </xf>
    <xf numFmtId="0" fontId="83" fillId="24" borderId="0" xfId="1371" applyFont="1" applyFill="1" applyAlignment="1" applyProtection="1">
      <alignment horizontal="center" vertical="center"/>
      <protection hidden="1"/>
    </xf>
    <xf numFmtId="167" fontId="9" fillId="50" borderId="80" xfId="1250" applyFont="1" applyFill="1" applyBorder="1" applyAlignment="1" applyProtection="1">
      <alignment horizontal="center" vertical="center" wrapText="1"/>
      <protection locked="0" hidden="1"/>
    </xf>
    <xf numFmtId="167" fontId="9" fillId="50" borderId="63" xfId="1250" applyFont="1" applyFill="1" applyBorder="1" applyAlignment="1" applyProtection="1">
      <alignment horizontal="center" vertical="center" wrapText="1"/>
      <protection locked="0" hidden="1"/>
    </xf>
    <xf numFmtId="167" fontId="9" fillId="50" borderId="64" xfId="1250" applyFont="1" applyFill="1" applyBorder="1" applyAlignment="1" applyProtection="1">
      <alignment horizontal="center" vertical="center" wrapText="1"/>
      <protection locked="0" hidden="1"/>
    </xf>
    <xf numFmtId="0" fontId="70" fillId="50" borderId="161" xfId="1371" applyFont="1" applyFill="1" applyBorder="1" applyAlignment="1" applyProtection="1">
      <alignment horizontal="justify" vertical="center" wrapText="1"/>
      <protection locked="0"/>
    </xf>
    <xf numFmtId="0" fontId="70" fillId="50" borderId="135" xfId="1371" applyFont="1" applyFill="1" applyBorder="1" applyAlignment="1" applyProtection="1">
      <alignment horizontal="justify" vertical="center" wrapText="1"/>
      <protection locked="0"/>
    </xf>
    <xf numFmtId="0" fontId="70" fillId="50" borderId="136" xfId="1371" applyFont="1" applyFill="1" applyBorder="1" applyAlignment="1" applyProtection="1">
      <alignment horizontal="justify" vertical="center" wrapText="1"/>
      <protection locked="0"/>
    </xf>
    <xf numFmtId="0" fontId="5" fillId="50" borderId="161" xfId="1371" applyFont="1" applyFill="1" applyBorder="1" applyAlignment="1" applyProtection="1">
      <alignment horizontal="justify" vertical="center" wrapText="1"/>
      <protection locked="0"/>
    </xf>
    <xf numFmtId="0" fontId="5" fillId="50" borderId="135" xfId="1371" applyFont="1" applyFill="1" applyBorder="1" applyAlignment="1" applyProtection="1">
      <alignment horizontal="justify" vertical="center" wrapText="1"/>
      <protection locked="0"/>
    </xf>
    <xf numFmtId="0" fontId="5" fillId="50" borderId="136" xfId="1371" applyFont="1" applyFill="1" applyBorder="1" applyAlignment="1" applyProtection="1">
      <alignment horizontal="justify" vertical="center" wrapText="1"/>
      <protection locked="0"/>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0" fontId="54" fillId="50" borderId="92" xfId="1371" applyFont="1" applyFill="1" applyBorder="1" applyAlignment="1" applyProtection="1">
      <alignment horizontal="left" vertical="center" wrapText="1"/>
      <protection locked="0" hidden="1"/>
    </xf>
    <xf numFmtId="0" fontId="54" fillId="50" borderId="32" xfId="1371" applyFont="1" applyFill="1" applyBorder="1" applyAlignment="1" applyProtection="1">
      <alignment horizontal="left" vertical="center" wrapText="1"/>
      <protection locked="0" hidden="1"/>
    </xf>
    <xf numFmtId="0" fontId="54" fillId="50" borderId="93" xfId="1371" applyFont="1" applyFill="1" applyBorder="1" applyAlignment="1" applyProtection="1">
      <alignment horizontal="left" vertical="center" wrapText="1"/>
      <protection locked="0" hidden="1"/>
    </xf>
    <xf numFmtId="0" fontId="51" fillId="0" borderId="75" xfId="1371" applyFont="1" applyFill="1" applyBorder="1" applyAlignment="1" applyProtection="1">
      <alignment horizontal="justify" vertical="center" wrapText="1"/>
      <protection locked="0" hidden="1"/>
    </xf>
    <xf numFmtId="0" fontId="51" fillId="0" borderId="76" xfId="1371" applyFont="1" applyFill="1" applyBorder="1" applyAlignment="1" applyProtection="1">
      <alignment horizontal="justify" vertical="center" wrapText="1"/>
      <protection locked="0" hidden="1"/>
    </xf>
    <xf numFmtId="0" fontId="51" fillId="0" borderId="78" xfId="1371" applyFont="1" applyFill="1" applyBorder="1" applyAlignment="1" applyProtection="1">
      <alignment horizontal="justify" vertical="center" wrapText="1"/>
      <protection locked="0" hidden="1"/>
    </xf>
  </cellXfs>
  <cellStyles count="4402">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7020000}"/>
    <cellStyle name="Buena 11" xfId="712" xr:uid="{00000000-0005-0000-0000-0000C8020000}"/>
    <cellStyle name="Buena 12" xfId="713" xr:uid="{00000000-0005-0000-0000-0000C9020000}"/>
    <cellStyle name="Buena 13" xfId="714" xr:uid="{00000000-0005-0000-0000-0000CA020000}"/>
    <cellStyle name="Buena 14" xfId="715" xr:uid="{00000000-0005-0000-0000-0000CB020000}"/>
    <cellStyle name="Buena 15" xfId="716" xr:uid="{00000000-0005-0000-0000-0000CC020000}"/>
    <cellStyle name="Buena 16" xfId="717" xr:uid="{00000000-0005-0000-0000-0000CD020000}"/>
    <cellStyle name="Buena 17" xfId="718" xr:uid="{00000000-0005-0000-0000-0000CE020000}"/>
    <cellStyle name="Buena 18" xfId="719" xr:uid="{00000000-0005-0000-0000-0000CF020000}"/>
    <cellStyle name="Buena 2" xfId="720" xr:uid="{00000000-0005-0000-0000-0000D0020000}"/>
    <cellStyle name="Buena 3" xfId="721" xr:uid="{00000000-0005-0000-0000-0000D1020000}"/>
    <cellStyle name="Buena 4" xfId="722" xr:uid="{00000000-0005-0000-0000-0000D2020000}"/>
    <cellStyle name="Buena 5" xfId="723" xr:uid="{00000000-0005-0000-0000-0000D3020000}"/>
    <cellStyle name="Buena 6" xfId="724" xr:uid="{00000000-0005-0000-0000-0000D4020000}"/>
    <cellStyle name="Buena 7" xfId="725" xr:uid="{00000000-0005-0000-0000-0000D5020000}"/>
    <cellStyle name="Buena 8" xfId="726" xr:uid="{00000000-0005-0000-0000-0000D6020000}"/>
    <cellStyle name="Buena 9" xfId="727" xr:uid="{00000000-0005-0000-0000-0000D7020000}"/>
    <cellStyle name="Buena 9 10" xfId="728" xr:uid="{00000000-0005-0000-0000-0000D8020000}"/>
    <cellStyle name="Buena 9 11" xfId="729" xr:uid="{00000000-0005-0000-0000-0000D9020000}"/>
    <cellStyle name="Buena 9 12" xfId="730" xr:uid="{00000000-0005-0000-0000-0000DA020000}"/>
    <cellStyle name="Buena 9 13" xfId="731" xr:uid="{00000000-0005-0000-0000-0000DB020000}"/>
    <cellStyle name="Buena 9 14" xfId="732" xr:uid="{00000000-0005-0000-0000-0000DC020000}"/>
    <cellStyle name="Buena 9 15" xfId="733" xr:uid="{00000000-0005-0000-0000-0000DD020000}"/>
    <cellStyle name="Buena 9 16" xfId="734" xr:uid="{00000000-0005-0000-0000-0000DE020000}"/>
    <cellStyle name="Buena 9 17" xfId="735" xr:uid="{00000000-0005-0000-0000-0000DF020000}"/>
    <cellStyle name="Buena 9 18" xfId="736" xr:uid="{00000000-0005-0000-0000-0000E0020000}"/>
    <cellStyle name="Buena 9 19" xfId="737" xr:uid="{00000000-0005-0000-0000-0000E1020000}"/>
    <cellStyle name="Buena 9 2" xfId="738" xr:uid="{00000000-0005-0000-0000-0000E2020000}"/>
    <cellStyle name="Buena 9 20" xfId="739" xr:uid="{00000000-0005-0000-0000-0000E3020000}"/>
    <cellStyle name="Buena 9 21" xfId="740" xr:uid="{00000000-0005-0000-0000-0000E4020000}"/>
    <cellStyle name="Buena 9 22" xfId="741" xr:uid="{00000000-0005-0000-0000-0000E5020000}"/>
    <cellStyle name="Buena 9 3" xfId="742" xr:uid="{00000000-0005-0000-0000-0000E6020000}"/>
    <cellStyle name="Buena 9 4" xfId="743" xr:uid="{00000000-0005-0000-0000-0000E7020000}"/>
    <cellStyle name="Buena 9 5" xfId="744" xr:uid="{00000000-0005-0000-0000-0000E8020000}"/>
    <cellStyle name="Buena 9 6" xfId="745" xr:uid="{00000000-0005-0000-0000-0000E9020000}"/>
    <cellStyle name="Buena 9 7" xfId="746" xr:uid="{00000000-0005-0000-0000-0000EA020000}"/>
    <cellStyle name="Buena 9 8" xfId="747" xr:uid="{00000000-0005-0000-0000-0000EB020000}"/>
    <cellStyle name="Buena 9 9" xfId="748" xr:uid="{00000000-0005-0000-0000-0000EC020000}"/>
    <cellStyle name="Cálculo" xfId="749" builtinId="22" customBuiltin="1"/>
    <cellStyle name="Cálculo 10" xfId="750" xr:uid="{00000000-0005-0000-0000-0000EE020000}"/>
    <cellStyle name="Cálculo 10 2" xfId="1824" xr:uid="{78780B6A-AEDF-4D6E-962B-2C0FE82E0037}"/>
    <cellStyle name="Cálculo 10 2 2" xfId="2384" xr:uid="{93598EC6-8B31-4227-8D01-45628F5CF3CC}"/>
    <cellStyle name="Cálculo 10 2 3" xfId="2236" xr:uid="{5B268D6C-0AF3-4961-94E9-1919695998CC}"/>
    <cellStyle name="Cálculo 10 2 4" xfId="2347" xr:uid="{FE13B4E0-9487-4606-96E5-E132CE3D8DD3}"/>
    <cellStyle name="Cálculo 10 2 5" xfId="3244" xr:uid="{3C113DE1-CADB-4A5B-8ACB-A03EB445E186}"/>
    <cellStyle name="Cálculo 10 2 6" xfId="3550" xr:uid="{86009C1D-FDB1-437E-A901-EFF5DA6B98C4}"/>
    <cellStyle name="Cálculo 10 2 7" xfId="3896" xr:uid="{90D428DB-A386-4F94-9575-0E14106B7C41}"/>
    <cellStyle name="Cálculo 10 2 8" xfId="4260" xr:uid="{7866CA2B-D8C3-4EBA-A02B-D9CF0651090B}"/>
    <cellStyle name="Cálculo 10 3" xfId="1807" xr:uid="{6AE62029-6943-4600-8FA0-757A581E7F42}"/>
    <cellStyle name="Cálculo 10 3 2" xfId="2367" xr:uid="{F8145BFB-2E69-4C85-B5F7-EC38C53B460F}"/>
    <cellStyle name="Cálculo 10 3 3" xfId="2253" xr:uid="{4595A6B6-C15A-45BC-81A5-FB811BC8908E}"/>
    <cellStyle name="Cálculo 10 3 4" xfId="2645" xr:uid="{0454213F-2343-4DC2-A368-7D0EE24F1D3A}"/>
    <cellStyle name="Cálculo 10 3 5" xfId="3227" xr:uid="{67D8D760-7736-4FAE-8F0F-EDD29EE942D0}"/>
    <cellStyle name="Cálculo 10 3 6" xfId="2309" xr:uid="{8032518F-4EFB-4907-B258-8DB4A7E029DF}"/>
    <cellStyle name="Cálculo 10 3 7" xfId="3879" xr:uid="{A6CD3DD1-4A34-4975-88E2-234EA5F3A793}"/>
    <cellStyle name="Cálculo 10 4" xfId="2044" xr:uid="{027D5AB2-9931-4472-8BFA-215B7391639A}"/>
    <cellStyle name="Cálculo 10 4 2" xfId="2551" xr:uid="{6A50DA73-6229-47E8-B463-F8407EDAAFEB}"/>
    <cellStyle name="Cálculo 10 4 3" xfId="2804" xr:uid="{E4EED598-3430-44ED-B5E0-82C6F09979EF}"/>
    <cellStyle name="Cálculo 10 4 4" xfId="3107" xr:uid="{59B3AD60-3559-4A72-B6C1-F3F13BA6E6D1}"/>
    <cellStyle name="Cálculo 10 4 5" xfId="3433" xr:uid="{2E62E3CC-FB7B-4E70-A991-C9BE6AC35536}"/>
    <cellStyle name="Cálculo 10 4 6" xfId="3739" xr:uid="{1B176798-A6D3-4C24-8BDE-350A7D174F6C}"/>
    <cellStyle name="Cálculo 10 4 7" xfId="4116" xr:uid="{19E19DAC-F0A8-421A-BA7A-76E21D72B0B9}"/>
    <cellStyle name="Cálculo 10 5" xfId="2077" xr:uid="{2CA82663-3D54-4E78-B27A-92BB3B5D210D}"/>
    <cellStyle name="Cálculo 10 5 2" xfId="2837" xr:uid="{3ABE9A91-4DC9-4E04-90B2-757CA7004E6A}"/>
    <cellStyle name="Cálculo 10 5 3" xfId="3140" xr:uid="{366F5B6D-D89F-47F0-955D-E374B81BA824}"/>
    <cellStyle name="Cálculo 10 5 4" xfId="3466" xr:uid="{A65CC4F0-FBBA-49EF-AD5E-6F24205B1518}"/>
    <cellStyle name="Cálculo 10 5 5" xfId="3772" xr:uid="{683C537B-8655-411D-97EC-0CCCEE80E820}"/>
    <cellStyle name="Cálculo 10 5 6" xfId="4149" xr:uid="{2ABEBB67-133A-4B81-A4D8-5186AF7F6489}"/>
    <cellStyle name="Cálculo 11" xfId="751" xr:uid="{00000000-0005-0000-0000-0000EF020000}"/>
    <cellStyle name="Cálculo 11 2" xfId="1825" xr:uid="{DB320E6B-7A68-446A-BA29-6DA751666F8D}"/>
    <cellStyle name="Cálculo 11 2 2" xfId="2385" xr:uid="{9D86D946-502B-4B6A-A847-D0126C3BB7FF}"/>
    <cellStyle name="Cálculo 11 2 3" xfId="2235" xr:uid="{E3385BA7-B891-421A-ACB7-12BA0F7A3203}"/>
    <cellStyle name="Cálculo 11 2 4" xfId="2654" xr:uid="{F45D6B5E-4C89-46CC-AABE-A84CC759098F}"/>
    <cellStyle name="Cálculo 11 2 5" xfId="3245" xr:uid="{3848AA67-B7D4-44A6-8593-7DA75A24CA80}"/>
    <cellStyle name="Cálculo 11 2 6" xfId="3551" xr:uid="{A9C3F982-D3E3-4F39-95C4-413D904B8151}"/>
    <cellStyle name="Cálculo 11 2 7" xfId="3897" xr:uid="{D6706B46-78F7-47E8-B974-5E89EB02FF9F}"/>
    <cellStyle name="Cálculo 11 2 8" xfId="4261" xr:uid="{0A0A8668-841C-48A4-9BA2-3EFFE12BF8B2}"/>
    <cellStyle name="Cálculo 11 3" xfId="1808" xr:uid="{713B8B88-AF49-4E96-816D-5C040EF02E2F}"/>
    <cellStyle name="Cálculo 11 3 2" xfId="2368" xr:uid="{462BAFAD-46AF-41FD-9979-E55371B50C29}"/>
    <cellStyle name="Cálculo 11 3 3" xfId="2252" xr:uid="{0B3C26D8-D9FD-4B25-9978-171615F447EB}"/>
    <cellStyle name="Cálculo 11 3 4" xfId="2339" xr:uid="{0347CF43-23C5-4C27-8FDC-40CF96F8BD17}"/>
    <cellStyle name="Cálculo 11 3 5" xfId="3228" xr:uid="{B99DD531-D583-46E2-B57D-D05AF11891DF}"/>
    <cellStyle name="Cálculo 11 3 6" xfId="2310" xr:uid="{F1E0F559-20E4-4BAB-8590-F752DC28B0A1}"/>
    <cellStyle name="Cálculo 11 3 7" xfId="3880" xr:uid="{F1FB8EB9-16CE-4F48-8456-4A6EBA75E205}"/>
    <cellStyle name="Cálculo 11 4" xfId="2045" xr:uid="{7F2F9E1F-7159-4026-B54E-7FE55B55109E}"/>
    <cellStyle name="Cálculo 11 4 2" xfId="2552" xr:uid="{4A9BF67B-FBAD-4C94-9D1D-EC78A2AF9DBE}"/>
    <cellStyle name="Cálculo 11 4 3" xfId="2805" xr:uid="{94085FD3-196C-4780-BD1B-74AB462A5083}"/>
    <cellStyle name="Cálculo 11 4 4" xfId="3108" xr:uid="{62FA20CB-8A21-44C7-9773-1DED86250C2B}"/>
    <cellStyle name="Cálculo 11 4 5" xfId="3434" xr:uid="{0900F2B3-9327-4CEC-83DF-F4F1A6DEF524}"/>
    <cellStyle name="Cálculo 11 4 6" xfId="3740" xr:uid="{71A41B88-4CDD-45E9-8F88-3BDFE404C67D}"/>
    <cellStyle name="Cálculo 11 4 7" xfId="4117" xr:uid="{0154B662-5724-4292-89E0-B84189090FD1}"/>
    <cellStyle name="Cálculo 11 5" xfId="2076" xr:uid="{7CCECD87-9ABD-48B2-B2C0-E4186345F184}"/>
    <cellStyle name="Cálculo 11 5 2" xfId="2836" xr:uid="{B5F2343D-C2CD-4C06-BA80-5A34EB4AE4E5}"/>
    <cellStyle name="Cálculo 11 5 3" xfId="3139" xr:uid="{579D8400-C5E9-4D28-A2C5-A47613C2DE84}"/>
    <cellStyle name="Cálculo 11 5 4" xfId="3465" xr:uid="{1A8DF6EE-D40F-49A3-9FFB-66FE8E1C24E0}"/>
    <cellStyle name="Cálculo 11 5 5" xfId="3771" xr:uid="{ADD3245A-D6B0-4549-B3BF-C4021FA5CF6B}"/>
    <cellStyle name="Cálculo 11 5 6" xfId="4148" xr:uid="{8769246E-BF94-4C3C-AB54-D69B92CDF63B}"/>
    <cellStyle name="Cálculo 12" xfId="752" xr:uid="{00000000-0005-0000-0000-0000F0020000}"/>
    <cellStyle name="Cálculo 12 2" xfId="1826" xr:uid="{F9493563-2786-4EB2-8336-00CEC3FCD5BB}"/>
    <cellStyle name="Cálculo 12 2 2" xfId="2386" xr:uid="{3E51C0C9-F389-4FD0-9D31-FE8CFFCFF600}"/>
    <cellStyle name="Cálculo 12 2 3" xfId="2234" xr:uid="{B29F5AC3-A8E2-4E73-A95C-75B815751E56}"/>
    <cellStyle name="Cálculo 12 2 4" xfId="2348" xr:uid="{A54253FE-D4F6-4A35-8613-E657BB83058A}"/>
    <cellStyle name="Cálculo 12 2 5" xfId="3246" xr:uid="{7B4696EF-56CF-477A-AE09-8CA62B0F1A0F}"/>
    <cellStyle name="Cálculo 12 2 6" xfId="3552" xr:uid="{0BB17C57-34E4-43D4-B189-F26FD14D4554}"/>
    <cellStyle name="Cálculo 12 2 7" xfId="3898" xr:uid="{54365915-5CDD-4B6F-A884-C26DE145056E}"/>
    <cellStyle name="Cálculo 12 2 8" xfId="4262" xr:uid="{E0EEC22A-8726-4F67-825F-B9838402F349}"/>
    <cellStyle name="Cálculo 12 3" xfId="1809" xr:uid="{51A69A9D-A358-494F-A8DE-9A1FC387529A}"/>
    <cellStyle name="Cálculo 12 3 2" xfId="2369" xr:uid="{D190E718-C6CF-4EAC-A770-6F6D61BEE108}"/>
    <cellStyle name="Cálculo 12 3 3" xfId="2251" xr:uid="{A011D725-3505-428B-A2AB-52B66C5E95F0}"/>
    <cellStyle name="Cálculo 12 3 4" xfId="2646" xr:uid="{7BE6DA09-A9C4-4140-BA12-FFB6FA5FAE4D}"/>
    <cellStyle name="Cálculo 12 3 5" xfId="3229" xr:uid="{ECD4DA95-DC82-43CC-A753-14C2519984D6}"/>
    <cellStyle name="Cálculo 12 3 6" xfId="2311" xr:uid="{81DA2C8D-06B7-4B3C-AC1F-033FE98BEB67}"/>
    <cellStyle name="Cálculo 12 3 7" xfId="3881" xr:uid="{386BAEEA-C6FD-4A01-93A8-0EB85A8B4632}"/>
    <cellStyle name="Cálculo 12 4" xfId="2046" xr:uid="{4E53AF99-5BAF-445A-965D-EB02852BFCEC}"/>
    <cellStyle name="Cálculo 12 4 2" xfId="2553" xr:uid="{8873FF9A-4419-4411-87E0-AC476F2317F7}"/>
    <cellStyle name="Cálculo 12 4 3" xfId="2806" xr:uid="{5F28B6CF-3949-4369-8140-C4AA5A460CA3}"/>
    <cellStyle name="Cálculo 12 4 4" xfId="3109" xr:uid="{7BA20B1E-8C5E-47A9-A31F-15DE6254EC73}"/>
    <cellStyle name="Cálculo 12 4 5" xfId="3435" xr:uid="{8E165FFA-1316-458B-9B57-2AECFB083234}"/>
    <cellStyle name="Cálculo 12 4 6" xfId="3741" xr:uid="{9FA78073-82B2-4B79-B964-5B31F267F521}"/>
    <cellStyle name="Cálculo 12 4 7" xfId="4118" xr:uid="{31B46EDB-272D-4452-8176-289E2E6882DE}"/>
    <cellStyle name="Cálculo 12 5" xfId="2075" xr:uid="{E5DE0628-EB05-4DA5-A456-F5787F86C288}"/>
    <cellStyle name="Cálculo 12 5 2" xfId="2835" xr:uid="{E4588F00-5E00-41A2-A0B1-908084DDA7DC}"/>
    <cellStyle name="Cálculo 12 5 3" xfId="3138" xr:uid="{B5044891-B69E-46DF-B4E3-807358801ED9}"/>
    <cellStyle name="Cálculo 12 5 4" xfId="3464" xr:uid="{FA9E0775-1943-40E0-9011-F46F16413BB8}"/>
    <cellStyle name="Cálculo 12 5 5" xfId="3770" xr:uid="{EB8E9485-810F-4C4A-BC1A-FAB2BD7C9095}"/>
    <cellStyle name="Cálculo 12 5 6" xfId="4147" xr:uid="{41B7247D-D5B0-45C3-952E-82BF21CB4F66}"/>
    <cellStyle name="Cálculo 13" xfId="753" xr:uid="{00000000-0005-0000-0000-0000F1020000}"/>
    <cellStyle name="Cálculo 13 2" xfId="1827" xr:uid="{9AAFE6A5-34EA-45E0-B969-D4A3D5873BE8}"/>
    <cellStyle name="Cálculo 13 2 2" xfId="2387" xr:uid="{77F06897-028A-4CF9-B6EF-13A0C50D551F}"/>
    <cellStyle name="Cálculo 13 2 3" xfId="2233" xr:uid="{E46FEE8F-81E8-44FC-B918-96AECD2F323C}"/>
    <cellStyle name="Cálculo 13 2 4" xfId="2921" xr:uid="{354DEBBC-EA7C-4E75-90AD-86A8985CC104}"/>
    <cellStyle name="Cálculo 13 2 5" xfId="3247" xr:uid="{359A2590-3AAF-4273-BBA7-1C5CC14AC339}"/>
    <cellStyle name="Cálculo 13 2 6" xfId="3553" xr:uid="{8C59C6C4-D81A-4D91-92BD-2BD6F5FDA79A}"/>
    <cellStyle name="Cálculo 13 2 7" xfId="3899" xr:uid="{3362ED9D-EC72-4D51-8867-10C63AAA2081}"/>
    <cellStyle name="Cálculo 13 2 8" xfId="4263" xr:uid="{3179321B-AF8A-4D13-AE51-2B454D97488B}"/>
    <cellStyle name="Cálculo 13 3" xfId="1810" xr:uid="{EE9FFC88-901C-43A2-815F-B5C638AFC70D}"/>
    <cellStyle name="Cálculo 13 3 2" xfId="2370" xr:uid="{1F6A57A6-5338-4848-8567-A7DEE57058D7}"/>
    <cellStyle name="Cálculo 13 3 3" xfId="2250" xr:uid="{EDE81E5D-1AB5-4927-929B-66ACE80E692D}"/>
    <cellStyle name="Cálculo 13 3 4" xfId="2340" xr:uid="{7D041F35-C46B-4042-A98E-5DD597E0E47A}"/>
    <cellStyle name="Cálculo 13 3 5" xfId="3230" xr:uid="{B59E9240-A520-465D-A2E8-46B766FAADD1}"/>
    <cellStyle name="Cálculo 13 3 6" xfId="2312" xr:uid="{FD05E4F4-6C7E-4C56-ABBF-38A3E6962472}"/>
    <cellStyle name="Cálculo 13 3 7" xfId="3882" xr:uid="{F2093876-BB58-47E5-8C60-5B3C7E224CCD}"/>
    <cellStyle name="Cálculo 13 4" xfId="2047" xr:uid="{1DC0D2FB-03CF-451B-8770-C0B0967C3E6A}"/>
    <cellStyle name="Cálculo 13 4 2" xfId="2554" xr:uid="{87EC08F9-04CD-4C07-96F7-054AE9D49F90}"/>
    <cellStyle name="Cálculo 13 4 3" xfId="2807" xr:uid="{5BFA566C-4FC2-445C-B78E-62685D6ECF2A}"/>
    <cellStyle name="Cálculo 13 4 4" xfId="3110" xr:uid="{045100F3-CD4C-483A-ADC0-6D7201406464}"/>
    <cellStyle name="Cálculo 13 4 5" xfId="3436" xr:uid="{CECD265F-267E-4E48-84FA-551AC65DF1AC}"/>
    <cellStyle name="Cálculo 13 4 6" xfId="3742" xr:uid="{31F28C5E-2949-452E-A730-A820F54D282C}"/>
    <cellStyle name="Cálculo 13 4 7" xfId="4119" xr:uid="{BBA41B96-937D-49F5-82E0-9BDBCB220D94}"/>
    <cellStyle name="Cálculo 13 5" xfId="2074" xr:uid="{512776C6-3A45-4E8F-86EA-188B4C0C4AFC}"/>
    <cellStyle name="Cálculo 13 5 2" xfId="2834" xr:uid="{E15414A3-FDBE-4754-B99C-4852B2F5E9C9}"/>
    <cellStyle name="Cálculo 13 5 3" xfId="3137" xr:uid="{57E29342-7DBB-4262-866C-D04A9957884C}"/>
    <cellStyle name="Cálculo 13 5 4" xfId="3463" xr:uid="{8F1C28DA-B437-4D68-A777-03FF07F52F63}"/>
    <cellStyle name="Cálculo 13 5 5" xfId="3769" xr:uid="{02D1DD18-F241-4321-8C0E-F922594688B6}"/>
    <cellStyle name="Cálculo 13 5 6" xfId="4146" xr:uid="{ABA00976-B317-48BC-8430-BB7155E317BD}"/>
    <cellStyle name="Cálculo 14" xfId="754" xr:uid="{00000000-0005-0000-0000-0000F2020000}"/>
    <cellStyle name="Cálculo 14 2" xfId="1828" xr:uid="{BB0B9F26-3E2E-42EC-B417-E319AA7C336A}"/>
    <cellStyle name="Cálculo 14 2 2" xfId="2388" xr:uid="{87BA81E1-5D99-4A56-8E0A-2ADB564C3760}"/>
    <cellStyle name="Cálculo 14 2 3" xfId="2232" xr:uid="{F3BED53C-1885-4357-A5B0-F16C8C18A933}"/>
    <cellStyle name="Cálculo 14 2 4" xfId="2922" xr:uid="{C800217E-753D-4992-A633-195311D33079}"/>
    <cellStyle name="Cálculo 14 2 5" xfId="3248" xr:uid="{D85D4E09-F5CB-4102-942E-B7210D0829D5}"/>
    <cellStyle name="Cálculo 14 2 6" xfId="3554" xr:uid="{95712C53-8497-4D1C-BCD7-00A917337A60}"/>
    <cellStyle name="Cálculo 14 2 7" xfId="3900" xr:uid="{1840D81D-2D92-40D1-BBC9-4087D28942A6}"/>
    <cellStyle name="Cálculo 14 2 8" xfId="4264" xr:uid="{E9E9F1E4-BD66-4616-8921-085445D972E4}"/>
    <cellStyle name="Cálculo 14 3" xfId="1811" xr:uid="{C7791715-FFB0-41EA-B00F-1512505C1417}"/>
    <cellStyle name="Cálculo 14 3 2" xfId="2371" xr:uid="{82AF0147-A94A-4260-A191-9F79C7E1680C}"/>
    <cellStyle name="Cálculo 14 3 3" xfId="2249" xr:uid="{108E1F15-2F9B-4C3A-A3A8-765560288A51}"/>
    <cellStyle name="Cálculo 14 3 4" xfId="2647" xr:uid="{EA494880-1FFB-48B4-81A6-F18181A55237}"/>
    <cellStyle name="Cálculo 14 3 5" xfId="3231" xr:uid="{E221F0C1-0E6C-4058-9A70-6FC713E1B225}"/>
    <cellStyle name="Cálculo 14 3 6" xfId="2313" xr:uid="{0B182E2E-05F8-4707-B190-5585D89092E6}"/>
    <cellStyle name="Cálculo 14 3 7" xfId="3883" xr:uid="{4935C6FB-553E-48D2-91DB-71A6573C06B4}"/>
    <cellStyle name="Cálculo 14 4" xfId="2048" xr:uid="{BBAF146C-FB5B-42C1-BA1B-A9600425CCF5}"/>
    <cellStyle name="Cálculo 14 4 2" xfId="2555" xr:uid="{D65F4083-0A94-4B40-8B15-8DEF5DA3C06D}"/>
    <cellStyle name="Cálculo 14 4 3" xfId="2808" xr:uid="{E8FFCA94-2790-40D8-8123-FA4267FD9CD0}"/>
    <cellStyle name="Cálculo 14 4 4" xfId="3111" xr:uid="{9E45789E-52B8-4FCC-B657-61E493C6484F}"/>
    <cellStyle name="Cálculo 14 4 5" xfId="3437" xr:uid="{C69140DF-5A01-4552-92A5-0E16D537C91C}"/>
    <cellStyle name="Cálculo 14 4 6" xfId="3743" xr:uid="{57C42CAC-9EEF-443D-A41D-8608354B1867}"/>
    <cellStyle name="Cálculo 14 4 7" xfId="4120" xr:uid="{0EA3387A-A7F4-4AA5-A258-6B84CA765F57}"/>
    <cellStyle name="Cálculo 14 5" xfId="2073" xr:uid="{171FF83D-B995-4A87-9FDF-913042E002CC}"/>
    <cellStyle name="Cálculo 14 5 2" xfId="2833" xr:uid="{A0392E92-8727-4216-B1C6-521D0667ACC6}"/>
    <cellStyle name="Cálculo 14 5 3" xfId="3136" xr:uid="{465391CF-2EBA-4C5F-99FC-9E6A83C561D8}"/>
    <cellStyle name="Cálculo 14 5 4" xfId="3462" xr:uid="{118A7006-8A80-40F6-A60F-500DAAA0655F}"/>
    <cellStyle name="Cálculo 14 5 5" xfId="3768" xr:uid="{09D0AD5D-4C39-4FCA-8B63-94DE90196556}"/>
    <cellStyle name="Cálculo 14 5 6" xfId="4145" xr:uid="{3DE4DA0F-730F-464D-BCC1-90A033A676F6}"/>
    <cellStyle name="Cálculo 15" xfId="755" xr:uid="{00000000-0005-0000-0000-0000F3020000}"/>
    <cellStyle name="Cálculo 15 2" xfId="1829" xr:uid="{107DD418-B796-4E75-B82A-A60C1126C7D4}"/>
    <cellStyle name="Cálculo 15 2 2" xfId="2389" xr:uid="{689A00D2-88E9-45BD-8454-164908C915B9}"/>
    <cellStyle name="Cálculo 15 2 3" xfId="2231" xr:uid="{5D1404D7-74F4-4AC5-A4E0-E00B44CB61F9}"/>
    <cellStyle name="Cálculo 15 2 4" xfId="2923" xr:uid="{52D57A78-040A-4202-9B69-9724C9824539}"/>
    <cellStyle name="Cálculo 15 2 5" xfId="3249" xr:uid="{05E16446-D8DD-4156-89ED-B5231F2A8FBC}"/>
    <cellStyle name="Cálculo 15 2 6" xfId="3555" xr:uid="{4AAD6F9C-398A-4D01-B2BE-810FA398292D}"/>
    <cellStyle name="Cálculo 15 2 7" xfId="3901" xr:uid="{FB627FF3-9788-4658-97D1-A967DA755102}"/>
    <cellStyle name="Cálculo 15 2 8" xfId="4265" xr:uid="{D3D66BC2-06F0-4868-A494-442F5D9EACA7}"/>
    <cellStyle name="Cálculo 15 3" xfId="1812" xr:uid="{CD663483-0067-41EA-8DCB-843BE38A0431}"/>
    <cellStyle name="Cálculo 15 3 2" xfId="2372" xr:uid="{7018CD52-F6D2-4221-8186-E57249E00337}"/>
    <cellStyle name="Cálculo 15 3 3" xfId="2248" xr:uid="{38C0FC6F-F701-4332-BA63-FB7B10BA40DA}"/>
    <cellStyle name="Cálculo 15 3 4" xfId="2341" xr:uid="{0B096B1F-11A0-4486-BC5B-C5047F51EA96}"/>
    <cellStyle name="Cálculo 15 3 5" xfId="3232" xr:uid="{23D0D7D1-7912-4D06-B8F8-4D5A6087C802}"/>
    <cellStyle name="Cálculo 15 3 6" xfId="2314" xr:uid="{2C4CFBCB-23E9-4BC1-983F-49FC479A3D7D}"/>
    <cellStyle name="Cálculo 15 3 7" xfId="3884" xr:uid="{35A28193-E41B-4D58-ADD0-46DB9D806AD4}"/>
    <cellStyle name="Cálculo 15 4" xfId="2049" xr:uid="{097E3DED-BA30-40F8-8086-38F60EC87C03}"/>
    <cellStyle name="Cálculo 15 4 2" xfId="2556" xr:uid="{A24209EA-A5D3-4E0B-988B-A8E099A366BC}"/>
    <cellStyle name="Cálculo 15 4 3" xfId="2809" xr:uid="{1A95D8AE-D324-4CA4-8980-68B67A361198}"/>
    <cellStyle name="Cálculo 15 4 4" xfId="3112" xr:uid="{6984B247-D321-4495-BAB7-AA73C2336DF4}"/>
    <cellStyle name="Cálculo 15 4 5" xfId="3438" xr:uid="{C7B3136D-60AA-48F6-9EEF-2128965CDEA1}"/>
    <cellStyle name="Cálculo 15 4 6" xfId="3744" xr:uid="{4E67C5DF-174F-431F-941D-11F6E1AF47E3}"/>
    <cellStyle name="Cálculo 15 4 7" xfId="4121" xr:uid="{DCF8BCFE-0089-430E-B669-237D03CE142A}"/>
    <cellStyle name="Cálculo 15 5" xfId="2072" xr:uid="{30098F95-E1E7-4188-ADE3-269D115A0410}"/>
    <cellStyle name="Cálculo 15 5 2" xfId="2832" xr:uid="{1B637ADF-E5A1-4DB0-AB2B-46108D0A5595}"/>
    <cellStyle name="Cálculo 15 5 3" xfId="3135" xr:uid="{B531638F-8C54-4465-B862-B5DF2EEC5A8C}"/>
    <cellStyle name="Cálculo 15 5 4" xfId="3461" xr:uid="{C149F2F4-96EE-4124-B13D-C089075CC393}"/>
    <cellStyle name="Cálculo 15 5 5" xfId="3767" xr:uid="{1680FE44-5BA7-4F97-812E-B2E7DD40A7FA}"/>
    <cellStyle name="Cálculo 15 5 6" xfId="4144" xr:uid="{77EE40B1-540F-4284-8443-368F90E8E684}"/>
    <cellStyle name="Cálculo 16" xfId="756" xr:uid="{00000000-0005-0000-0000-0000F4020000}"/>
    <cellStyle name="Cálculo 16 2" xfId="1830" xr:uid="{75A36683-5DBD-4E96-84FE-95B8F1550FFC}"/>
    <cellStyle name="Cálculo 16 2 2" xfId="2390" xr:uid="{3990315A-8C1E-42D0-828F-05B3DBCC6123}"/>
    <cellStyle name="Cálculo 16 2 3" xfId="2230" xr:uid="{AECF7C41-EC58-4D6B-A055-5E7F1693E778}"/>
    <cellStyle name="Cálculo 16 2 4" xfId="2924" xr:uid="{6A4D080B-7F8A-4849-A9B3-14873AFEA864}"/>
    <cellStyle name="Cálculo 16 2 5" xfId="3250" xr:uid="{5C01FCB9-B8F3-4034-8CFA-14C5C5014960}"/>
    <cellStyle name="Cálculo 16 2 6" xfId="3556" xr:uid="{1258B135-F455-48BD-BFF8-2133D74D215A}"/>
    <cellStyle name="Cálculo 16 2 7" xfId="3902" xr:uid="{ACAE2A23-7DE3-42A3-841B-6B54D1D9CCEA}"/>
    <cellStyle name="Cálculo 16 2 8" xfId="4266" xr:uid="{B7EF6364-4936-4ABB-A8FC-3A40367E56A6}"/>
    <cellStyle name="Cálculo 16 3" xfId="1813" xr:uid="{726C6989-1546-456B-BA5C-45C46AAA0884}"/>
    <cellStyle name="Cálculo 16 3 2" xfId="2373" xr:uid="{C35D4D07-0155-4A4D-91F0-63BA636118DA}"/>
    <cellStyle name="Cálculo 16 3 3" xfId="2247" xr:uid="{8308E7E3-A209-45E7-8E63-B270A120E12D}"/>
    <cellStyle name="Cálculo 16 3 4" xfId="2648" xr:uid="{8F158DE4-BB91-4959-A855-41B34A96392D}"/>
    <cellStyle name="Cálculo 16 3 5" xfId="3233" xr:uid="{76C24402-DA16-4381-AAAA-AF5D0A566ACE}"/>
    <cellStyle name="Cálculo 16 3 6" xfId="2315" xr:uid="{493F465D-BC8C-4BFF-B186-0C9E6623625B}"/>
    <cellStyle name="Cálculo 16 3 7" xfId="3885" xr:uid="{8CB393E9-DF64-4B2B-810D-05A818C4AC4D}"/>
    <cellStyle name="Cálculo 16 4" xfId="2050" xr:uid="{EB2A7E1E-4D6F-49C1-985F-8BDEC3B447F4}"/>
    <cellStyle name="Cálculo 16 4 2" xfId="2557" xr:uid="{CBCA5A62-BE92-42D8-8F52-10267E9E46C1}"/>
    <cellStyle name="Cálculo 16 4 3" xfId="2810" xr:uid="{8881868F-632C-4D5B-AE05-D7FAA9B5CC7C}"/>
    <cellStyle name="Cálculo 16 4 4" xfId="3113" xr:uid="{B758A1FF-1757-4597-A505-18BBBDB1C82A}"/>
    <cellStyle name="Cálculo 16 4 5" xfId="3439" xr:uid="{C4177955-FFD7-484A-B44D-152458075E0F}"/>
    <cellStyle name="Cálculo 16 4 6" xfId="3745" xr:uid="{06C77583-2EBF-43EF-8410-EE1B2010E04C}"/>
    <cellStyle name="Cálculo 16 4 7" xfId="4122" xr:uid="{1FA13678-B839-4AAD-9F38-A1901CB7E01E}"/>
    <cellStyle name="Cálculo 16 5" xfId="2071" xr:uid="{F5D2315F-CBDC-450D-8869-0F76FE3CCA0D}"/>
    <cellStyle name="Cálculo 16 5 2" xfId="2831" xr:uid="{214866E7-CA97-4F5F-BFFB-A218D1C7F9AB}"/>
    <cellStyle name="Cálculo 16 5 3" xfId="3134" xr:uid="{086A4F27-98A5-4590-8D38-A97E4CE8F302}"/>
    <cellStyle name="Cálculo 16 5 4" xfId="3460" xr:uid="{9D332A6F-18D7-43AF-A52D-724644D2C35A}"/>
    <cellStyle name="Cálculo 16 5 5" xfId="3766" xr:uid="{FAD03D4C-15E4-4D46-AF30-45B2BDB6B012}"/>
    <cellStyle name="Cálculo 16 5 6" xfId="4143" xr:uid="{116E86C3-5D41-4AD4-9BC6-26095B778CEE}"/>
    <cellStyle name="Cálculo 17" xfId="757" xr:uid="{00000000-0005-0000-0000-0000F5020000}"/>
    <cellStyle name="Cálculo 17 2" xfId="1831" xr:uid="{325B3C63-421B-4B5B-B93F-170122A34934}"/>
    <cellStyle name="Cálculo 17 2 2" xfId="2391" xr:uid="{DCD94784-1EE6-406B-A84B-EDF92BE00055}"/>
    <cellStyle name="Cálculo 17 2 3" xfId="2229" xr:uid="{048A868E-4AA4-48AD-98C2-FB5D6AEEC73F}"/>
    <cellStyle name="Cálculo 17 2 4" xfId="2925" xr:uid="{AB3AA191-729E-4CEB-863C-35405C54853A}"/>
    <cellStyle name="Cálculo 17 2 5" xfId="3251" xr:uid="{ED76282C-B82D-40D4-A083-F1225D22A94D}"/>
    <cellStyle name="Cálculo 17 2 6" xfId="3557" xr:uid="{EEB38A2C-D21F-4D22-95CC-C85FBFC701B3}"/>
    <cellStyle name="Cálculo 17 2 7" xfId="3903" xr:uid="{E317A7F5-E634-4438-891A-E905CAF0EEB1}"/>
    <cellStyle name="Cálculo 17 2 8" xfId="4267" xr:uid="{DC952918-557C-47B7-A3B4-EECCA3A85314}"/>
    <cellStyle name="Cálculo 17 3" xfId="1814" xr:uid="{2E4E71FF-231C-4A24-BC8F-42055CA1E473}"/>
    <cellStyle name="Cálculo 17 3 2" xfId="2374" xr:uid="{BDE55F7D-8CE0-44CB-B68F-B720807F7BE7}"/>
    <cellStyle name="Cálculo 17 3 3" xfId="2246" xr:uid="{708D9D99-F732-427E-A0EB-971045B7159A}"/>
    <cellStyle name="Cálculo 17 3 4" xfId="2342" xr:uid="{68028059-8766-4BCA-BA3B-B917D80BBF59}"/>
    <cellStyle name="Cálculo 17 3 5" xfId="3234" xr:uid="{20FC48B0-BE94-416B-B6DD-75204B19E51D}"/>
    <cellStyle name="Cálculo 17 3 6" xfId="2316" xr:uid="{6C52644B-C799-48AD-A85C-A70D2ED6DFC0}"/>
    <cellStyle name="Cálculo 17 3 7" xfId="3886" xr:uid="{2387E2A9-B05A-49F3-9D41-DC86B18A48E4}"/>
    <cellStyle name="Cálculo 17 4" xfId="2051" xr:uid="{FF57E49F-417C-4799-8582-F0CCEB436B7C}"/>
    <cellStyle name="Cálculo 17 4 2" xfId="2558" xr:uid="{68FB182C-0695-475A-8CAE-F9F0A0FD948E}"/>
    <cellStyle name="Cálculo 17 4 3" xfId="2811" xr:uid="{FB9E898C-6ED9-4C63-BDF2-68CFF61CD7ED}"/>
    <cellStyle name="Cálculo 17 4 4" xfId="3114" xr:uid="{ABB4771B-A5E6-416D-9EA1-174825D178BE}"/>
    <cellStyle name="Cálculo 17 4 5" xfId="3440" xr:uid="{EFC30B2D-786B-409F-8058-73FCD35F5911}"/>
    <cellStyle name="Cálculo 17 4 6" xfId="3746" xr:uid="{F9AAB144-8ADC-418D-AC74-58D6564D6E89}"/>
    <cellStyle name="Cálculo 17 4 7" xfId="4123" xr:uid="{2AA8CB77-1B9D-492E-A4E7-CCA04AF491F1}"/>
    <cellStyle name="Cálculo 17 5" xfId="2070" xr:uid="{BAE75B39-55BB-4F5D-BE32-4A36E066DF16}"/>
    <cellStyle name="Cálculo 17 5 2" xfId="2830" xr:uid="{7D8E3E34-9FB4-4BF7-AD73-9CC0B7B8AE2D}"/>
    <cellStyle name="Cálculo 17 5 3" xfId="3133" xr:uid="{FCDECC82-E4CD-4086-A530-284CD20872A4}"/>
    <cellStyle name="Cálculo 17 5 4" xfId="3459" xr:uid="{168FC71D-A21F-4234-A835-37CD0AAE4F72}"/>
    <cellStyle name="Cálculo 17 5 5" xfId="3765" xr:uid="{EC9A13D3-71D0-458B-AD39-7DD1AA58376A}"/>
    <cellStyle name="Cálculo 17 5 6" xfId="4142" xr:uid="{D225F13B-3B1A-4019-865E-3983C3017902}"/>
    <cellStyle name="Cálculo 18" xfId="758" xr:uid="{00000000-0005-0000-0000-0000F6020000}"/>
    <cellStyle name="Cálculo 18 2" xfId="1832" xr:uid="{281233E5-EB79-4FDB-8B36-1BAAC2F38FEE}"/>
    <cellStyle name="Cálculo 18 2 2" xfId="2392" xr:uid="{F30298AA-7B2B-4A75-8094-F2D99D94E0BF}"/>
    <cellStyle name="Cálculo 18 2 3" xfId="2228" xr:uid="{6E18DCF9-B3E5-48F9-98CD-474E8FE1B06B}"/>
    <cellStyle name="Cálculo 18 2 4" xfId="2926" xr:uid="{C212A1CE-D10A-4817-9352-4DB9EFE86367}"/>
    <cellStyle name="Cálculo 18 2 5" xfId="3252" xr:uid="{85DA27C7-07D8-47E6-A02D-E998EDDBAEE1}"/>
    <cellStyle name="Cálculo 18 2 6" xfId="3558" xr:uid="{D389CD2C-442F-42AE-A7E3-277A56192E29}"/>
    <cellStyle name="Cálculo 18 2 7" xfId="3904" xr:uid="{B9A11934-CB99-4A53-B319-04088EEB2038}"/>
    <cellStyle name="Cálculo 18 2 8" xfId="4268" xr:uid="{63C94C1B-8D70-474B-A9B0-9F9B6E9739CF}"/>
    <cellStyle name="Cálculo 18 3" xfId="1815" xr:uid="{711CED0D-52AE-4D55-A9F9-AFBB964A4C73}"/>
    <cellStyle name="Cálculo 18 3 2" xfId="2375" xr:uid="{3F31DA3D-088A-498D-9EDE-158E820BB17C}"/>
    <cellStyle name="Cálculo 18 3 3" xfId="2245" xr:uid="{EFB9ABA1-5F39-40A2-9E30-2F6DF435160C}"/>
    <cellStyle name="Cálculo 18 3 4" xfId="2649" xr:uid="{AA7A3BC9-46F5-4848-9912-DF4E195A44B5}"/>
    <cellStyle name="Cálculo 18 3 5" xfId="3235" xr:uid="{45E9F4CE-C2C6-40D6-A4ED-94A9AEE750FD}"/>
    <cellStyle name="Cálculo 18 3 6" xfId="2317" xr:uid="{ED0BB2DD-07E5-4705-A914-00A20753ACD6}"/>
    <cellStyle name="Cálculo 18 3 7" xfId="3887" xr:uid="{F83BD7FF-A7FF-44D7-9CDD-7714DC16F5D4}"/>
    <cellStyle name="Cálculo 18 4" xfId="2052" xr:uid="{418911AE-589A-4888-A3FE-47B54448FDBA}"/>
    <cellStyle name="Cálculo 18 4 2" xfId="2559" xr:uid="{6B4280B7-B828-4BCF-8A8A-F1485DB9985F}"/>
    <cellStyle name="Cálculo 18 4 3" xfId="2812" xr:uid="{6C9CD59A-594D-4217-8503-F9CD4FCDB658}"/>
    <cellStyle name="Cálculo 18 4 4" xfId="3115" xr:uid="{52F539AC-59FF-4806-808B-3FAC72E45EFB}"/>
    <cellStyle name="Cálculo 18 4 5" xfId="3441" xr:uid="{4CE8579B-EAA8-4BF2-AB22-B2A484FC7FE1}"/>
    <cellStyle name="Cálculo 18 4 6" xfId="3747" xr:uid="{0097DDEA-1043-495F-A67F-3B87F53AEF8C}"/>
    <cellStyle name="Cálculo 18 4 7" xfId="4124" xr:uid="{9D004CE2-AF85-479D-AAFB-BA16F4D6AB49}"/>
    <cellStyle name="Cálculo 18 5" xfId="2069" xr:uid="{87A65BCE-AC27-4BD0-8334-D455CE2C407A}"/>
    <cellStyle name="Cálculo 18 5 2" xfId="2829" xr:uid="{F82BA5AE-B666-4291-A8EF-558B50C77CAA}"/>
    <cellStyle name="Cálculo 18 5 3" xfId="3132" xr:uid="{2A2A002B-DBE5-4F78-843E-DE22C2030F40}"/>
    <cellStyle name="Cálculo 18 5 4" xfId="3458" xr:uid="{D27553FD-5211-44A1-B114-5E4BC30F478C}"/>
    <cellStyle name="Cálculo 18 5 5" xfId="3764" xr:uid="{E0DEF44F-8108-45E0-86B3-8A9105D19B60}"/>
    <cellStyle name="Cálculo 18 5 6" xfId="4141" xr:uid="{1CEABEDF-DCED-4708-B8B3-94740559B607}"/>
    <cellStyle name="Cálculo 2" xfId="759" xr:uid="{00000000-0005-0000-0000-0000F7020000}"/>
    <cellStyle name="Cálculo 2 2" xfId="1833" xr:uid="{FF5F3CB8-22A5-46C3-A522-B165E046484B}"/>
    <cellStyle name="Cálculo 2 2 2" xfId="2393" xr:uid="{D7AE0155-BFFD-45DE-AB63-9F5A94AEC0FD}"/>
    <cellStyle name="Cálculo 2 2 3" xfId="2227" xr:uid="{4B93C646-454C-43D9-800E-9F6C54C259AB}"/>
    <cellStyle name="Cálculo 2 2 4" xfId="2927" xr:uid="{2CF641C3-8CF5-433C-A79F-13A331A3DF94}"/>
    <cellStyle name="Cálculo 2 2 5" xfId="3253" xr:uid="{5F976938-6C62-44C2-8D89-3470EC624D58}"/>
    <cellStyle name="Cálculo 2 2 6" xfId="3559" xr:uid="{7677F098-6BD8-4BE1-B00B-5D3AAA567E8C}"/>
    <cellStyle name="Cálculo 2 2 7" xfId="3905" xr:uid="{4E6C7F31-68E8-4854-9E69-DD6DAB4D8244}"/>
    <cellStyle name="Cálculo 2 2 8" xfId="4269" xr:uid="{258359F2-1DDA-4B83-A2F2-EA834F19AD42}"/>
    <cellStyle name="Cálculo 2 3" xfId="1816" xr:uid="{47BAA620-13E7-45ED-89CE-FE9C3A56E521}"/>
    <cellStyle name="Cálculo 2 3 2" xfId="2376" xr:uid="{B90FBA1F-7B6B-4CCA-BE2E-985BDD2771C3}"/>
    <cellStyle name="Cálculo 2 3 3" xfId="2244" xr:uid="{7C2D2623-67AE-4373-821B-EBC5D1FCD3C7}"/>
    <cellStyle name="Cálculo 2 3 4" xfId="2343" xr:uid="{78D0D821-9467-4D48-994B-D689ADCC5CD2}"/>
    <cellStyle name="Cálculo 2 3 5" xfId="3236" xr:uid="{6A210C00-C703-4679-B0FF-8B6F75FDC354}"/>
    <cellStyle name="Cálculo 2 3 6" xfId="2318" xr:uid="{8BD7CD0B-DC0B-4A72-992E-FD69932FA8BB}"/>
    <cellStyle name="Cálculo 2 3 7" xfId="3888" xr:uid="{ECDA3F59-9F27-4EEC-9E37-4F4E9BE7CB86}"/>
    <cellStyle name="Cálculo 2 4" xfId="2053" xr:uid="{332A6BA4-C9B3-4F9E-A12B-42EB47433073}"/>
    <cellStyle name="Cálculo 2 4 2" xfId="2560" xr:uid="{AF905028-403B-4F12-B573-FCE637779397}"/>
    <cellStyle name="Cálculo 2 4 3" xfId="2813" xr:uid="{08E1E5DE-40E4-4B26-B1F6-71BC4D8D1E5C}"/>
    <cellStyle name="Cálculo 2 4 4" xfId="3116" xr:uid="{AB39AE7A-ED3D-45AB-8C58-2AF85F2FACF7}"/>
    <cellStyle name="Cálculo 2 4 5" xfId="3442" xr:uid="{2EEC329B-641C-482E-B767-AD4254F1D982}"/>
    <cellStyle name="Cálculo 2 4 6" xfId="3748" xr:uid="{5E96C62E-7FFD-41AB-8F24-C2D98DB5DA0B}"/>
    <cellStyle name="Cálculo 2 4 7" xfId="4125" xr:uid="{8F4F1D9B-0C5A-4805-924A-82F7DD3A2605}"/>
    <cellStyle name="Cálculo 2 5" xfId="2068" xr:uid="{24005750-8F46-4DBA-8335-BF4AE8D7D64C}"/>
    <cellStyle name="Cálculo 2 5 2" xfId="2828" xr:uid="{37E96D5F-B3A9-430B-A51F-4C9AD1220865}"/>
    <cellStyle name="Cálculo 2 5 3" xfId="3131" xr:uid="{86C4BA56-9E5A-4167-A69C-22F649BEFEFD}"/>
    <cellStyle name="Cálculo 2 5 4" xfId="3457" xr:uid="{EBB0EE29-9025-44B3-91F3-636883BDD985}"/>
    <cellStyle name="Cálculo 2 5 5" xfId="3763" xr:uid="{CEBB34D0-7EF9-4119-95B8-A900C4D8B575}"/>
    <cellStyle name="Cálculo 2 5 6" xfId="4140" xr:uid="{12A944C8-514E-40AC-B269-A33D911BBDE6}"/>
    <cellStyle name="Cálculo 3" xfId="760" xr:uid="{00000000-0005-0000-0000-0000F8020000}"/>
    <cellStyle name="Cálculo 3 2" xfId="1834" xr:uid="{E965FAAA-E260-454C-80EE-90F05FA9DC4A}"/>
    <cellStyle name="Cálculo 3 2 2" xfId="2394" xr:uid="{D8B3B3AB-1AC5-4B9B-9F52-CBC1D40FF19E}"/>
    <cellStyle name="Cálculo 3 2 3" xfId="2226" xr:uid="{1602A07C-C273-4500-A666-4D0C42A70500}"/>
    <cellStyle name="Cálculo 3 2 4" xfId="2928" xr:uid="{6CB50FC9-5C1E-4799-8AB4-3218678E836D}"/>
    <cellStyle name="Cálculo 3 2 5" xfId="3254" xr:uid="{AEE31CFD-498D-4C19-977C-65D56233A93C}"/>
    <cellStyle name="Cálculo 3 2 6" xfId="3560" xr:uid="{B7225D48-61E3-4F4E-82F1-24BEECB0F877}"/>
    <cellStyle name="Cálculo 3 2 7" xfId="3906" xr:uid="{46772790-BE46-4D88-8C8C-2EE4F6C89FA1}"/>
    <cellStyle name="Cálculo 3 2 8" xfId="4270" xr:uid="{2AA21674-765C-4FB4-8836-82FECCEAA390}"/>
    <cellStyle name="Cálculo 3 3" xfId="1817" xr:uid="{03D50D86-D374-4A24-93FD-ADAB24E134C6}"/>
    <cellStyle name="Cálculo 3 3 2" xfId="2377" xr:uid="{7B88904F-ED7E-4558-B938-0AC639D38E1F}"/>
    <cellStyle name="Cálculo 3 3 3" xfId="2243" xr:uid="{2A22205C-C875-4F41-9A47-045CF24F0FBB}"/>
    <cellStyle name="Cálculo 3 3 4" xfId="2650" xr:uid="{DBAAF4E8-2806-478A-B73F-C528F6353CAC}"/>
    <cellStyle name="Cálculo 3 3 5" xfId="3237" xr:uid="{0B1B497E-06F6-4FE5-9BF6-ED03718DE38C}"/>
    <cellStyle name="Cálculo 3 3 6" xfId="2319" xr:uid="{B3132CCB-71A4-4B5A-9279-D50E1EFAC4CB}"/>
    <cellStyle name="Cálculo 3 3 7" xfId="3889" xr:uid="{22634FA0-F28B-4D22-994D-B112FB5A8BB7}"/>
    <cellStyle name="Cálculo 3 4" xfId="2054" xr:uid="{461ECDD3-88D8-4690-94C6-F2FD66ECC09E}"/>
    <cellStyle name="Cálculo 3 4 2" xfId="2561" xr:uid="{D2691115-34BA-4F8C-BB5A-F723B2133052}"/>
    <cellStyle name="Cálculo 3 4 3" xfId="2814" xr:uid="{75287400-17C8-4343-AB97-09A6AB591F40}"/>
    <cellStyle name="Cálculo 3 4 4" xfId="3117" xr:uid="{44E89B81-B831-4D88-BF8A-B3D744D17300}"/>
    <cellStyle name="Cálculo 3 4 5" xfId="3443" xr:uid="{AC2B611C-1BD3-4B41-9E33-D0AAB8EFECE3}"/>
    <cellStyle name="Cálculo 3 4 6" xfId="3749" xr:uid="{23592377-98A4-48E2-84E9-74C89BB597C8}"/>
    <cellStyle name="Cálculo 3 4 7" xfId="4126" xr:uid="{7EE693D4-3C14-4143-98A7-C1BEE264D5BD}"/>
    <cellStyle name="Cálculo 3 5" xfId="2067" xr:uid="{EE41100F-C96A-4ECF-8B95-D62E1CE4749B}"/>
    <cellStyle name="Cálculo 3 5 2" xfId="2827" xr:uid="{17C99A4F-D1D3-49FE-ADE7-37E9EEEDD204}"/>
    <cellStyle name="Cálculo 3 5 3" xfId="3130" xr:uid="{7D862857-78C5-433C-B686-1D9D8553ABAC}"/>
    <cellStyle name="Cálculo 3 5 4" xfId="3456" xr:uid="{E0D0E6AE-E39A-4119-A9D8-768B7D570B4D}"/>
    <cellStyle name="Cálculo 3 5 5" xfId="3762" xr:uid="{500BE372-9276-45AE-AF10-8CEFFEBFAAE2}"/>
    <cellStyle name="Cálculo 3 5 6" xfId="4139" xr:uid="{B4B017C2-1308-4D5D-BD51-9BE91E1333B7}"/>
    <cellStyle name="Cálculo 4" xfId="761" xr:uid="{00000000-0005-0000-0000-0000F9020000}"/>
    <cellStyle name="Cálculo 4 2" xfId="1835" xr:uid="{89382473-F070-4ACB-8ADD-AAA8D1A80917}"/>
    <cellStyle name="Cálculo 4 2 2" xfId="2395" xr:uid="{DC404FF3-A942-4858-939F-E8FB6FD9EC80}"/>
    <cellStyle name="Cálculo 4 2 3" xfId="2225" xr:uid="{A0DF3B73-5BCF-4EB9-8F4E-1D67A31674A6}"/>
    <cellStyle name="Cálculo 4 2 4" xfId="2929" xr:uid="{82C1E4D1-8BEC-46C2-9978-B1F2460701F7}"/>
    <cellStyle name="Cálculo 4 2 5" xfId="3255" xr:uid="{8EBC6A02-FA32-4C21-893A-C79B9FCCD17B}"/>
    <cellStyle name="Cálculo 4 2 6" xfId="3561" xr:uid="{56C5EC6F-8363-40BE-B86E-3087AD6BD423}"/>
    <cellStyle name="Cálculo 4 2 7" xfId="3907" xr:uid="{676EBE4D-91AF-425E-89FA-5AD7C1B154E0}"/>
    <cellStyle name="Cálculo 4 2 8" xfId="4271" xr:uid="{A5B36B4F-0FD0-48E3-A10D-BA56AFE51D39}"/>
    <cellStyle name="Cálculo 4 3" xfId="1818" xr:uid="{8074DF8D-DC11-4599-B368-325EE7743A79}"/>
    <cellStyle name="Cálculo 4 3 2" xfId="2378" xr:uid="{2E9CBB5B-ED28-48C2-930C-85196F681A4E}"/>
    <cellStyle name="Cálculo 4 3 3" xfId="2242" xr:uid="{523FC6CF-53D5-440C-AB9F-EB367A4B6248}"/>
    <cellStyle name="Cálculo 4 3 4" xfId="2344" xr:uid="{D757B77D-9607-463F-AEF5-187CBFC29DC3}"/>
    <cellStyle name="Cálculo 4 3 5" xfId="3238" xr:uid="{06F6E49E-582F-451F-BEF0-3CB75D2DBD09}"/>
    <cellStyle name="Cálculo 4 3 6" xfId="2320" xr:uid="{859ECCF4-82DA-4841-A064-BA9C0E5875D2}"/>
    <cellStyle name="Cálculo 4 3 7" xfId="3890" xr:uid="{17A37833-FEBB-4EB4-ADF3-2B526C7A330F}"/>
    <cellStyle name="Cálculo 4 4" xfId="2055" xr:uid="{A25E5D88-20FA-4777-8F80-37F1CD8EF489}"/>
    <cellStyle name="Cálculo 4 4 2" xfId="2562" xr:uid="{24C43F8B-9782-4250-901B-1521E93FFFD8}"/>
    <cellStyle name="Cálculo 4 4 3" xfId="2815" xr:uid="{2563D19B-540B-4E5A-A5CA-7B6DBA8B98AB}"/>
    <cellStyle name="Cálculo 4 4 4" xfId="3118" xr:uid="{7170CB2D-1EE3-459A-8B79-5FF577FC5315}"/>
    <cellStyle name="Cálculo 4 4 5" xfId="3444" xr:uid="{9D7CBDF5-12B3-4975-8C04-8CFAFA22BB7F}"/>
    <cellStyle name="Cálculo 4 4 6" xfId="3750" xr:uid="{B7237EDA-2156-4724-AE40-03EEA8FBEBE0}"/>
    <cellStyle name="Cálculo 4 4 7" xfId="4127" xr:uid="{45170056-15BE-4736-871F-D04FEC72FDF1}"/>
    <cellStyle name="Cálculo 4 5" xfId="2066" xr:uid="{FF5ED480-8019-495B-807F-BE58C872174D}"/>
    <cellStyle name="Cálculo 4 5 2" xfId="2826" xr:uid="{90B831D9-0111-41AE-BCB9-389E3FD50413}"/>
    <cellStyle name="Cálculo 4 5 3" xfId="3129" xr:uid="{A015BFA1-D009-4DB6-805F-CD565F0473E0}"/>
    <cellStyle name="Cálculo 4 5 4" xfId="3455" xr:uid="{65946DBA-9D94-4606-8469-8B3107D54C6C}"/>
    <cellStyle name="Cálculo 4 5 5" xfId="3761" xr:uid="{57EFEFCC-5608-4460-B562-97458982135D}"/>
    <cellStyle name="Cálculo 4 5 6" xfId="4138" xr:uid="{5057F39C-DFBB-47DA-A322-7BB7C242B23C}"/>
    <cellStyle name="Cálculo 5" xfId="762" xr:uid="{00000000-0005-0000-0000-0000FA020000}"/>
    <cellStyle name="Cálculo 5 2" xfId="1836" xr:uid="{6C4456E4-A316-4034-ABF3-04BA50AAA17E}"/>
    <cellStyle name="Cálculo 5 2 2" xfId="2396" xr:uid="{A94B60C5-9D43-42D4-BBC1-454FF211BBC7}"/>
    <cellStyle name="Cálculo 5 2 3" xfId="2224" xr:uid="{05C0EA85-1935-4E30-B4FC-D8CF5498E66C}"/>
    <cellStyle name="Cálculo 5 2 4" xfId="2930" xr:uid="{2A3D755B-8984-4F15-AAF1-F8DE2CA596A3}"/>
    <cellStyle name="Cálculo 5 2 5" xfId="3256" xr:uid="{03652A6B-BD2A-4A17-8341-F4911C694451}"/>
    <cellStyle name="Cálculo 5 2 6" xfId="3562" xr:uid="{5ED6C2CB-7DBD-408F-95C5-068BD883BEDE}"/>
    <cellStyle name="Cálculo 5 2 7" xfId="3908" xr:uid="{F310302F-554F-4442-A871-4139645DB843}"/>
    <cellStyle name="Cálculo 5 2 8" xfId="4272" xr:uid="{479959A9-7860-4C42-9DC7-76F280D90704}"/>
    <cellStyle name="Cálculo 5 3" xfId="1819" xr:uid="{5653B08F-57AB-4847-B2A7-15A2FBFD1C03}"/>
    <cellStyle name="Cálculo 5 3 2" xfId="2379" xr:uid="{38C72231-581F-4319-B7BE-8F1E2F03C2FF}"/>
    <cellStyle name="Cálculo 5 3 3" xfId="2241" xr:uid="{F3AA0B14-47CD-455C-A5A8-64B962809F02}"/>
    <cellStyle name="Cálculo 5 3 4" xfId="2651" xr:uid="{6F52131A-9D8A-437A-BCEE-7C159FA2BC41}"/>
    <cellStyle name="Cálculo 5 3 5" xfId="3239" xr:uid="{EFB20D03-55CB-487B-9DD3-C109199C6CE7}"/>
    <cellStyle name="Cálculo 5 3 6" xfId="2321" xr:uid="{36B1A4BB-77EB-4B6C-8066-AC8F9CC1184B}"/>
    <cellStyle name="Cálculo 5 3 7" xfId="3891" xr:uid="{948C543B-F1F1-4F3A-98E9-A7FEBF98F404}"/>
    <cellStyle name="Cálculo 5 4" xfId="2056" xr:uid="{80B84301-8E21-4A0A-A553-2C0B10D43863}"/>
    <cellStyle name="Cálculo 5 4 2" xfId="2563" xr:uid="{9880BDBD-DE71-4E83-8271-E89138B14EDA}"/>
    <cellStyle name="Cálculo 5 4 3" xfId="2816" xr:uid="{B2E0596C-BEB3-4D26-A563-7CAFCFB8BD06}"/>
    <cellStyle name="Cálculo 5 4 4" xfId="3119" xr:uid="{F3139A61-8274-4AF1-BA9E-83AFABCF0FD2}"/>
    <cellStyle name="Cálculo 5 4 5" xfId="3445" xr:uid="{9961D04D-4901-495B-B994-2503ACB9A0AC}"/>
    <cellStyle name="Cálculo 5 4 6" xfId="3751" xr:uid="{5725AE40-4C00-4D83-A338-4F22D740B718}"/>
    <cellStyle name="Cálculo 5 4 7" xfId="4128" xr:uid="{0F1F2C50-1C49-46C1-B93E-469C1A74C716}"/>
    <cellStyle name="Cálculo 5 5" xfId="2065" xr:uid="{D2D26F14-5F97-4440-855B-006D91C93931}"/>
    <cellStyle name="Cálculo 5 5 2" xfId="2825" xr:uid="{40A30F11-9E34-42EE-8AB8-CA4A71F5FA75}"/>
    <cellStyle name="Cálculo 5 5 3" xfId="3128" xr:uid="{653CE675-01A9-4A64-8755-2C5434F3B196}"/>
    <cellStyle name="Cálculo 5 5 4" xfId="3454" xr:uid="{53CFB895-8307-4688-BB86-2B894E186688}"/>
    <cellStyle name="Cálculo 5 5 5" xfId="3760" xr:uid="{23D1A225-C28C-494F-B415-E6DB8B9E98BA}"/>
    <cellStyle name="Cálculo 5 5 6" xfId="4137" xr:uid="{13A1B9F7-4D52-40C1-9117-A7C1F7E9A127}"/>
    <cellStyle name="Cálculo 6" xfId="763" xr:uid="{00000000-0005-0000-0000-0000FB020000}"/>
    <cellStyle name="Cálculo 6 2" xfId="1837" xr:uid="{497CE8AA-A0F4-4CB1-A968-E9D3A6E81D7C}"/>
    <cellStyle name="Cálculo 6 2 2" xfId="2397" xr:uid="{B672D3B0-6426-4EE9-9D04-EA1F29D702B7}"/>
    <cellStyle name="Cálculo 6 2 3" xfId="2223" xr:uid="{D4B20696-75D2-4F2D-A401-67C3058C02AF}"/>
    <cellStyle name="Cálculo 6 2 4" xfId="2931" xr:uid="{07A3E621-13D5-473C-9C65-9BE3F6DD0D22}"/>
    <cellStyle name="Cálculo 6 2 5" xfId="3257" xr:uid="{A370A0FA-BC2D-4176-BF70-F361A2EC8EB2}"/>
    <cellStyle name="Cálculo 6 2 6" xfId="3563" xr:uid="{6AB84C2F-425F-44A4-95AE-D89A27E89B10}"/>
    <cellStyle name="Cálculo 6 2 7" xfId="3909" xr:uid="{1FBC0196-ED95-47CF-A94A-A04CD27B6EC2}"/>
    <cellStyle name="Cálculo 6 2 8" xfId="4273" xr:uid="{3FAED06F-55FF-4A08-BBDD-8870CAC247F1}"/>
    <cellStyle name="Cálculo 6 3" xfId="1820" xr:uid="{50AD44B3-8FF8-41F0-928C-4289D3C473F5}"/>
    <cellStyle name="Cálculo 6 3 2" xfId="2380" xr:uid="{4C092EE8-716B-4464-917E-415DAD7526F7}"/>
    <cellStyle name="Cálculo 6 3 3" xfId="2240" xr:uid="{9A531158-BFCE-45C5-B08F-F43D1E811C08}"/>
    <cellStyle name="Cálculo 6 3 4" xfId="2345" xr:uid="{95089156-27B1-45D4-9611-04C2650766FA}"/>
    <cellStyle name="Cálculo 6 3 5" xfId="3240" xr:uid="{DD8E84B8-E148-460E-9DA4-D1994AC3177E}"/>
    <cellStyle name="Cálculo 6 3 6" xfId="2322" xr:uid="{72E7CD46-0CB9-4373-95D1-4F46E7AE524D}"/>
    <cellStyle name="Cálculo 6 3 7" xfId="3892" xr:uid="{6E4AC976-A12B-4241-8A94-63D9796C870C}"/>
    <cellStyle name="Cálculo 6 4" xfId="2057" xr:uid="{BA7A8089-9B28-4D45-A809-D328A055F665}"/>
    <cellStyle name="Cálculo 6 4 2" xfId="2564" xr:uid="{74329F33-99B2-4E3A-9A83-6E5DFA3F38CE}"/>
    <cellStyle name="Cálculo 6 4 3" xfId="2817" xr:uid="{D0203103-4943-45F2-9609-BE0A508763EA}"/>
    <cellStyle name="Cálculo 6 4 4" xfId="3120" xr:uid="{553A3896-0063-4EE3-A1D5-BB645C696500}"/>
    <cellStyle name="Cálculo 6 4 5" xfId="3446" xr:uid="{F304F143-EC61-42BA-8489-C9CA07FC1A76}"/>
    <cellStyle name="Cálculo 6 4 6" xfId="3752" xr:uid="{4C3A3614-6D4E-495F-923F-EAC7B9425244}"/>
    <cellStyle name="Cálculo 6 4 7" xfId="4129" xr:uid="{CE411F63-BCED-45FE-A2DA-2C63C05BFCB5}"/>
    <cellStyle name="Cálculo 6 5" xfId="2064" xr:uid="{7A9B0BD7-5909-420F-B962-6C20E8808D80}"/>
    <cellStyle name="Cálculo 6 5 2" xfId="2824" xr:uid="{FA83CD0D-CA03-446B-979E-8186CC65D426}"/>
    <cellStyle name="Cálculo 6 5 3" xfId="3127" xr:uid="{D325DF48-347A-4632-948B-C270EC95AD76}"/>
    <cellStyle name="Cálculo 6 5 4" xfId="3453" xr:uid="{0463297D-A3BA-49E5-B9C9-21976F9A7165}"/>
    <cellStyle name="Cálculo 6 5 5" xfId="3759" xr:uid="{E83995AB-2BEB-43B9-9F65-9B086A08C02E}"/>
    <cellStyle name="Cálculo 6 5 6" xfId="4136" xr:uid="{87FBF7C7-5808-463F-94A8-C533BCB55C39}"/>
    <cellStyle name="Cálculo 7" xfId="764" xr:uid="{00000000-0005-0000-0000-0000FC020000}"/>
    <cellStyle name="Cálculo 7 2" xfId="1838" xr:uid="{7550798C-1BEA-4094-9F8E-0A7CF9202DD3}"/>
    <cellStyle name="Cálculo 7 2 2" xfId="2398" xr:uid="{ECF14EC2-ACA1-4CE3-AE44-265A09DEB4F9}"/>
    <cellStyle name="Cálculo 7 2 3" xfId="2222" xr:uid="{6C475E93-3A1D-4963-97C4-18E88F0783D8}"/>
    <cellStyle name="Cálculo 7 2 4" xfId="2932" xr:uid="{F1E90D1B-9C4C-46B5-AA56-DFBDD93E2D82}"/>
    <cellStyle name="Cálculo 7 2 5" xfId="3258" xr:uid="{46012C95-7D18-4939-AA6D-81F5262FC735}"/>
    <cellStyle name="Cálculo 7 2 6" xfId="3564" xr:uid="{98FB62D3-FA18-4A9F-9A9C-18C02F2128F9}"/>
    <cellStyle name="Cálculo 7 2 7" xfId="3910" xr:uid="{276D2750-FC79-4B48-86B2-74954F6D9599}"/>
    <cellStyle name="Cálculo 7 2 8" xfId="4274" xr:uid="{C2E39D74-36C9-42C2-B757-281DB1351841}"/>
    <cellStyle name="Cálculo 7 3" xfId="1821" xr:uid="{0A75FEB7-EB22-44B7-B487-3E1B377DAE70}"/>
    <cellStyle name="Cálculo 7 3 2" xfId="2381" xr:uid="{11A7238A-C4D7-4831-9702-D5F51FB1A0F6}"/>
    <cellStyle name="Cálculo 7 3 3" xfId="2239" xr:uid="{82AD3A90-E771-49A0-AF60-C36F1A5C75A7}"/>
    <cellStyle name="Cálculo 7 3 4" xfId="2652" xr:uid="{E2C506AE-17A6-4179-A1D9-B89586499FB2}"/>
    <cellStyle name="Cálculo 7 3 5" xfId="3241" xr:uid="{E58D34A4-2DA6-4F7A-8D87-1661C0D980C5}"/>
    <cellStyle name="Cálculo 7 3 6" xfId="2323" xr:uid="{20A9D9C0-9D16-4F70-8293-7D5500C3D8B2}"/>
    <cellStyle name="Cálculo 7 3 7" xfId="3893" xr:uid="{B99E11BA-E87B-4AA4-98C4-3252A14FF42C}"/>
    <cellStyle name="Cálculo 7 4" xfId="2058" xr:uid="{E29C5DC4-2DC6-48D6-84C3-5705D8A7B371}"/>
    <cellStyle name="Cálculo 7 4 2" xfId="2565" xr:uid="{777A12DE-5A04-40C6-9FF8-8481C68A1A27}"/>
    <cellStyle name="Cálculo 7 4 3" xfId="2818" xr:uid="{F7EC6783-634A-4819-A99B-46B02A8A2A15}"/>
    <cellStyle name="Cálculo 7 4 4" xfId="3121" xr:uid="{C239800E-D9B4-480C-98AB-64614C5DDD4D}"/>
    <cellStyle name="Cálculo 7 4 5" xfId="3447" xr:uid="{6B552AB9-4914-41AC-868E-BE05C596AE0E}"/>
    <cellStyle name="Cálculo 7 4 6" xfId="3753" xr:uid="{E599CA0B-7EAB-4537-B8BB-7FD42A70EC3E}"/>
    <cellStyle name="Cálculo 7 4 7" xfId="4130" xr:uid="{9620D1B8-7E3E-413F-98DA-02902BDF8334}"/>
    <cellStyle name="Cálculo 7 5" xfId="2063" xr:uid="{774F0EA2-FEBC-4C5D-A2B1-B79514EB23EC}"/>
    <cellStyle name="Cálculo 7 5 2" xfId="2823" xr:uid="{30F7A584-AD0E-4585-9FAB-F3DD99D18D44}"/>
    <cellStyle name="Cálculo 7 5 3" xfId="3126" xr:uid="{1049F44D-8415-4DFE-AB6E-34DB1FB474D3}"/>
    <cellStyle name="Cálculo 7 5 4" xfId="3452" xr:uid="{31B5E35D-A2AF-43E2-933A-B379FF6B5FF2}"/>
    <cellStyle name="Cálculo 7 5 5" xfId="3758" xr:uid="{78670CB7-07AB-4D43-B5B7-C15A3D4F4F5C}"/>
    <cellStyle name="Cálculo 7 5 6" xfId="4135" xr:uid="{ABA7B22D-AA24-48B3-9F98-609DAE188786}"/>
    <cellStyle name="Cálculo 8" xfId="765" xr:uid="{00000000-0005-0000-0000-0000FD020000}"/>
    <cellStyle name="Cálculo 8 2" xfId="1839" xr:uid="{B17D0493-043A-42E7-AE91-388B759532B0}"/>
    <cellStyle name="Cálculo 8 2 2" xfId="2399" xr:uid="{C280280D-3120-421D-9A20-134AC6E835F3}"/>
    <cellStyle name="Cálculo 8 2 3" xfId="2221" xr:uid="{D6E54F6C-180A-4A15-9722-C160130A9AFA}"/>
    <cellStyle name="Cálculo 8 2 4" xfId="2933" xr:uid="{FD92D324-E99B-458C-8286-EBB2D9B9E0F1}"/>
    <cellStyle name="Cálculo 8 2 5" xfId="3259" xr:uid="{3423720A-BF52-49A5-B016-33F51D68546B}"/>
    <cellStyle name="Cálculo 8 2 6" xfId="3565" xr:uid="{02DBA38B-5AC8-4039-BA59-3FA51B409EDF}"/>
    <cellStyle name="Cálculo 8 2 7" xfId="3911" xr:uid="{1E7B694D-F950-4DE9-AEAA-3B487C825451}"/>
    <cellStyle name="Cálculo 8 2 8" xfId="4275" xr:uid="{7978C696-F1C2-4917-9644-E96C2871C456}"/>
    <cellStyle name="Cálculo 8 3" xfId="1822" xr:uid="{65BAAF88-6E91-442F-8337-2BDD34E269C5}"/>
    <cellStyle name="Cálculo 8 3 2" xfId="2382" xr:uid="{F5883C6E-56DA-4E04-B1DB-8A38D9C19055}"/>
    <cellStyle name="Cálculo 8 3 3" xfId="2238" xr:uid="{C3046398-EC36-47C2-B80C-B050E0C87A0C}"/>
    <cellStyle name="Cálculo 8 3 4" xfId="2346" xr:uid="{CA4CFC9F-6790-4923-B8F8-B0473734B523}"/>
    <cellStyle name="Cálculo 8 3 5" xfId="3242" xr:uid="{992A7CDE-3923-4A68-B584-FB972B20B496}"/>
    <cellStyle name="Cálculo 8 3 6" xfId="2324" xr:uid="{D73C5ECB-75F7-4BF9-B34F-64981183DFF3}"/>
    <cellStyle name="Cálculo 8 3 7" xfId="3894" xr:uid="{B9AD41CC-A033-4E33-85FF-0A10E47D0318}"/>
    <cellStyle name="Cálculo 8 4" xfId="2059" xr:uid="{0B81CBB2-D441-467A-A907-515E1B3A53D6}"/>
    <cellStyle name="Cálculo 8 4 2" xfId="2566" xr:uid="{C9F822B5-BA14-40A8-9FF2-433A6A2ED127}"/>
    <cellStyle name="Cálculo 8 4 3" xfId="2819" xr:uid="{C2026601-8616-4212-B631-53DC90C690EB}"/>
    <cellStyle name="Cálculo 8 4 4" xfId="3122" xr:uid="{721ED30B-6375-4239-8D71-FB59C05EED78}"/>
    <cellStyle name="Cálculo 8 4 5" xfId="3448" xr:uid="{511206E7-8EF2-4625-9793-9538AEA55363}"/>
    <cellStyle name="Cálculo 8 4 6" xfId="3754" xr:uid="{9E6106BD-0F09-425E-BD4C-F09A4015B948}"/>
    <cellStyle name="Cálculo 8 4 7" xfId="4131" xr:uid="{581099B3-2030-47EC-90B1-04DA153CFE16}"/>
    <cellStyle name="Cálculo 8 5" xfId="2062" xr:uid="{58613E34-F49E-457A-8621-BF1DD8E32CE6}"/>
    <cellStyle name="Cálculo 8 5 2" xfId="2822" xr:uid="{35FF77E4-3D43-449D-80F6-574F2BEB0B92}"/>
    <cellStyle name="Cálculo 8 5 3" xfId="3125" xr:uid="{32DD4B7F-9301-4C03-BD40-F5C660826361}"/>
    <cellStyle name="Cálculo 8 5 4" xfId="3451" xr:uid="{AACF6997-88D7-492A-B8FC-92447204E399}"/>
    <cellStyle name="Cálculo 8 5 5" xfId="3757" xr:uid="{9AC023A3-058B-4DE4-9B97-32B9AE2D2C12}"/>
    <cellStyle name="Cálculo 8 5 6" xfId="4134" xr:uid="{EB94EF03-2866-4BD3-8071-7BEA00B2EE38}"/>
    <cellStyle name="Cálculo 9" xfId="766" xr:uid="{00000000-0005-0000-0000-0000FE020000}"/>
    <cellStyle name="Cálculo 9 10" xfId="767" xr:uid="{00000000-0005-0000-0000-0000FF020000}"/>
    <cellStyle name="Cálculo 9 11" xfId="768" xr:uid="{00000000-0005-0000-0000-000000030000}"/>
    <cellStyle name="Cálculo 9 12" xfId="769" xr:uid="{00000000-0005-0000-0000-000001030000}"/>
    <cellStyle name="Cálculo 9 13" xfId="770" xr:uid="{00000000-0005-0000-0000-000002030000}"/>
    <cellStyle name="Cálculo 9 14" xfId="771" xr:uid="{00000000-0005-0000-0000-000003030000}"/>
    <cellStyle name="Cálculo 9 15" xfId="772" xr:uid="{00000000-0005-0000-0000-000004030000}"/>
    <cellStyle name="Cálculo 9 16" xfId="773" xr:uid="{00000000-0005-0000-0000-000005030000}"/>
    <cellStyle name="Cálculo 9 17" xfId="774" xr:uid="{00000000-0005-0000-0000-000006030000}"/>
    <cellStyle name="Cálculo 9 18" xfId="775" xr:uid="{00000000-0005-0000-0000-000007030000}"/>
    <cellStyle name="Cálculo 9 19" xfId="776" xr:uid="{00000000-0005-0000-0000-000008030000}"/>
    <cellStyle name="Cálculo 9 2" xfId="777" xr:uid="{00000000-0005-0000-0000-000009030000}"/>
    <cellStyle name="Cálculo 9 20" xfId="778" xr:uid="{00000000-0005-0000-0000-00000A030000}"/>
    <cellStyle name="Cálculo 9 21" xfId="779" xr:uid="{00000000-0005-0000-0000-00000B030000}"/>
    <cellStyle name="Cálculo 9 22" xfId="780" xr:uid="{00000000-0005-0000-0000-00000C030000}"/>
    <cellStyle name="Cálculo 9 23" xfId="1840" xr:uid="{44C8FFD1-3AD4-46E1-8038-6F5B1B894FB8}"/>
    <cellStyle name="Cálculo 9 23 2" xfId="2400" xr:uid="{3000C551-FA44-4999-9758-E02C273AEA97}"/>
    <cellStyle name="Cálculo 9 23 3" xfId="2220" xr:uid="{7E15979D-2573-4C2E-B890-1F062047EE9D}"/>
    <cellStyle name="Cálculo 9 23 4" xfId="2934" xr:uid="{7B82031F-E76F-4CE0-90D1-27F50C9658DC}"/>
    <cellStyle name="Cálculo 9 23 5" xfId="3260" xr:uid="{BB5A6E53-37B4-485C-AEBF-88D0C7B647B5}"/>
    <cellStyle name="Cálculo 9 23 6" xfId="3566" xr:uid="{A20F543D-FA6C-4C77-97A6-F3652D0AC08C}"/>
    <cellStyle name="Cálculo 9 23 7" xfId="3912" xr:uid="{A1539A8F-7FAD-4FEA-B0FA-D5EACE7A4AD3}"/>
    <cellStyle name="Cálculo 9 23 8" xfId="4276" xr:uid="{C814EDD5-E7BA-49E6-8E0B-09745DCEBC8E}"/>
    <cellStyle name="Cálculo 9 24" xfId="1823" xr:uid="{57FF9531-D904-4E7B-BCD2-1BE5614FD9FF}"/>
    <cellStyle name="Cálculo 9 24 2" xfId="2383" xr:uid="{1E7B8016-5709-4210-9EE3-F0B6C9E20860}"/>
    <cellStyle name="Cálculo 9 24 3" xfId="2237" xr:uid="{47F40CD3-CE23-4BA0-99ED-811029D59F88}"/>
    <cellStyle name="Cálculo 9 24 4" xfId="2653" xr:uid="{EE25E7C4-E8EC-429C-BB5A-49E7D9244FCB}"/>
    <cellStyle name="Cálculo 9 24 5" xfId="3243" xr:uid="{3BDEED39-CB53-44DF-953C-6594AE06DE8B}"/>
    <cellStyle name="Cálculo 9 24 6" xfId="2325" xr:uid="{C1E5E260-D1AF-46FE-B199-7EBEADBDCA02}"/>
    <cellStyle name="Cálculo 9 24 7" xfId="3895" xr:uid="{15B9F314-162A-442A-A841-9A7F6332254B}"/>
    <cellStyle name="Cálculo 9 25" xfId="2060" xr:uid="{42DC9F9D-999B-4F45-B9BB-13A2024D36B4}"/>
    <cellStyle name="Cálculo 9 25 2" xfId="2567" xr:uid="{B029E69F-3601-4E59-85B1-419CB695B260}"/>
    <cellStyle name="Cálculo 9 25 3" xfId="2820" xr:uid="{BB81A41D-8F61-47A7-A851-36158034A6C6}"/>
    <cellStyle name="Cálculo 9 25 4" xfId="3123" xr:uid="{D9516C1B-1538-441C-839F-258870B6EDA0}"/>
    <cellStyle name="Cálculo 9 25 5" xfId="3449" xr:uid="{97DCA0D7-3429-4C80-8889-1A9C05F42733}"/>
    <cellStyle name="Cálculo 9 25 6" xfId="3755" xr:uid="{DEF85864-4D93-4AEF-9A0F-37367603A546}"/>
    <cellStyle name="Cálculo 9 25 7" xfId="4132" xr:uid="{CDBB6D57-F126-4B89-B2A6-24F9EB96701A}"/>
    <cellStyle name="Cálculo 9 26" xfId="2061" xr:uid="{1B708CD1-1AA9-47D0-BE70-474414CF3E40}"/>
    <cellStyle name="Cálculo 9 26 2" xfId="2821" xr:uid="{32914E88-FEE2-4F40-BA62-FDF52BDCB96A}"/>
    <cellStyle name="Cálculo 9 26 3" xfId="3124" xr:uid="{17FB036E-3FE6-4DA6-B678-E997BB84ACC4}"/>
    <cellStyle name="Cálculo 9 26 4" xfId="3450" xr:uid="{9368F3D8-38A6-40A9-BA0D-B3671BC01540}"/>
    <cellStyle name="Cálculo 9 26 5" xfId="3756" xr:uid="{53F4BEE0-1329-4FC2-A956-D5E8E2EE89DF}"/>
    <cellStyle name="Cálculo 9 26 6" xfId="4133" xr:uid="{EE69951F-530A-45FD-B2E8-C6F362B94699}"/>
    <cellStyle name="Cálculo 9 3" xfId="781" xr:uid="{00000000-0005-0000-0000-00000D030000}"/>
    <cellStyle name="Cálculo 9 4" xfId="782" xr:uid="{00000000-0005-0000-0000-00000E030000}"/>
    <cellStyle name="Cálculo 9 5" xfId="783" xr:uid="{00000000-0005-0000-0000-00000F030000}"/>
    <cellStyle name="Cálculo 9 6" xfId="784" xr:uid="{00000000-0005-0000-0000-000010030000}"/>
    <cellStyle name="Cálculo 9 7" xfId="785" xr:uid="{00000000-0005-0000-0000-000011030000}"/>
    <cellStyle name="Cálculo 9 8" xfId="786" xr:uid="{00000000-0005-0000-0000-000012030000}"/>
    <cellStyle name="Cálculo 9 9" xfId="787" xr:uid="{00000000-0005-0000-0000-000013030000}"/>
    <cellStyle name="Celda de comprobación" xfId="788" builtinId="23" customBuiltin="1"/>
    <cellStyle name="Celda de comprobación 10" xfId="789" xr:uid="{00000000-0005-0000-0000-000015030000}"/>
    <cellStyle name="Celda de comprobación 11" xfId="790" xr:uid="{00000000-0005-0000-0000-000016030000}"/>
    <cellStyle name="Celda de comprobación 12" xfId="791" xr:uid="{00000000-0005-0000-0000-000017030000}"/>
    <cellStyle name="Celda de comprobación 13" xfId="792" xr:uid="{00000000-0005-0000-0000-000018030000}"/>
    <cellStyle name="Celda de comprobación 14" xfId="793" xr:uid="{00000000-0005-0000-0000-000019030000}"/>
    <cellStyle name="Celda de comprobación 15" xfId="794" xr:uid="{00000000-0005-0000-0000-00001A030000}"/>
    <cellStyle name="Celda de comprobación 16" xfId="795" xr:uid="{00000000-0005-0000-0000-00001B030000}"/>
    <cellStyle name="Celda de comprobación 17" xfId="796" xr:uid="{00000000-0005-0000-0000-00001C030000}"/>
    <cellStyle name="Celda de comprobación 18" xfId="797" xr:uid="{00000000-0005-0000-0000-00001D030000}"/>
    <cellStyle name="Celda de comprobación 2" xfId="798" xr:uid="{00000000-0005-0000-0000-00001E030000}"/>
    <cellStyle name="Celda de comprobación 3" xfId="799" xr:uid="{00000000-0005-0000-0000-00001F030000}"/>
    <cellStyle name="Celda de comprobación 4" xfId="800" xr:uid="{00000000-0005-0000-0000-000020030000}"/>
    <cellStyle name="Celda de comprobación 5" xfId="801" xr:uid="{00000000-0005-0000-0000-000021030000}"/>
    <cellStyle name="Celda de comprobación 6" xfId="802" xr:uid="{00000000-0005-0000-0000-000022030000}"/>
    <cellStyle name="Celda de comprobación 7" xfId="803" xr:uid="{00000000-0005-0000-0000-000023030000}"/>
    <cellStyle name="Celda de comprobación 8" xfId="804" xr:uid="{00000000-0005-0000-0000-000024030000}"/>
    <cellStyle name="Celda de comprobación 9" xfId="805" xr:uid="{00000000-0005-0000-0000-000025030000}"/>
    <cellStyle name="Celda de comprobación 9 10" xfId="806" xr:uid="{00000000-0005-0000-0000-000026030000}"/>
    <cellStyle name="Celda de comprobación 9 11" xfId="807" xr:uid="{00000000-0005-0000-0000-000027030000}"/>
    <cellStyle name="Celda de comprobación 9 12" xfId="808" xr:uid="{00000000-0005-0000-0000-000028030000}"/>
    <cellStyle name="Celda de comprobación 9 13" xfId="809" xr:uid="{00000000-0005-0000-0000-000029030000}"/>
    <cellStyle name="Celda de comprobación 9 14" xfId="810" xr:uid="{00000000-0005-0000-0000-00002A030000}"/>
    <cellStyle name="Celda de comprobación 9 15" xfId="811" xr:uid="{00000000-0005-0000-0000-00002B030000}"/>
    <cellStyle name="Celda de comprobación 9 16" xfId="812" xr:uid="{00000000-0005-0000-0000-00002C030000}"/>
    <cellStyle name="Celda de comprobación 9 17" xfId="813" xr:uid="{00000000-0005-0000-0000-00002D030000}"/>
    <cellStyle name="Celda de comprobación 9 18" xfId="814" xr:uid="{00000000-0005-0000-0000-00002E030000}"/>
    <cellStyle name="Celda de comprobación 9 19" xfId="815" xr:uid="{00000000-0005-0000-0000-00002F030000}"/>
    <cellStyle name="Celda de comprobación 9 2" xfId="816" xr:uid="{00000000-0005-0000-0000-000030030000}"/>
    <cellStyle name="Celda de comprobación 9 20" xfId="817" xr:uid="{00000000-0005-0000-0000-000031030000}"/>
    <cellStyle name="Celda de comprobación 9 21" xfId="818" xr:uid="{00000000-0005-0000-0000-000032030000}"/>
    <cellStyle name="Celda de comprobación 9 22" xfId="819" xr:uid="{00000000-0005-0000-0000-000033030000}"/>
    <cellStyle name="Celda de comprobación 9 3" xfId="820" xr:uid="{00000000-0005-0000-0000-000034030000}"/>
    <cellStyle name="Celda de comprobación 9 4" xfId="821" xr:uid="{00000000-0005-0000-0000-000035030000}"/>
    <cellStyle name="Celda de comprobación 9 5" xfId="822" xr:uid="{00000000-0005-0000-0000-000036030000}"/>
    <cellStyle name="Celda de comprobación 9 6" xfId="823" xr:uid="{00000000-0005-0000-0000-000037030000}"/>
    <cellStyle name="Celda de comprobación 9 7" xfId="824" xr:uid="{00000000-0005-0000-0000-000038030000}"/>
    <cellStyle name="Celda de comprobación 9 8" xfId="825" xr:uid="{00000000-0005-0000-0000-000039030000}"/>
    <cellStyle name="Celda de comprobación 9 9" xfId="826" xr:uid="{00000000-0005-0000-0000-00003A030000}"/>
    <cellStyle name="Celda vinculada" xfId="827" builtinId="24" customBuiltin="1"/>
    <cellStyle name="Celda vinculada 10" xfId="828" xr:uid="{00000000-0005-0000-0000-00003C030000}"/>
    <cellStyle name="Celda vinculada 11" xfId="829" xr:uid="{00000000-0005-0000-0000-00003D030000}"/>
    <cellStyle name="Celda vinculada 12" xfId="830" xr:uid="{00000000-0005-0000-0000-00003E030000}"/>
    <cellStyle name="Celda vinculada 13" xfId="831" xr:uid="{00000000-0005-0000-0000-00003F030000}"/>
    <cellStyle name="Celda vinculada 14" xfId="832" xr:uid="{00000000-0005-0000-0000-000040030000}"/>
    <cellStyle name="Celda vinculada 15" xfId="833" xr:uid="{00000000-0005-0000-0000-000041030000}"/>
    <cellStyle name="Celda vinculada 16" xfId="834" xr:uid="{00000000-0005-0000-0000-000042030000}"/>
    <cellStyle name="Celda vinculada 17" xfId="835" xr:uid="{00000000-0005-0000-0000-000043030000}"/>
    <cellStyle name="Celda vinculada 18" xfId="836" xr:uid="{00000000-0005-0000-0000-000044030000}"/>
    <cellStyle name="Celda vinculada 2" xfId="837" xr:uid="{00000000-0005-0000-0000-000045030000}"/>
    <cellStyle name="Celda vinculada 3" xfId="838" xr:uid="{00000000-0005-0000-0000-000046030000}"/>
    <cellStyle name="Celda vinculada 4" xfId="839" xr:uid="{00000000-0005-0000-0000-000047030000}"/>
    <cellStyle name="Celda vinculada 5" xfId="840" xr:uid="{00000000-0005-0000-0000-000048030000}"/>
    <cellStyle name="Celda vinculada 6" xfId="841" xr:uid="{00000000-0005-0000-0000-000049030000}"/>
    <cellStyle name="Celda vinculada 7" xfId="842" xr:uid="{00000000-0005-0000-0000-00004A030000}"/>
    <cellStyle name="Celda vinculada 8" xfId="843" xr:uid="{00000000-0005-0000-0000-00004B030000}"/>
    <cellStyle name="Celda vinculada 9" xfId="844" xr:uid="{00000000-0005-0000-0000-00004C030000}"/>
    <cellStyle name="Celda vinculada 9 10" xfId="845" xr:uid="{00000000-0005-0000-0000-00004D030000}"/>
    <cellStyle name="Celda vinculada 9 11" xfId="846" xr:uid="{00000000-0005-0000-0000-00004E030000}"/>
    <cellStyle name="Celda vinculada 9 12" xfId="847" xr:uid="{00000000-0005-0000-0000-00004F030000}"/>
    <cellStyle name="Celda vinculada 9 13" xfId="848" xr:uid="{00000000-0005-0000-0000-000050030000}"/>
    <cellStyle name="Celda vinculada 9 14" xfId="849" xr:uid="{00000000-0005-0000-0000-000051030000}"/>
    <cellStyle name="Celda vinculada 9 15" xfId="850" xr:uid="{00000000-0005-0000-0000-000052030000}"/>
    <cellStyle name="Celda vinculada 9 16" xfId="851" xr:uid="{00000000-0005-0000-0000-000053030000}"/>
    <cellStyle name="Celda vinculada 9 17" xfId="852" xr:uid="{00000000-0005-0000-0000-000054030000}"/>
    <cellStyle name="Celda vinculada 9 18" xfId="853" xr:uid="{00000000-0005-0000-0000-000055030000}"/>
    <cellStyle name="Celda vinculada 9 19" xfId="854" xr:uid="{00000000-0005-0000-0000-000056030000}"/>
    <cellStyle name="Celda vinculada 9 2" xfId="855" xr:uid="{00000000-0005-0000-0000-000057030000}"/>
    <cellStyle name="Celda vinculada 9 20" xfId="856" xr:uid="{00000000-0005-0000-0000-000058030000}"/>
    <cellStyle name="Celda vinculada 9 21" xfId="857" xr:uid="{00000000-0005-0000-0000-000059030000}"/>
    <cellStyle name="Celda vinculada 9 22" xfId="858" xr:uid="{00000000-0005-0000-0000-00005A030000}"/>
    <cellStyle name="Celda vinculada 9 3" xfId="859" xr:uid="{00000000-0005-0000-0000-00005B030000}"/>
    <cellStyle name="Celda vinculada 9 4" xfId="860" xr:uid="{00000000-0005-0000-0000-00005C030000}"/>
    <cellStyle name="Celda vinculada 9 5" xfId="861" xr:uid="{00000000-0005-0000-0000-00005D030000}"/>
    <cellStyle name="Celda vinculada 9 6" xfId="862" xr:uid="{00000000-0005-0000-0000-00005E030000}"/>
    <cellStyle name="Celda vinculada 9 7" xfId="863" xr:uid="{00000000-0005-0000-0000-00005F030000}"/>
    <cellStyle name="Celda vinculada 9 8" xfId="864" xr:uid="{00000000-0005-0000-0000-000060030000}"/>
    <cellStyle name="Celda vinculada 9 9" xfId="865" xr:uid="{00000000-0005-0000-0000-000061030000}"/>
    <cellStyle name="Coma 2" xfId="866" xr:uid="{00000000-0005-0000-0000-000062030000}"/>
    <cellStyle name="Coma 2 2" xfId="867" xr:uid="{00000000-0005-0000-0000-000063030000}"/>
    <cellStyle name="Encabezado 4" xfId="868" builtinId="19" customBuiltin="1"/>
    <cellStyle name="Encabezado 4 10" xfId="869" xr:uid="{00000000-0005-0000-0000-000067030000}"/>
    <cellStyle name="Encabezado 4 11" xfId="870" xr:uid="{00000000-0005-0000-0000-000068030000}"/>
    <cellStyle name="Encabezado 4 12" xfId="871" xr:uid="{00000000-0005-0000-0000-000069030000}"/>
    <cellStyle name="Encabezado 4 13" xfId="872" xr:uid="{00000000-0005-0000-0000-00006A030000}"/>
    <cellStyle name="Encabezado 4 14" xfId="873" xr:uid="{00000000-0005-0000-0000-00006B030000}"/>
    <cellStyle name="Encabezado 4 15" xfId="874" xr:uid="{00000000-0005-0000-0000-00006C030000}"/>
    <cellStyle name="Encabezado 4 16" xfId="875" xr:uid="{00000000-0005-0000-0000-00006D030000}"/>
    <cellStyle name="Encabezado 4 17" xfId="876" xr:uid="{00000000-0005-0000-0000-00006E030000}"/>
    <cellStyle name="Encabezado 4 18" xfId="877" xr:uid="{00000000-0005-0000-0000-00006F030000}"/>
    <cellStyle name="Encabezado 4 2" xfId="878" xr:uid="{00000000-0005-0000-0000-000070030000}"/>
    <cellStyle name="Encabezado 4 3" xfId="879" xr:uid="{00000000-0005-0000-0000-000071030000}"/>
    <cellStyle name="Encabezado 4 4" xfId="880" xr:uid="{00000000-0005-0000-0000-000072030000}"/>
    <cellStyle name="Encabezado 4 5" xfId="881" xr:uid="{00000000-0005-0000-0000-000073030000}"/>
    <cellStyle name="Encabezado 4 6" xfId="882" xr:uid="{00000000-0005-0000-0000-000074030000}"/>
    <cellStyle name="Encabezado 4 7" xfId="883" xr:uid="{00000000-0005-0000-0000-000075030000}"/>
    <cellStyle name="Encabezado 4 8" xfId="884" xr:uid="{00000000-0005-0000-0000-000076030000}"/>
    <cellStyle name="Encabezado 4 9" xfId="885" xr:uid="{00000000-0005-0000-0000-000077030000}"/>
    <cellStyle name="Encabezado 4 9 10" xfId="886" xr:uid="{00000000-0005-0000-0000-000078030000}"/>
    <cellStyle name="Encabezado 4 9 11" xfId="887" xr:uid="{00000000-0005-0000-0000-000079030000}"/>
    <cellStyle name="Encabezado 4 9 12" xfId="888" xr:uid="{00000000-0005-0000-0000-00007A030000}"/>
    <cellStyle name="Encabezado 4 9 13" xfId="889" xr:uid="{00000000-0005-0000-0000-00007B030000}"/>
    <cellStyle name="Encabezado 4 9 14" xfId="890" xr:uid="{00000000-0005-0000-0000-00007C030000}"/>
    <cellStyle name="Encabezado 4 9 15" xfId="891" xr:uid="{00000000-0005-0000-0000-00007D030000}"/>
    <cellStyle name="Encabezado 4 9 16" xfId="892" xr:uid="{00000000-0005-0000-0000-00007E030000}"/>
    <cellStyle name="Encabezado 4 9 17" xfId="893" xr:uid="{00000000-0005-0000-0000-00007F030000}"/>
    <cellStyle name="Encabezado 4 9 18" xfId="894" xr:uid="{00000000-0005-0000-0000-000080030000}"/>
    <cellStyle name="Encabezado 4 9 19" xfId="895" xr:uid="{00000000-0005-0000-0000-000081030000}"/>
    <cellStyle name="Encabezado 4 9 2" xfId="896" xr:uid="{00000000-0005-0000-0000-000082030000}"/>
    <cellStyle name="Encabezado 4 9 20" xfId="897" xr:uid="{00000000-0005-0000-0000-000083030000}"/>
    <cellStyle name="Encabezado 4 9 21" xfId="898" xr:uid="{00000000-0005-0000-0000-000084030000}"/>
    <cellStyle name="Encabezado 4 9 22" xfId="899" xr:uid="{00000000-0005-0000-0000-000085030000}"/>
    <cellStyle name="Encabezado 4 9 3" xfId="900" xr:uid="{00000000-0005-0000-0000-000086030000}"/>
    <cellStyle name="Encabezado 4 9 4" xfId="901" xr:uid="{00000000-0005-0000-0000-000087030000}"/>
    <cellStyle name="Encabezado 4 9 5" xfId="902" xr:uid="{00000000-0005-0000-0000-000088030000}"/>
    <cellStyle name="Encabezado 4 9 6" xfId="903" xr:uid="{00000000-0005-0000-0000-000089030000}"/>
    <cellStyle name="Encabezado 4 9 7" xfId="904" xr:uid="{00000000-0005-0000-0000-00008A030000}"/>
    <cellStyle name="Encabezado 4 9 8" xfId="905" xr:uid="{00000000-0005-0000-0000-00008B030000}"/>
    <cellStyle name="Encabezado 4 9 9" xfId="906" xr:uid="{00000000-0005-0000-0000-00008C030000}"/>
    <cellStyle name="Énfasis1" xfId="907" builtinId="29" customBuiltin="1"/>
    <cellStyle name="Énfasis1 10" xfId="908" xr:uid="{00000000-0005-0000-0000-00008E030000}"/>
    <cellStyle name="Énfasis1 11" xfId="909" xr:uid="{00000000-0005-0000-0000-00008F030000}"/>
    <cellStyle name="Énfasis1 12" xfId="910" xr:uid="{00000000-0005-0000-0000-000090030000}"/>
    <cellStyle name="Énfasis1 13" xfId="911" xr:uid="{00000000-0005-0000-0000-000091030000}"/>
    <cellStyle name="Énfasis1 14" xfId="912" xr:uid="{00000000-0005-0000-0000-000092030000}"/>
    <cellStyle name="Énfasis1 15" xfId="913" xr:uid="{00000000-0005-0000-0000-000093030000}"/>
    <cellStyle name="Énfasis1 16" xfId="914" xr:uid="{00000000-0005-0000-0000-000094030000}"/>
    <cellStyle name="Énfasis1 17" xfId="915" xr:uid="{00000000-0005-0000-0000-000095030000}"/>
    <cellStyle name="Énfasis1 18" xfId="916" xr:uid="{00000000-0005-0000-0000-000096030000}"/>
    <cellStyle name="Énfasis1 2" xfId="917" xr:uid="{00000000-0005-0000-0000-000097030000}"/>
    <cellStyle name="Énfasis1 3" xfId="918" xr:uid="{00000000-0005-0000-0000-000098030000}"/>
    <cellStyle name="Énfasis1 4" xfId="919" xr:uid="{00000000-0005-0000-0000-000099030000}"/>
    <cellStyle name="Énfasis1 5" xfId="920" xr:uid="{00000000-0005-0000-0000-00009A030000}"/>
    <cellStyle name="Énfasis1 6" xfId="921" xr:uid="{00000000-0005-0000-0000-00009B030000}"/>
    <cellStyle name="Énfasis1 7" xfId="922" xr:uid="{00000000-0005-0000-0000-00009C030000}"/>
    <cellStyle name="Énfasis1 8" xfId="923" xr:uid="{00000000-0005-0000-0000-00009D030000}"/>
    <cellStyle name="Énfasis1 9" xfId="924" xr:uid="{00000000-0005-0000-0000-00009E030000}"/>
    <cellStyle name="Énfasis1 9 10" xfId="925" xr:uid="{00000000-0005-0000-0000-00009F030000}"/>
    <cellStyle name="Énfasis1 9 11" xfId="926" xr:uid="{00000000-0005-0000-0000-0000A0030000}"/>
    <cellStyle name="Énfasis1 9 12" xfId="927" xr:uid="{00000000-0005-0000-0000-0000A1030000}"/>
    <cellStyle name="Énfasis1 9 13" xfId="928" xr:uid="{00000000-0005-0000-0000-0000A2030000}"/>
    <cellStyle name="Énfasis1 9 14" xfId="929" xr:uid="{00000000-0005-0000-0000-0000A3030000}"/>
    <cellStyle name="Énfasis1 9 15" xfId="930" xr:uid="{00000000-0005-0000-0000-0000A4030000}"/>
    <cellStyle name="Énfasis1 9 16" xfId="931" xr:uid="{00000000-0005-0000-0000-0000A5030000}"/>
    <cellStyle name="Énfasis1 9 17" xfId="932" xr:uid="{00000000-0005-0000-0000-0000A6030000}"/>
    <cellStyle name="Énfasis1 9 18" xfId="933" xr:uid="{00000000-0005-0000-0000-0000A7030000}"/>
    <cellStyle name="Énfasis1 9 19" xfId="934" xr:uid="{00000000-0005-0000-0000-0000A8030000}"/>
    <cellStyle name="Énfasis1 9 2" xfId="935" xr:uid="{00000000-0005-0000-0000-0000A9030000}"/>
    <cellStyle name="Énfasis1 9 20" xfId="936" xr:uid="{00000000-0005-0000-0000-0000AA030000}"/>
    <cellStyle name="Énfasis1 9 21" xfId="937" xr:uid="{00000000-0005-0000-0000-0000AB030000}"/>
    <cellStyle name="Énfasis1 9 22" xfId="938" xr:uid="{00000000-0005-0000-0000-0000AC030000}"/>
    <cellStyle name="Énfasis1 9 3" xfId="939" xr:uid="{00000000-0005-0000-0000-0000AD030000}"/>
    <cellStyle name="Énfasis1 9 4" xfId="940" xr:uid="{00000000-0005-0000-0000-0000AE030000}"/>
    <cellStyle name="Énfasis1 9 5" xfId="941" xr:uid="{00000000-0005-0000-0000-0000AF030000}"/>
    <cellStyle name="Énfasis1 9 6" xfId="942" xr:uid="{00000000-0005-0000-0000-0000B0030000}"/>
    <cellStyle name="Énfasis1 9 7" xfId="943" xr:uid="{00000000-0005-0000-0000-0000B1030000}"/>
    <cellStyle name="Énfasis1 9 8" xfId="944" xr:uid="{00000000-0005-0000-0000-0000B2030000}"/>
    <cellStyle name="Énfasis1 9 9" xfId="945" xr:uid="{00000000-0005-0000-0000-0000B3030000}"/>
    <cellStyle name="Énfasis2" xfId="946" builtinId="33" customBuiltin="1"/>
    <cellStyle name="Énfasis2 10" xfId="947" xr:uid="{00000000-0005-0000-0000-0000B5030000}"/>
    <cellStyle name="Énfasis2 11" xfId="948" xr:uid="{00000000-0005-0000-0000-0000B6030000}"/>
    <cellStyle name="Énfasis2 12" xfId="949" xr:uid="{00000000-0005-0000-0000-0000B7030000}"/>
    <cellStyle name="Énfasis2 13" xfId="950" xr:uid="{00000000-0005-0000-0000-0000B8030000}"/>
    <cellStyle name="Énfasis2 14" xfId="951" xr:uid="{00000000-0005-0000-0000-0000B9030000}"/>
    <cellStyle name="Énfasis2 15" xfId="952" xr:uid="{00000000-0005-0000-0000-0000BA030000}"/>
    <cellStyle name="Énfasis2 16" xfId="953" xr:uid="{00000000-0005-0000-0000-0000BB030000}"/>
    <cellStyle name="Énfasis2 17" xfId="954" xr:uid="{00000000-0005-0000-0000-0000BC030000}"/>
    <cellStyle name="Énfasis2 18" xfId="955" xr:uid="{00000000-0005-0000-0000-0000BD030000}"/>
    <cellStyle name="Énfasis2 2" xfId="956" xr:uid="{00000000-0005-0000-0000-0000BE030000}"/>
    <cellStyle name="Énfasis2 3" xfId="957" xr:uid="{00000000-0005-0000-0000-0000BF030000}"/>
    <cellStyle name="Énfasis2 4" xfId="958" xr:uid="{00000000-0005-0000-0000-0000C0030000}"/>
    <cellStyle name="Énfasis2 5" xfId="959" xr:uid="{00000000-0005-0000-0000-0000C1030000}"/>
    <cellStyle name="Énfasis2 6" xfId="960" xr:uid="{00000000-0005-0000-0000-0000C2030000}"/>
    <cellStyle name="Énfasis2 7" xfId="961" xr:uid="{00000000-0005-0000-0000-0000C3030000}"/>
    <cellStyle name="Énfasis2 8" xfId="962" xr:uid="{00000000-0005-0000-0000-0000C4030000}"/>
    <cellStyle name="Énfasis2 9" xfId="963" xr:uid="{00000000-0005-0000-0000-0000C5030000}"/>
    <cellStyle name="Énfasis2 9 10" xfId="964" xr:uid="{00000000-0005-0000-0000-0000C6030000}"/>
    <cellStyle name="Énfasis2 9 11" xfId="965" xr:uid="{00000000-0005-0000-0000-0000C7030000}"/>
    <cellStyle name="Énfasis2 9 12" xfId="966" xr:uid="{00000000-0005-0000-0000-0000C8030000}"/>
    <cellStyle name="Énfasis2 9 13" xfId="967" xr:uid="{00000000-0005-0000-0000-0000C9030000}"/>
    <cellStyle name="Énfasis2 9 14" xfId="968" xr:uid="{00000000-0005-0000-0000-0000CA030000}"/>
    <cellStyle name="Énfasis2 9 15" xfId="969" xr:uid="{00000000-0005-0000-0000-0000CB030000}"/>
    <cellStyle name="Énfasis2 9 16" xfId="970" xr:uid="{00000000-0005-0000-0000-0000CC030000}"/>
    <cellStyle name="Énfasis2 9 17" xfId="971" xr:uid="{00000000-0005-0000-0000-0000CD030000}"/>
    <cellStyle name="Énfasis2 9 18" xfId="972" xr:uid="{00000000-0005-0000-0000-0000CE030000}"/>
    <cellStyle name="Énfasis2 9 19" xfId="973" xr:uid="{00000000-0005-0000-0000-0000CF030000}"/>
    <cellStyle name="Énfasis2 9 2" xfId="974" xr:uid="{00000000-0005-0000-0000-0000D0030000}"/>
    <cellStyle name="Énfasis2 9 20" xfId="975" xr:uid="{00000000-0005-0000-0000-0000D1030000}"/>
    <cellStyle name="Énfasis2 9 21" xfId="976" xr:uid="{00000000-0005-0000-0000-0000D2030000}"/>
    <cellStyle name="Énfasis2 9 22" xfId="977" xr:uid="{00000000-0005-0000-0000-0000D3030000}"/>
    <cellStyle name="Énfasis2 9 3" xfId="978" xr:uid="{00000000-0005-0000-0000-0000D4030000}"/>
    <cellStyle name="Énfasis2 9 4" xfId="979" xr:uid="{00000000-0005-0000-0000-0000D5030000}"/>
    <cellStyle name="Énfasis2 9 5" xfId="980" xr:uid="{00000000-0005-0000-0000-0000D6030000}"/>
    <cellStyle name="Énfasis2 9 6" xfId="981" xr:uid="{00000000-0005-0000-0000-0000D7030000}"/>
    <cellStyle name="Énfasis2 9 7" xfId="982" xr:uid="{00000000-0005-0000-0000-0000D8030000}"/>
    <cellStyle name="Énfasis2 9 8" xfId="983" xr:uid="{00000000-0005-0000-0000-0000D9030000}"/>
    <cellStyle name="Énfasis2 9 9" xfId="984" xr:uid="{00000000-0005-0000-0000-0000DA030000}"/>
    <cellStyle name="Énfasis3" xfId="985" builtinId="37" customBuiltin="1"/>
    <cellStyle name="Énfasis3 10" xfId="986" xr:uid="{00000000-0005-0000-0000-0000DC030000}"/>
    <cellStyle name="Énfasis3 11" xfId="987" xr:uid="{00000000-0005-0000-0000-0000DD030000}"/>
    <cellStyle name="Énfasis3 12" xfId="988" xr:uid="{00000000-0005-0000-0000-0000DE030000}"/>
    <cellStyle name="Énfasis3 13" xfId="989" xr:uid="{00000000-0005-0000-0000-0000DF030000}"/>
    <cellStyle name="Énfasis3 14" xfId="990" xr:uid="{00000000-0005-0000-0000-0000E0030000}"/>
    <cellStyle name="Énfasis3 15" xfId="991" xr:uid="{00000000-0005-0000-0000-0000E1030000}"/>
    <cellStyle name="Énfasis3 16" xfId="992" xr:uid="{00000000-0005-0000-0000-0000E2030000}"/>
    <cellStyle name="Énfasis3 17" xfId="993" xr:uid="{00000000-0005-0000-0000-0000E3030000}"/>
    <cellStyle name="Énfasis3 18" xfId="994" xr:uid="{00000000-0005-0000-0000-0000E4030000}"/>
    <cellStyle name="Énfasis3 2" xfId="995" xr:uid="{00000000-0005-0000-0000-0000E5030000}"/>
    <cellStyle name="Énfasis3 3" xfId="996" xr:uid="{00000000-0005-0000-0000-0000E6030000}"/>
    <cellStyle name="Énfasis3 4" xfId="997" xr:uid="{00000000-0005-0000-0000-0000E7030000}"/>
    <cellStyle name="Énfasis3 5" xfId="998" xr:uid="{00000000-0005-0000-0000-0000E8030000}"/>
    <cellStyle name="Énfasis3 6" xfId="999" xr:uid="{00000000-0005-0000-0000-0000E9030000}"/>
    <cellStyle name="Énfasis3 7" xfId="1000" xr:uid="{00000000-0005-0000-0000-0000EA030000}"/>
    <cellStyle name="Énfasis3 8" xfId="1001" xr:uid="{00000000-0005-0000-0000-0000EB030000}"/>
    <cellStyle name="Énfasis3 9" xfId="1002" xr:uid="{00000000-0005-0000-0000-0000EC030000}"/>
    <cellStyle name="Énfasis3 9 10" xfId="1003" xr:uid="{00000000-0005-0000-0000-0000ED030000}"/>
    <cellStyle name="Énfasis3 9 11" xfId="1004" xr:uid="{00000000-0005-0000-0000-0000EE030000}"/>
    <cellStyle name="Énfasis3 9 12" xfId="1005" xr:uid="{00000000-0005-0000-0000-0000EF030000}"/>
    <cellStyle name="Énfasis3 9 13" xfId="1006" xr:uid="{00000000-0005-0000-0000-0000F0030000}"/>
    <cellStyle name="Énfasis3 9 14" xfId="1007" xr:uid="{00000000-0005-0000-0000-0000F1030000}"/>
    <cellStyle name="Énfasis3 9 15" xfId="1008" xr:uid="{00000000-0005-0000-0000-0000F2030000}"/>
    <cellStyle name="Énfasis3 9 16" xfId="1009" xr:uid="{00000000-0005-0000-0000-0000F3030000}"/>
    <cellStyle name="Énfasis3 9 17" xfId="1010" xr:uid="{00000000-0005-0000-0000-0000F4030000}"/>
    <cellStyle name="Énfasis3 9 18" xfId="1011" xr:uid="{00000000-0005-0000-0000-0000F5030000}"/>
    <cellStyle name="Énfasis3 9 19" xfId="1012" xr:uid="{00000000-0005-0000-0000-0000F6030000}"/>
    <cellStyle name="Énfasis3 9 2" xfId="1013" xr:uid="{00000000-0005-0000-0000-0000F7030000}"/>
    <cellStyle name="Énfasis3 9 20" xfId="1014" xr:uid="{00000000-0005-0000-0000-0000F8030000}"/>
    <cellStyle name="Énfasis3 9 21" xfId="1015" xr:uid="{00000000-0005-0000-0000-0000F9030000}"/>
    <cellStyle name="Énfasis3 9 22" xfId="1016" xr:uid="{00000000-0005-0000-0000-0000FA030000}"/>
    <cellStyle name="Énfasis3 9 3" xfId="1017" xr:uid="{00000000-0005-0000-0000-0000FB030000}"/>
    <cellStyle name="Énfasis3 9 4" xfId="1018" xr:uid="{00000000-0005-0000-0000-0000FC030000}"/>
    <cellStyle name="Énfasis3 9 5" xfId="1019" xr:uid="{00000000-0005-0000-0000-0000FD030000}"/>
    <cellStyle name="Énfasis3 9 6" xfId="1020" xr:uid="{00000000-0005-0000-0000-0000FE030000}"/>
    <cellStyle name="Énfasis3 9 7" xfId="1021" xr:uid="{00000000-0005-0000-0000-0000FF030000}"/>
    <cellStyle name="Énfasis3 9 8" xfId="1022" xr:uid="{00000000-0005-0000-0000-000000040000}"/>
    <cellStyle name="Énfasis3 9 9" xfId="1023" xr:uid="{00000000-0005-0000-0000-000001040000}"/>
    <cellStyle name="Énfasis4" xfId="1024" builtinId="41" customBuiltin="1"/>
    <cellStyle name="Énfasis4 10" xfId="1025" xr:uid="{00000000-0005-0000-0000-000003040000}"/>
    <cellStyle name="Énfasis4 11" xfId="1026" xr:uid="{00000000-0005-0000-0000-000004040000}"/>
    <cellStyle name="Énfasis4 12" xfId="1027" xr:uid="{00000000-0005-0000-0000-000005040000}"/>
    <cellStyle name="Énfasis4 13" xfId="1028" xr:uid="{00000000-0005-0000-0000-000006040000}"/>
    <cellStyle name="Énfasis4 14" xfId="1029" xr:uid="{00000000-0005-0000-0000-000007040000}"/>
    <cellStyle name="Énfasis4 15" xfId="1030" xr:uid="{00000000-0005-0000-0000-000008040000}"/>
    <cellStyle name="Énfasis4 16" xfId="1031" xr:uid="{00000000-0005-0000-0000-000009040000}"/>
    <cellStyle name="Énfasis4 17" xfId="1032" xr:uid="{00000000-0005-0000-0000-00000A040000}"/>
    <cellStyle name="Énfasis4 18" xfId="1033" xr:uid="{00000000-0005-0000-0000-00000B040000}"/>
    <cellStyle name="Énfasis4 2" xfId="1034" xr:uid="{00000000-0005-0000-0000-00000C040000}"/>
    <cellStyle name="Énfasis4 3" xfId="1035" xr:uid="{00000000-0005-0000-0000-00000D040000}"/>
    <cellStyle name="Énfasis4 4" xfId="1036" xr:uid="{00000000-0005-0000-0000-00000E040000}"/>
    <cellStyle name="Énfasis4 5" xfId="1037" xr:uid="{00000000-0005-0000-0000-00000F040000}"/>
    <cellStyle name="Énfasis4 6" xfId="1038" xr:uid="{00000000-0005-0000-0000-000010040000}"/>
    <cellStyle name="Énfasis4 7" xfId="1039" xr:uid="{00000000-0005-0000-0000-000011040000}"/>
    <cellStyle name="Énfasis4 8" xfId="1040" xr:uid="{00000000-0005-0000-0000-000012040000}"/>
    <cellStyle name="Énfasis4 9" xfId="1041" xr:uid="{00000000-0005-0000-0000-000013040000}"/>
    <cellStyle name="Énfasis4 9 10" xfId="1042" xr:uid="{00000000-0005-0000-0000-000014040000}"/>
    <cellStyle name="Énfasis4 9 11" xfId="1043" xr:uid="{00000000-0005-0000-0000-000015040000}"/>
    <cellStyle name="Énfasis4 9 12" xfId="1044" xr:uid="{00000000-0005-0000-0000-000016040000}"/>
    <cellStyle name="Énfasis4 9 13" xfId="1045" xr:uid="{00000000-0005-0000-0000-000017040000}"/>
    <cellStyle name="Énfasis4 9 14" xfId="1046" xr:uid="{00000000-0005-0000-0000-000018040000}"/>
    <cellStyle name="Énfasis4 9 15" xfId="1047" xr:uid="{00000000-0005-0000-0000-000019040000}"/>
    <cellStyle name="Énfasis4 9 16" xfId="1048" xr:uid="{00000000-0005-0000-0000-00001A040000}"/>
    <cellStyle name="Énfasis4 9 17" xfId="1049" xr:uid="{00000000-0005-0000-0000-00001B040000}"/>
    <cellStyle name="Énfasis4 9 18" xfId="1050" xr:uid="{00000000-0005-0000-0000-00001C040000}"/>
    <cellStyle name="Énfasis4 9 19" xfId="1051" xr:uid="{00000000-0005-0000-0000-00001D040000}"/>
    <cellStyle name="Énfasis4 9 2" xfId="1052" xr:uid="{00000000-0005-0000-0000-00001E040000}"/>
    <cellStyle name="Énfasis4 9 20" xfId="1053" xr:uid="{00000000-0005-0000-0000-00001F040000}"/>
    <cellStyle name="Énfasis4 9 21" xfId="1054" xr:uid="{00000000-0005-0000-0000-000020040000}"/>
    <cellStyle name="Énfasis4 9 22" xfId="1055" xr:uid="{00000000-0005-0000-0000-000021040000}"/>
    <cellStyle name="Énfasis4 9 3" xfId="1056" xr:uid="{00000000-0005-0000-0000-000022040000}"/>
    <cellStyle name="Énfasis4 9 4" xfId="1057" xr:uid="{00000000-0005-0000-0000-000023040000}"/>
    <cellStyle name="Énfasis4 9 5" xfId="1058" xr:uid="{00000000-0005-0000-0000-000024040000}"/>
    <cellStyle name="Énfasis4 9 6" xfId="1059" xr:uid="{00000000-0005-0000-0000-000025040000}"/>
    <cellStyle name="Énfasis4 9 7" xfId="1060" xr:uid="{00000000-0005-0000-0000-000026040000}"/>
    <cellStyle name="Énfasis4 9 8" xfId="1061" xr:uid="{00000000-0005-0000-0000-000027040000}"/>
    <cellStyle name="Énfasis4 9 9" xfId="1062" xr:uid="{00000000-0005-0000-0000-000028040000}"/>
    <cellStyle name="Énfasis5" xfId="1063" builtinId="45" customBuiltin="1"/>
    <cellStyle name="Énfasis5 10" xfId="1064" xr:uid="{00000000-0005-0000-0000-00002A040000}"/>
    <cellStyle name="Énfasis5 11" xfId="1065" xr:uid="{00000000-0005-0000-0000-00002B040000}"/>
    <cellStyle name="Énfasis5 12" xfId="1066" xr:uid="{00000000-0005-0000-0000-00002C040000}"/>
    <cellStyle name="Énfasis5 13" xfId="1067" xr:uid="{00000000-0005-0000-0000-00002D040000}"/>
    <cellStyle name="Énfasis5 14" xfId="1068" xr:uid="{00000000-0005-0000-0000-00002E040000}"/>
    <cellStyle name="Énfasis5 15" xfId="1069" xr:uid="{00000000-0005-0000-0000-00002F040000}"/>
    <cellStyle name="Énfasis5 16" xfId="1070" xr:uid="{00000000-0005-0000-0000-000030040000}"/>
    <cellStyle name="Énfasis5 17" xfId="1071" xr:uid="{00000000-0005-0000-0000-000031040000}"/>
    <cellStyle name="Énfasis5 18" xfId="1072" xr:uid="{00000000-0005-0000-0000-000032040000}"/>
    <cellStyle name="Énfasis5 2" xfId="1073" xr:uid="{00000000-0005-0000-0000-000033040000}"/>
    <cellStyle name="Énfasis5 3" xfId="1074" xr:uid="{00000000-0005-0000-0000-000034040000}"/>
    <cellStyle name="Énfasis5 4" xfId="1075" xr:uid="{00000000-0005-0000-0000-000035040000}"/>
    <cellStyle name="Énfasis5 5" xfId="1076" xr:uid="{00000000-0005-0000-0000-000036040000}"/>
    <cellStyle name="Énfasis5 6" xfId="1077" xr:uid="{00000000-0005-0000-0000-000037040000}"/>
    <cellStyle name="Énfasis5 7" xfId="1078" xr:uid="{00000000-0005-0000-0000-000038040000}"/>
    <cellStyle name="Énfasis5 8" xfId="1079" xr:uid="{00000000-0005-0000-0000-000039040000}"/>
    <cellStyle name="Énfasis5 9" xfId="1080" xr:uid="{00000000-0005-0000-0000-00003A040000}"/>
    <cellStyle name="Énfasis5 9 10" xfId="1081" xr:uid="{00000000-0005-0000-0000-00003B040000}"/>
    <cellStyle name="Énfasis5 9 11" xfId="1082" xr:uid="{00000000-0005-0000-0000-00003C040000}"/>
    <cellStyle name="Énfasis5 9 12" xfId="1083" xr:uid="{00000000-0005-0000-0000-00003D040000}"/>
    <cellStyle name="Énfasis5 9 13" xfId="1084" xr:uid="{00000000-0005-0000-0000-00003E040000}"/>
    <cellStyle name="Énfasis5 9 14" xfId="1085" xr:uid="{00000000-0005-0000-0000-00003F040000}"/>
    <cellStyle name="Énfasis5 9 15" xfId="1086" xr:uid="{00000000-0005-0000-0000-000040040000}"/>
    <cellStyle name="Énfasis5 9 16" xfId="1087" xr:uid="{00000000-0005-0000-0000-000041040000}"/>
    <cellStyle name="Énfasis5 9 17" xfId="1088" xr:uid="{00000000-0005-0000-0000-000042040000}"/>
    <cellStyle name="Énfasis5 9 18" xfId="1089" xr:uid="{00000000-0005-0000-0000-000043040000}"/>
    <cellStyle name="Énfasis5 9 19" xfId="1090" xr:uid="{00000000-0005-0000-0000-000044040000}"/>
    <cellStyle name="Énfasis5 9 2" xfId="1091" xr:uid="{00000000-0005-0000-0000-000045040000}"/>
    <cellStyle name="Énfasis5 9 20" xfId="1092" xr:uid="{00000000-0005-0000-0000-000046040000}"/>
    <cellStyle name="Énfasis5 9 21" xfId="1093" xr:uid="{00000000-0005-0000-0000-000047040000}"/>
    <cellStyle name="Énfasis5 9 22" xfId="1094" xr:uid="{00000000-0005-0000-0000-000048040000}"/>
    <cellStyle name="Énfasis5 9 3" xfId="1095" xr:uid="{00000000-0005-0000-0000-000049040000}"/>
    <cellStyle name="Énfasis5 9 4" xfId="1096" xr:uid="{00000000-0005-0000-0000-00004A040000}"/>
    <cellStyle name="Énfasis5 9 5" xfId="1097" xr:uid="{00000000-0005-0000-0000-00004B040000}"/>
    <cellStyle name="Énfasis5 9 6" xfId="1098" xr:uid="{00000000-0005-0000-0000-00004C040000}"/>
    <cellStyle name="Énfasis5 9 7" xfId="1099" xr:uid="{00000000-0005-0000-0000-00004D040000}"/>
    <cellStyle name="Énfasis5 9 8" xfId="1100" xr:uid="{00000000-0005-0000-0000-00004E040000}"/>
    <cellStyle name="Énfasis5 9 9" xfId="1101" xr:uid="{00000000-0005-0000-0000-00004F040000}"/>
    <cellStyle name="Énfasis6" xfId="1102" builtinId="49" customBuiltin="1"/>
    <cellStyle name="Énfasis6 10" xfId="1103" xr:uid="{00000000-0005-0000-0000-000051040000}"/>
    <cellStyle name="Énfasis6 11" xfId="1104" xr:uid="{00000000-0005-0000-0000-000052040000}"/>
    <cellStyle name="Énfasis6 12" xfId="1105" xr:uid="{00000000-0005-0000-0000-000053040000}"/>
    <cellStyle name="Énfasis6 13" xfId="1106" xr:uid="{00000000-0005-0000-0000-000054040000}"/>
    <cellStyle name="Énfasis6 14" xfId="1107" xr:uid="{00000000-0005-0000-0000-000055040000}"/>
    <cellStyle name="Énfasis6 15" xfId="1108" xr:uid="{00000000-0005-0000-0000-000056040000}"/>
    <cellStyle name="Énfasis6 16" xfId="1109" xr:uid="{00000000-0005-0000-0000-000057040000}"/>
    <cellStyle name="Énfasis6 17" xfId="1110" xr:uid="{00000000-0005-0000-0000-000058040000}"/>
    <cellStyle name="Énfasis6 18" xfId="1111" xr:uid="{00000000-0005-0000-0000-000059040000}"/>
    <cellStyle name="Énfasis6 2" xfId="1112" xr:uid="{00000000-0005-0000-0000-00005A040000}"/>
    <cellStyle name="Énfasis6 3" xfId="1113" xr:uid="{00000000-0005-0000-0000-00005B040000}"/>
    <cellStyle name="Énfasis6 4" xfId="1114" xr:uid="{00000000-0005-0000-0000-00005C040000}"/>
    <cellStyle name="Énfasis6 5" xfId="1115" xr:uid="{00000000-0005-0000-0000-00005D040000}"/>
    <cellStyle name="Énfasis6 6" xfId="1116" xr:uid="{00000000-0005-0000-0000-00005E040000}"/>
    <cellStyle name="Énfasis6 7" xfId="1117" xr:uid="{00000000-0005-0000-0000-00005F040000}"/>
    <cellStyle name="Énfasis6 8" xfId="1118" xr:uid="{00000000-0005-0000-0000-000060040000}"/>
    <cellStyle name="Énfasis6 9" xfId="1119" xr:uid="{00000000-0005-0000-0000-000061040000}"/>
    <cellStyle name="Énfasis6 9 10" xfId="1120" xr:uid="{00000000-0005-0000-0000-000062040000}"/>
    <cellStyle name="Énfasis6 9 11" xfId="1121" xr:uid="{00000000-0005-0000-0000-000063040000}"/>
    <cellStyle name="Énfasis6 9 12" xfId="1122" xr:uid="{00000000-0005-0000-0000-000064040000}"/>
    <cellStyle name="Énfasis6 9 13" xfId="1123" xr:uid="{00000000-0005-0000-0000-000065040000}"/>
    <cellStyle name="Énfasis6 9 14" xfId="1124" xr:uid="{00000000-0005-0000-0000-000066040000}"/>
    <cellStyle name="Énfasis6 9 15" xfId="1125" xr:uid="{00000000-0005-0000-0000-000067040000}"/>
    <cellStyle name="Énfasis6 9 16" xfId="1126" xr:uid="{00000000-0005-0000-0000-000068040000}"/>
    <cellStyle name="Énfasis6 9 17" xfId="1127" xr:uid="{00000000-0005-0000-0000-000069040000}"/>
    <cellStyle name="Énfasis6 9 18" xfId="1128" xr:uid="{00000000-0005-0000-0000-00006A040000}"/>
    <cellStyle name="Énfasis6 9 19" xfId="1129" xr:uid="{00000000-0005-0000-0000-00006B040000}"/>
    <cellStyle name="Énfasis6 9 2" xfId="1130" xr:uid="{00000000-0005-0000-0000-00006C040000}"/>
    <cellStyle name="Énfasis6 9 20" xfId="1131" xr:uid="{00000000-0005-0000-0000-00006D040000}"/>
    <cellStyle name="Énfasis6 9 21" xfId="1132" xr:uid="{00000000-0005-0000-0000-00006E040000}"/>
    <cellStyle name="Énfasis6 9 22" xfId="1133" xr:uid="{00000000-0005-0000-0000-00006F040000}"/>
    <cellStyle name="Énfasis6 9 3" xfId="1134" xr:uid="{00000000-0005-0000-0000-000070040000}"/>
    <cellStyle name="Énfasis6 9 4" xfId="1135" xr:uid="{00000000-0005-0000-0000-000071040000}"/>
    <cellStyle name="Énfasis6 9 5" xfId="1136" xr:uid="{00000000-0005-0000-0000-000072040000}"/>
    <cellStyle name="Énfasis6 9 6" xfId="1137" xr:uid="{00000000-0005-0000-0000-000073040000}"/>
    <cellStyle name="Énfasis6 9 7" xfId="1138" xr:uid="{00000000-0005-0000-0000-000074040000}"/>
    <cellStyle name="Énfasis6 9 8" xfId="1139" xr:uid="{00000000-0005-0000-0000-000075040000}"/>
    <cellStyle name="Énfasis6 9 9" xfId="1140" xr:uid="{00000000-0005-0000-0000-000076040000}"/>
    <cellStyle name="Entrada" xfId="1141" builtinId="20" customBuiltin="1"/>
    <cellStyle name="Entrada 10" xfId="1142" xr:uid="{00000000-0005-0000-0000-000078040000}"/>
    <cellStyle name="Entrada 10 2" xfId="1858" xr:uid="{36F5F571-586C-4078-8FC4-94BC4B044DAA}"/>
    <cellStyle name="Entrada 10 2 2" xfId="2418" xr:uid="{C66BBE4D-6FAF-496A-9E74-4AAD2D12B808}"/>
    <cellStyle name="Entrada 10 2 3" xfId="2202" xr:uid="{A51EDB7D-A43A-49FC-B7D1-E720B75EDD63}"/>
    <cellStyle name="Entrada 10 2 4" xfId="2952" xr:uid="{FD4E3135-6B1E-4BB3-BF8E-4A4DE3E04449}"/>
    <cellStyle name="Entrada 10 2 5" xfId="3278" xr:uid="{B75917FD-ECC5-4716-9174-F11D1BAF92DC}"/>
    <cellStyle name="Entrada 10 2 6" xfId="3584" xr:uid="{E97626EF-179B-442A-812D-ABADA7D58DF8}"/>
    <cellStyle name="Entrada 10 2 7" xfId="3930" xr:uid="{2DD03EA5-3154-4906-92B8-4A2683917D17}"/>
    <cellStyle name="Entrada 10 2 8" xfId="4277" xr:uid="{AE190EAE-565F-4BF4-A210-DF5735FB13B3}"/>
    <cellStyle name="Entrada 10 3" xfId="1841" xr:uid="{D08901E1-A11A-484B-86F4-BF887F618775}"/>
    <cellStyle name="Entrada 10 3 2" xfId="2401" xr:uid="{ECC08381-ACA2-48AD-AD4A-353B5294EF29}"/>
    <cellStyle name="Entrada 10 3 3" xfId="2219" xr:uid="{F23A7881-25E9-4B0A-AE7D-2852FEB6A863}"/>
    <cellStyle name="Entrada 10 3 4" xfId="2935" xr:uid="{D3DF1DA5-425E-40ED-95D9-7623EE6F71CF}"/>
    <cellStyle name="Entrada 10 3 5" xfId="3261" xr:uid="{A91A4E49-68AA-4426-A727-AAF778880D2D}"/>
    <cellStyle name="Entrada 10 3 6" xfId="3567" xr:uid="{71BA813F-B8AF-48B4-A12A-9B0F3C786E3C}"/>
    <cellStyle name="Entrada 10 3 7" xfId="3913" xr:uid="{D7ABF346-2C59-4549-A5D8-42AE4A15293D}"/>
    <cellStyle name="Entrada 10 4" xfId="2078" xr:uid="{839AA819-5080-4924-A828-F0C2B612BC8A}"/>
    <cellStyle name="Entrada 10 4 2" xfId="2568" xr:uid="{3F80B799-4C25-4320-B84F-B74188A65028}"/>
    <cellStyle name="Entrada 10 4 3" xfId="2838" xr:uid="{98EF40DB-0741-4E49-B892-8FA138B5ABF6}"/>
    <cellStyle name="Entrada 10 4 4" xfId="3141" xr:uid="{1C1C5BCA-EA28-49E8-A696-85846A0FCB9C}"/>
    <cellStyle name="Entrada 10 4 5" xfId="3467" xr:uid="{5789581E-DB5B-4415-AC56-A564C9B1C791}"/>
    <cellStyle name="Entrada 10 4 6" xfId="3773" xr:uid="{C9755358-1625-4A53-BC59-715A5AD0727F}"/>
    <cellStyle name="Entrada 10 4 7" xfId="4150" xr:uid="{2B03BE57-09CF-4E41-B19D-0F4AD062F87B}"/>
    <cellStyle name="Entrada 10 5" xfId="2043" xr:uid="{99A74323-EF15-4B0B-AA56-CA31EBB01FDA}"/>
    <cellStyle name="Entrada 10 5 2" xfId="2803" xr:uid="{C8FA7CB5-5F42-4E89-9FB8-E38248A077B8}"/>
    <cellStyle name="Entrada 10 5 3" xfId="3106" xr:uid="{A34ACF0C-6511-4241-98D4-7DDB8D92004D}"/>
    <cellStyle name="Entrada 10 5 4" xfId="3432" xr:uid="{E286DE28-D364-4FF7-8B8E-6A5097448F76}"/>
    <cellStyle name="Entrada 10 5 5" xfId="3738" xr:uid="{C22ADC40-C1F3-4F9E-B388-B703E31E8F65}"/>
    <cellStyle name="Entrada 10 5 6" xfId="4115" xr:uid="{9D1A3EAD-9B52-422B-B915-69B4AE8476B7}"/>
    <cellStyle name="Entrada 11" xfId="1143" xr:uid="{00000000-0005-0000-0000-000079040000}"/>
    <cellStyle name="Entrada 11 2" xfId="1859" xr:uid="{795D8D82-A213-49E7-9670-A2096B17CF7F}"/>
    <cellStyle name="Entrada 11 2 2" xfId="2419" xr:uid="{A760083D-4204-4D37-960C-87D935454994}"/>
    <cellStyle name="Entrada 11 2 3" xfId="2201" xr:uid="{EF6AA420-6063-401B-B7B0-60FC80F673A2}"/>
    <cellStyle name="Entrada 11 2 4" xfId="2953" xr:uid="{A1625C03-739C-4532-A739-F18242E39AFD}"/>
    <cellStyle name="Entrada 11 2 5" xfId="3279" xr:uid="{8B43F679-4278-4CAC-8C64-A196F265D44D}"/>
    <cellStyle name="Entrada 11 2 6" xfId="3585" xr:uid="{C28EAEAD-F8E7-4F40-8B9F-3D8E757E3DE1}"/>
    <cellStyle name="Entrada 11 2 7" xfId="3931" xr:uid="{2E4CFAE6-5471-4AF0-97D1-933E8E372CFF}"/>
    <cellStyle name="Entrada 11 2 8" xfId="4278" xr:uid="{23519EB6-986F-4C4C-9B1C-D262132471A5}"/>
    <cellStyle name="Entrada 11 3" xfId="1842" xr:uid="{4AC070CA-F2C1-42AE-84FC-4711A8A73FE7}"/>
    <cellStyle name="Entrada 11 3 2" xfId="2402" xr:uid="{120B486A-45B1-4842-959E-F1DCD3F5D547}"/>
    <cellStyle name="Entrada 11 3 3" xfId="2218" xr:uid="{1C3467A0-2FEB-4F8F-B543-03CF6E82CE10}"/>
    <cellStyle name="Entrada 11 3 4" xfId="2936" xr:uid="{974C9470-E4C6-4B25-AD24-0882BC0AC523}"/>
    <cellStyle name="Entrada 11 3 5" xfId="3262" xr:uid="{77EEC7A3-2484-4596-AA49-E1F239721BB9}"/>
    <cellStyle name="Entrada 11 3 6" xfId="3568" xr:uid="{F8F5E2C6-798C-4F88-A0D0-2E40D94F8E1F}"/>
    <cellStyle name="Entrada 11 3 7" xfId="3914" xr:uid="{FAA752A8-11CC-410E-9505-D45C4694DFB3}"/>
    <cellStyle name="Entrada 11 4" xfId="2079" xr:uid="{56522F8C-9C98-4B08-8C14-9E6B0D64FCF3}"/>
    <cellStyle name="Entrada 11 4 2" xfId="2569" xr:uid="{C4C02DEF-B9B3-4EEC-9E0E-29616F4C6140}"/>
    <cellStyle name="Entrada 11 4 3" xfId="2839" xr:uid="{82739894-A3D1-4485-9C92-FE51F23F71D6}"/>
    <cellStyle name="Entrada 11 4 4" xfId="3142" xr:uid="{9C691DEC-A657-4759-9873-DCA0C99012DB}"/>
    <cellStyle name="Entrada 11 4 5" xfId="3468" xr:uid="{CA07E410-38AD-4F89-A884-22603804B2BE}"/>
    <cellStyle name="Entrada 11 4 6" xfId="3774" xr:uid="{F98D15B2-EEDD-48C8-9C69-916AFCD20658}"/>
    <cellStyle name="Entrada 11 4 7" xfId="4151" xr:uid="{E4C9E9AF-EFA2-4EF7-9211-5756106BB515}"/>
    <cellStyle name="Entrada 11 5" xfId="2042" xr:uid="{EE7229C3-9E86-483F-AF5F-C8CCC115945B}"/>
    <cellStyle name="Entrada 11 5 2" xfId="2802" xr:uid="{EE9314FC-ACD3-4016-973A-890BFC54443B}"/>
    <cellStyle name="Entrada 11 5 3" xfId="3105" xr:uid="{CE8E982F-A1D0-4886-A8B8-8041ECF33B77}"/>
    <cellStyle name="Entrada 11 5 4" xfId="3431" xr:uid="{4957CD1E-6BA3-484F-B62E-AAB898361465}"/>
    <cellStyle name="Entrada 11 5 5" xfId="3737" xr:uid="{E7A1174C-EF19-49C0-B848-2BBECC1EFA3D}"/>
    <cellStyle name="Entrada 11 5 6" xfId="4114" xr:uid="{BAAC2346-5D6F-43DD-820D-B3632E967B81}"/>
    <cellStyle name="Entrada 12" xfId="1144" xr:uid="{00000000-0005-0000-0000-00007A040000}"/>
    <cellStyle name="Entrada 12 2" xfId="1860" xr:uid="{1C3BFF1E-A155-4644-95FB-1E379C8FCB85}"/>
    <cellStyle name="Entrada 12 2 2" xfId="2420" xr:uid="{2044D4CF-479A-4E41-B075-0C7B45A63499}"/>
    <cellStyle name="Entrada 12 2 3" xfId="2200" xr:uid="{E99D64F5-24C2-4136-A8AE-D62E0B892039}"/>
    <cellStyle name="Entrada 12 2 4" xfId="2954" xr:uid="{CD41A412-D794-4566-98B1-FFA789F07BCC}"/>
    <cellStyle name="Entrada 12 2 5" xfId="3280" xr:uid="{1DA8B2F0-2AB7-446D-8B91-325BD1AC877C}"/>
    <cellStyle name="Entrada 12 2 6" xfId="3586" xr:uid="{F1DDF74A-E6F6-4B37-B520-F14F67D53E0C}"/>
    <cellStyle name="Entrada 12 2 7" xfId="3932" xr:uid="{90EAC5A2-B8C9-4703-B330-FB922AAAAD9F}"/>
    <cellStyle name="Entrada 12 2 8" xfId="4279" xr:uid="{B834E443-83D4-4179-A7E2-BC6E4BC18E47}"/>
    <cellStyle name="Entrada 12 3" xfId="1843" xr:uid="{EFEDBD54-68A1-4D93-A7CD-A509AFF21782}"/>
    <cellStyle name="Entrada 12 3 2" xfId="2403" xr:uid="{E25B0455-E4A1-45D8-928F-C95A9FF53F48}"/>
    <cellStyle name="Entrada 12 3 3" xfId="2217" xr:uid="{0866A24D-3D35-4E61-9D41-2239BCE867C9}"/>
    <cellStyle name="Entrada 12 3 4" xfId="2937" xr:uid="{27B09125-3AE5-4F54-8BD4-B873C3715A02}"/>
    <cellStyle name="Entrada 12 3 5" xfId="3263" xr:uid="{65B17E26-8377-42AB-9198-9AA365D86328}"/>
    <cellStyle name="Entrada 12 3 6" xfId="3569" xr:uid="{B7AAC7DA-D612-411F-8836-FBD8A16D09D8}"/>
    <cellStyle name="Entrada 12 3 7" xfId="3915" xr:uid="{2E774507-0287-42A6-A029-D17D00F7F052}"/>
    <cellStyle name="Entrada 12 4" xfId="2080" xr:uid="{E827625C-9088-4B12-81E6-376803B634ED}"/>
    <cellStyle name="Entrada 12 4 2" xfId="2570" xr:uid="{E2D90F06-9B45-47BA-9807-87F5A2C0290D}"/>
    <cellStyle name="Entrada 12 4 3" xfId="2840" xr:uid="{216B1170-E4BD-42FC-8AD9-80A32316793C}"/>
    <cellStyle name="Entrada 12 4 4" xfId="3143" xr:uid="{83B3C441-79BF-4B41-998E-3F22C5012859}"/>
    <cellStyle name="Entrada 12 4 5" xfId="3469" xr:uid="{56707751-8754-4FA6-8384-5E13BE880B9C}"/>
    <cellStyle name="Entrada 12 4 6" xfId="3775" xr:uid="{DA3270EC-D4AB-4971-8561-041171E4590B}"/>
    <cellStyle name="Entrada 12 4 7" xfId="4152" xr:uid="{FC508715-6F5C-4E10-8D9E-D70DACCDF45A}"/>
    <cellStyle name="Entrada 12 5" xfId="2041" xr:uid="{68D93C8E-3A81-473E-BEC6-37E372E23454}"/>
    <cellStyle name="Entrada 12 5 2" xfId="2801" xr:uid="{05C92044-C659-4926-BEBE-1CED34CF6105}"/>
    <cellStyle name="Entrada 12 5 3" xfId="3104" xr:uid="{5BC0C5CF-6D6E-410B-B5A2-19360CCC529A}"/>
    <cellStyle name="Entrada 12 5 4" xfId="3430" xr:uid="{169526B7-C09D-4555-A726-216EAFC23B79}"/>
    <cellStyle name="Entrada 12 5 5" xfId="3736" xr:uid="{4477B106-93C4-48F3-BEE6-FD576A871876}"/>
    <cellStyle name="Entrada 12 5 6" xfId="4113" xr:uid="{3E16F1F2-43DC-4D73-A9D5-57BDB136FD3B}"/>
    <cellStyle name="Entrada 13" xfId="1145" xr:uid="{00000000-0005-0000-0000-00007B040000}"/>
    <cellStyle name="Entrada 13 2" xfId="1861" xr:uid="{B7042930-4C57-4830-A3E6-1206534D4811}"/>
    <cellStyle name="Entrada 13 2 2" xfId="2421" xr:uid="{83C2260E-8015-440B-8AE0-CC66DFD39776}"/>
    <cellStyle name="Entrada 13 2 3" xfId="2199" xr:uid="{ECE73CF1-142F-4F6B-BF66-FE64255EC9A0}"/>
    <cellStyle name="Entrada 13 2 4" xfId="2955" xr:uid="{98350BB4-71CD-4403-A0A7-484049FED2C6}"/>
    <cellStyle name="Entrada 13 2 5" xfId="3281" xr:uid="{3D4D903B-AACE-4A49-9CDF-F638B36089BC}"/>
    <cellStyle name="Entrada 13 2 6" xfId="3587" xr:uid="{F6B867E2-9D41-46CB-8DEA-EA0A004980CD}"/>
    <cellStyle name="Entrada 13 2 7" xfId="3933" xr:uid="{70646C25-9D23-4815-B504-9B08485C96A4}"/>
    <cellStyle name="Entrada 13 2 8" xfId="4280" xr:uid="{C7B87BE6-2F7C-44B3-A8AF-EE0D92C0E900}"/>
    <cellStyle name="Entrada 13 3" xfId="1844" xr:uid="{2BACA2FB-7E25-4681-95D3-60C7A1E767C6}"/>
    <cellStyle name="Entrada 13 3 2" xfId="2404" xr:uid="{989ECF00-ED4D-490B-881F-A1A788548549}"/>
    <cellStyle name="Entrada 13 3 3" xfId="2216" xr:uid="{8A8483FB-8A3F-49A8-9936-FDFA6FEAB356}"/>
    <cellStyle name="Entrada 13 3 4" xfId="2938" xr:uid="{B99782AC-A7D2-42C7-B2DF-246CB5A67E6D}"/>
    <cellStyle name="Entrada 13 3 5" xfId="3264" xr:uid="{AFED76EF-76D9-43D4-A28A-6B6F7D44E751}"/>
    <cellStyle name="Entrada 13 3 6" xfId="3570" xr:uid="{079C03E7-2CED-4688-962A-7F9F3223A798}"/>
    <cellStyle name="Entrada 13 3 7" xfId="3916" xr:uid="{3B1280D1-4E5B-4A3E-A9DB-A6C7DC130D70}"/>
    <cellStyle name="Entrada 13 4" xfId="2081" xr:uid="{B1D5D89B-8E4A-475B-BBD2-14CD1DD2BA98}"/>
    <cellStyle name="Entrada 13 4 2" xfId="2571" xr:uid="{38EC328D-B1BC-4B83-9675-0654515C3EE6}"/>
    <cellStyle name="Entrada 13 4 3" xfId="2841" xr:uid="{26305831-2413-4293-AFAA-74C71135DF6D}"/>
    <cellStyle name="Entrada 13 4 4" xfId="3144" xr:uid="{E4E7E9C0-D290-4CC2-A0E9-DE925FF50655}"/>
    <cellStyle name="Entrada 13 4 5" xfId="3470" xr:uid="{50DC8B70-FF28-4585-8819-CF62C15B19A3}"/>
    <cellStyle name="Entrada 13 4 6" xfId="3776" xr:uid="{F297D80B-0F63-4186-9DBB-2571AB5A662A}"/>
    <cellStyle name="Entrada 13 4 7" xfId="4153" xr:uid="{034E6677-B78C-493F-BBD7-F0119316FDD2}"/>
    <cellStyle name="Entrada 13 5" xfId="2040" xr:uid="{94E8F2BE-6FCE-414E-8744-D89AB101EE05}"/>
    <cellStyle name="Entrada 13 5 2" xfId="2800" xr:uid="{D95DD0E7-912A-4A7B-B4CE-60F333F13959}"/>
    <cellStyle name="Entrada 13 5 3" xfId="3103" xr:uid="{FF850C79-8651-4A11-864D-35D29BDC2D14}"/>
    <cellStyle name="Entrada 13 5 4" xfId="3429" xr:uid="{8A2203D1-5C05-4A52-9F32-3AC03A7EFE8A}"/>
    <cellStyle name="Entrada 13 5 5" xfId="3735" xr:uid="{CCDCA227-333B-4DEA-9215-14303414B0C5}"/>
    <cellStyle name="Entrada 13 5 6" xfId="4112" xr:uid="{BA1BD18C-CEB5-4281-961A-EAC807022B06}"/>
    <cellStyle name="Entrada 14" xfId="1146" xr:uid="{00000000-0005-0000-0000-00007C040000}"/>
    <cellStyle name="Entrada 14 2" xfId="1862" xr:uid="{3AE3CD63-71A0-4DB5-ABD3-041295CEF6B7}"/>
    <cellStyle name="Entrada 14 2 2" xfId="2422" xr:uid="{FBD7892D-FC15-4CE0-B1EF-44266A46436C}"/>
    <cellStyle name="Entrada 14 2 3" xfId="2198" xr:uid="{804D9F29-0D68-4E74-8731-FFCBFD23695C}"/>
    <cellStyle name="Entrada 14 2 4" xfId="2956" xr:uid="{ECAB36C1-D8B8-4EEC-B975-6A2EDAE7CE0C}"/>
    <cellStyle name="Entrada 14 2 5" xfId="3282" xr:uid="{C18D73F2-9B53-4A84-A4B3-6DF7765C6082}"/>
    <cellStyle name="Entrada 14 2 6" xfId="3588" xr:uid="{87FDEB68-F3A2-4D87-B8C7-2E603F44644A}"/>
    <cellStyle name="Entrada 14 2 7" xfId="3934" xr:uid="{56BDE851-EA9E-4E00-8329-0C51EDDB2428}"/>
    <cellStyle name="Entrada 14 2 8" xfId="4281" xr:uid="{4A7F59AC-1537-4E59-AE7E-9A9304EF8168}"/>
    <cellStyle name="Entrada 14 3" xfId="1845" xr:uid="{93A224D3-7FA9-4B86-A317-A7E485932B08}"/>
    <cellStyle name="Entrada 14 3 2" xfId="2405" xr:uid="{072E775C-D2BB-4B65-A04F-2C6DF6EA870D}"/>
    <cellStyle name="Entrada 14 3 3" xfId="2215" xr:uid="{C2651632-F4B9-4929-A473-D1DBD192F780}"/>
    <cellStyle name="Entrada 14 3 4" xfId="2939" xr:uid="{0888C19C-7779-4180-A7CD-2F5966520F16}"/>
    <cellStyle name="Entrada 14 3 5" xfId="3265" xr:uid="{8C41113E-9AFF-4258-B30B-68C97A0BF5E5}"/>
    <cellStyle name="Entrada 14 3 6" xfId="3571" xr:uid="{5FAB373B-C346-4A89-B08F-087964FC2E9B}"/>
    <cellStyle name="Entrada 14 3 7" xfId="3917" xr:uid="{F91E7A23-C267-4083-8889-139348D23312}"/>
    <cellStyle name="Entrada 14 4" xfId="2082" xr:uid="{14C59255-66CD-4AEC-BCF1-7C22048A8369}"/>
    <cellStyle name="Entrada 14 4 2" xfId="2572" xr:uid="{94E01AF0-75DA-42F1-AD07-A16800AA3253}"/>
    <cellStyle name="Entrada 14 4 3" xfId="2842" xr:uid="{C31F7FAF-8A41-4196-983E-FFAA2B7A5006}"/>
    <cellStyle name="Entrada 14 4 4" xfId="3145" xr:uid="{28F5752E-9ADE-4932-A399-C446CB7C3D43}"/>
    <cellStyle name="Entrada 14 4 5" xfId="3471" xr:uid="{DA9F57AC-5964-4372-97DF-97B2356BE546}"/>
    <cellStyle name="Entrada 14 4 6" xfId="3777" xr:uid="{4A5F06FB-3C46-430D-824A-E840D6FF29B6}"/>
    <cellStyle name="Entrada 14 4 7" xfId="4154" xr:uid="{D531A618-F2F6-4739-A5D2-3356A11EECA0}"/>
    <cellStyle name="Entrada 14 5" xfId="2039" xr:uid="{883924C5-2117-43F9-B35B-C7D653BE85E2}"/>
    <cellStyle name="Entrada 14 5 2" xfId="2799" xr:uid="{1FEA49AA-F862-4D29-9697-DA6705A6DA2A}"/>
    <cellStyle name="Entrada 14 5 3" xfId="3102" xr:uid="{E3291A96-4BF5-4141-A59A-5CA2682654E4}"/>
    <cellStyle name="Entrada 14 5 4" xfId="3428" xr:uid="{AA2A74BC-5630-4B45-A577-E0393DFEE00C}"/>
    <cellStyle name="Entrada 14 5 5" xfId="3734" xr:uid="{40637972-B68A-4566-A616-C0A70EC27060}"/>
    <cellStyle name="Entrada 14 5 6" xfId="4111" xr:uid="{E3E93CA2-D4DF-414D-9644-6849859CE54A}"/>
    <cellStyle name="Entrada 15" xfId="1147" xr:uid="{00000000-0005-0000-0000-00007D040000}"/>
    <cellStyle name="Entrada 15 2" xfId="1863" xr:uid="{37360AE0-6297-4400-955B-432EEFD785BF}"/>
    <cellStyle name="Entrada 15 2 2" xfId="2423" xr:uid="{BBD1F720-3D05-488F-B732-5B4080E8EF6C}"/>
    <cellStyle name="Entrada 15 2 3" xfId="2197" xr:uid="{6F88A366-276C-44EA-BA9E-3BA81518AACB}"/>
    <cellStyle name="Entrada 15 2 4" xfId="2957" xr:uid="{ED9B6FB5-E9B5-4C59-AA8C-30BA05BC8DC3}"/>
    <cellStyle name="Entrada 15 2 5" xfId="3283" xr:uid="{2C98EEFA-3D92-4AED-8CE7-5371D504E00A}"/>
    <cellStyle name="Entrada 15 2 6" xfId="3589" xr:uid="{FCE10C67-35F6-4CC0-97E4-45D834AE4D63}"/>
    <cellStyle name="Entrada 15 2 7" xfId="3935" xr:uid="{DB6F592F-5437-4B13-93F5-97E4300DD5EB}"/>
    <cellStyle name="Entrada 15 2 8" xfId="4282" xr:uid="{283DE247-0069-4DF3-9D3F-C7DFDC73D732}"/>
    <cellStyle name="Entrada 15 3" xfId="1846" xr:uid="{431F5F88-55C7-4160-877D-DDA260E4A3F1}"/>
    <cellStyle name="Entrada 15 3 2" xfId="2406" xr:uid="{EE8E5334-8978-4663-862B-386A1916A854}"/>
    <cellStyle name="Entrada 15 3 3" xfId="2214" xr:uid="{3A71B751-AD78-43C0-9A87-17E89504EF15}"/>
    <cellStyle name="Entrada 15 3 4" xfId="2940" xr:uid="{2E4E01EB-E99C-4F1D-BB83-4DAB786EF26D}"/>
    <cellStyle name="Entrada 15 3 5" xfId="3266" xr:uid="{586B0B4C-0178-47D7-9C2D-97F405146C08}"/>
    <cellStyle name="Entrada 15 3 6" xfId="3572" xr:uid="{E40CBD74-8F66-4181-9379-0A2DBC7241FE}"/>
    <cellStyle name="Entrada 15 3 7" xfId="3918" xr:uid="{3E3064E1-ADE5-4537-93AC-2E9F3B7AC162}"/>
    <cellStyle name="Entrada 15 4" xfId="2083" xr:uid="{7379017A-EBF8-419B-85CB-BE2179424088}"/>
    <cellStyle name="Entrada 15 4 2" xfId="2573" xr:uid="{AA0F9EBF-8856-4543-9AAD-50C2C4B14A74}"/>
    <cellStyle name="Entrada 15 4 3" xfId="2843" xr:uid="{360530CB-8C56-4822-8850-83EC65794E7B}"/>
    <cellStyle name="Entrada 15 4 4" xfId="3146" xr:uid="{2B3EA19B-7F37-40FC-8271-26C4E7BE3257}"/>
    <cellStyle name="Entrada 15 4 5" xfId="3472" xr:uid="{BBC27A83-48B6-47A1-920A-A76469E4A2A8}"/>
    <cellStyle name="Entrada 15 4 6" xfId="3778" xr:uid="{ED4B7511-41A9-4AF4-9DE5-64E7298D21D3}"/>
    <cellStyle name="Entrada 15 4 7" xfId="4155" xr:uid="{9A1F52F7-9F2D-4780-AD47-EDE4CC7342E1}"/>
    <cellStyle name="Entrada 15 5" xfId="2038" xr:uid="{F9616113-71AD-4C04-B766-011188A239D8}"/>
    <cellStyle name="Entrada 15 5 2" xfId="2798" xr:uid="{E4B58685-453D-4E0C-980C-852A3E3F514E}"/>
    <cellStyle name="Entrada 15 5 3" xfId="3101" xr:uid="{4109EC98-D38B-41CD-94E4-BB39FC28B679}"/>
    <cellStyle name="Entrada 15 5 4" xfId="3427" xr:uid="{8A48B860-D82D-4FE2-B1E4-F84BCB4F5B38}"/>
    <cellStyle name="Entrada 15 5 5" xfId="3733" xr:uid="{E2A36D34-0039-44EC-AFEA-7F814606FDDB}"/>
    <cellStyle name="Entrada 15 5 6" xfId="4110" xr:uid="{D1635F53-17C0-41B6-B200-7FF594F40C55}"/>
    <cellStyle name="Entrada 16" xfId="1148" xr:uid="{00000000-0005-0000-0000-00007E040000}"/>
    <cellStyle name="Entrada 16 2" xfId="1864" xr:uid="{4CAC8E1F-12F4-47FB-B474-3FCDE796CF48}"/>
    <cellStyle name="Entrada 16 2 2" xfId="2424" xr:uid="{8E3CE63B-8CAE-47BB-B05D-541D1D7AC5C2}"/>
    <cellStyle name="Entrada 16 2 3" xfId="2196" xr:uid="{3F629F6A-A2BC-44F2-B4E3-AB62F0332284}"/>
    <cellStyle name="Entrada 16 2 4" xfId="2958" xr:uid="{1DA3362C-66CE-475D-8CA7-7CFAB974C2D0}"/>
    <cellStyle name="Entrada 16 2 5" xfId="3284" xr:uid="{EA41DD57-8CB9-4A9E-852B-9355B8990AF9}"/>
    <cellStyle name="Entrada 16 2 6" xfId="3590" xr:uid="{116057EB-FC5F-4A0D-9B59-4E5507EE5FC9}"/>
    <cellStyle name="Entrada 16 2 7" xfId="3936" xr:uid="{A9EF8426-FDB3-4EE9-8A47-00ADE28A9E44}"/>
    <cellStyle name="Entrada 16 2 8" xfId="4283" xr:uid="{708C22BE-E876-4A46-8C0F-DBE4522451A0}"/>
    <cellStyle name="Entrada 16 3" xfId="1847" xr:uid="{AA7A116C-5E7A-4EFA-8426-5D52C0BDA03D}"/>
    <cellStyle name="Entrada 16 3 2" xfId="2407" xr:uid="{B47F174D-102E-4AB6-94FB-DD01BA905236}"/>
    <cellStyle name="Entrada 16 3 3" xfId="2213" xr:uid="{76536923-2F10-48EA-A911-FFF747E2ADCF}"/>
    <cellStyle name="Entrada 16 3 4" xfId="2941" xr:uid="{956D3159-6B4F-4B7D-A3C5-9DD8F0D0347E}"/>
    <cellStyle name="Entrada 16 3 5" xfId="3267" xr:uid="{4CCBC929-20A5-4436-82E0-64B42FD6E35F}"/>
    <cellStyle name="Entrada 16 3 6" xfId="3573" xr:uid="{2DCB2C7E-532C-480E-8C8D-F18C9B4E98DA}"/>
    <cellStyle name="Entrada 16 3 7" xfId="3919" xr:uid="{17551D7B-D49E-4A4A-9844-4CB647DF354F}"/>
    <cellStyle name="Entrada 16 4" xfId="2084" xr:uid="{8412C2B7-D1A0-46E8-BAE0-F10C313B515D}"/>
    <cellStyle name="Entrada 16 4 2" xfId="2574" xr:uid="{CBC97806-A09E-4898-8358-7A54366445A8}"/>
    <cellStyle name="Entrada 16 4 3" xfId="2844" xr:uid="{AFC20DA2-D742-485D-98AE-B5B5A1F4141F}"/>
    <cellStyle name="Entrada 16 4 4" xfId="3147" xr:uid="{07C57D2C-6AA4-4579-BEB1-A7ED0061AF8C}"/>
    <cellStyle name="Entrada 16 4 5" xfId="3473" xr:uid="{3A392F18-1D6E-41C0-8B92-9D1C023916AA}"/>
    <cellStyle name="Entrada 16 4 6" xfId="3779" xr:uid="{1E8D2990-EC84-4E7B-8E64-21AE658E860F}"/>
    <cellStyle name="Entrada 16 4 7" xfId="4156" xr:uid="{757FC632-66A7-4804-8069-F1E5B4089D47}"/>
    <cellStyle name="Entrada 16 5" xfId="2037" xr:uid="{451091F1-4E60-4B06-AB65-1FEFCB3F1CA6}"/>
    <cellStyle name="Entrada 16 5 2" xfId="2797" xr:uid="{63E8EAB4-5C6D-4E4E-8451-5F06DAA3243E}"/>
    <cellStyle name="Entrada 16 5 3" xfId="3100" xr:uid="{93FDF152-8CC0-4E98-A104-1F6A4AE06B1D}"/>
    <cellStyle name="Entrada 16 5 4" xfId="3426" xr:uid="{41A1D255-8959-443D-82C0-7656F928BB03}"/>
    <cellStyle name="Entrada 16 5 5" xfId="3732" xr:uid="{95927083-68C3-49A1-B2F4-E4C835F13B2A}"/>
    <cellStyle name="Entrada 16 5 6" xfId="4109" xr:uid="{3DACFBC4-D6A8-4E52-8A33-2C104F9BD8A1}"/>
    <cellStyle name="Entrada 17" xfId="1149" xr:uid="{00000000-0005-0000-0000-00007F040000}"/>
    <cellStyle name="Entrada 17 2" xfId="1865" xr:uid="{B387B93B-4DF2-4E8A-96FF-759B94F7B03C}"/>
    <cellStyle name="Entrada 17 2 2" xfId="2425" xr:uid="{81215EC0-A032-49CF-8197-BCA99A663F7F}"/>
    <cellStyle name="Entrada 17 2 3" xfId="2195" xr:uid="{AAE9D303-4267-435F-93A9-03857F3E8EEB}"/>
    <cellStyle name="Entrada 17 2 4" xfId="2959" xr:uid="{72A39F21-572F-4113-AE6B-86E769753386}"/>
    <cellStyle name="Entrada 17 2 5" xfId="3285" xr:uid="{94DFCB60-90F4-4310-BFF1-EA4E8732B380}"/>
    <cellStyle name="Entrada 17 2 6" xfId="3591" xr:uid="{3CD15CAC-0441-46E0-A100-8E571FC0841D}"/>
    <cellStyle name="Entrada 17 2 7" xfId="3937" xr:uid="{2FB0B119-5B23-4375-A4D1-8AA4B3FA7E42}"/>
    <cellStyle name="Entrada 17 2 8" xfId="4284" xr:uid="{E2DE5295-4198-4181-8CFC-DCE8BB0356DF}"/>
    <cellStyle name="Entrada 17 3" xfId="1848" xr:uid="{6DCF479B-95B4-45B0-9D5E-8DE5004B9DB3}"/>
    <cellStyle name="Entrada 17 3 2" xfId="2408" xr:uid="{3AFB7258-DD8E-4592-8014-C3135BF43CAD}"/>
    <cellStyle name="Entrada 17 3 3" xfId="2212" xr:uid="{6B0B4EFD-0F32-49CC-A5FD-8FC6F333042F}"/>
    <cellStyle name="Entrada 17 3 4" xfId="2942" xr:uid="{639057D9-8D85-4C83-8C6E-7AD1974247A5}"/>
    <cellStyle name="Entrada 17 3 5" xfId="3268" xr:uid="{FFBF6CC2-5CFB-436F-B48B-758D0AAA39F5}"/>
    <cellStyle name="Entrada 17 3 6" xfId="3574" xr:uid="{DFCB15A9-6041-4AEE-B1F3-3E2B4E1F6BF3}"/>
    <cellStyle name="Entrada 17 3 7" xfId="3920" xr:uid="{CAD10AAF-D18E-49E5-B82C-261E060F6535}"/>
    <cellStyle name="Entrada 17 4" xfId="2085" xr:uid="{E9760E2B-64E8-4D2B-90E7-9B795FBA6654}"/>
    <cellStyle name="Entrada 17 4 2" xfId="2575" xr:uid="{5FC26C13-03E7-46B3-9AAA-6F8B79D1B4E7}"/>
    <cellStyle name="Entrada 17 4 3" xfId="2845" xr:uid="{73852679-FC71-42D9-8239-A5F0525CF858}"/>
    <cellStyle name="Entrada 17 4 4" xfId="3148" xr:uid="{2C20B9B1-0A80-4DB1-AC3B-E85FA6405833}"/>
    <cellStyle name="Entrada 17 4 5" xfId="3474" xr:uid="{C3F4921B-7FAF-45B3-A1FF-E6761AB0CF3A}"/>
    <cellStyle name="Entrada 17 4 6" xfId="3780" xr:uid="{0E0F4861-DABE-4D4F-BF99-CFFEB857DE35}"/>
    <cellStyle name="Entrada 17 4 7" xfId="4157" xr:uid="{13D9F788-A28E-4997-B98F-57016ED6A3C8}"/>
    <cellStyle name="Entrada 17 5" xfId="2036" xr:uid="{81F82ED2-755A-4364-91A4-803E1295DBFA}"/>
    <cellStyle name="Entrada 17 5 2" xfId="2796" xr:uid="{6E00BFBE-1989-473E-86AA-23980FA36D4E}"/>
    <cellStyle name="Entrada 17 5 3" xfId="3099" xr:uid="{9A7B9FB7-3C4C-43C0-8049-0C5C154F7939}"/>
    <cellStyle name="Entrada 17 5 4" xfId="3425" xr:uid="{A6A14A72-58D1-4FDA-BBB4-4C6D25A7A0FE}"/>
    <cellStyle name="Entrada 17 5 5" xfId="3731" xr:uid="{02CE809E-CA19-4461-96DD-4EA3AB501CB6}"/>
    <cellStyle name="Entrada 17 5 6" xfId="4108" xr:uid="{9B3E1634-6D21-41CD-BD9A-2DE34EFC7449}"/>
    <cellStyle name="Entrada 18" xfId="1150" xr:uid="{00000000-0005-0000-0000-000080040000}"/>
    <cellStyle name="Entrada 18 2" xfId="1866" xr:uid="{6A86A692-FFC6-4378-85EC-384E78183847}"/>
    <cellStyle name="Entrada 18 2 2" xfId="2426" xr:uid="{9C7A573E-9C13-4109-9894-CE1088528FB7}"/>
    <cellStyle name="Entrada 18 2 3" xfId="2194" xr:uid="{3CD73061-5E0D-4642-8C22-AFB4CEB2A619}"/>
    <cellStyle name="Entrada 18 2 4" xfId="2960" xr:uid="{266FBF0A-518B-492D-BDD4-CCD901A51FD7}"/>
    <cellStyle name="Entrada 18 2 5" xfId="3286" xr:uid="{EFECB3A2-052B-4012-B519-3B17DD7A4859}"/>
    <cellStyle name="Entrada 18 2 6" xfId="3592" xr:uid="{5FA70C77-69E6-4BDA-A5C9-4058A8FDFA30}"/>
    <cellStyle name="Entrada 18 2 7" xfId="3938" xr:uid="{D835F8BB-C1A4-420A-9790-193EF7B03543}"/>
    <cellStyle name="Entrada 18 2 8" xfId="4285" xr:uid="{7C0B9A1E-0581-4A99-AE2B-42F620B72823}"/>
    <cellStyle name="Entrada 18 3" xfId="1849" xr:uid="{49C196E5-DCBA-4FFA-82DB-1EF65B4BD556}"/>
    <cellStyle name="Entrada 18 3 2" xfId="2409" xr:uid="{43CF577B-ACD7-4B4D-B4F0-A9BBBA1FC78B}"/>
    <cellStyle name="Entrada 18 3 3" xfId="2211" xr:uid="{D57B7D14-EABB-4054-97FC-D92565A7625B}"/>
    <cellStyle name="Entrada 18 3 4" xfId="2943" xr:uid="{5A96C20C-AD95-4D10-AF3F-961DAE0CABEE}"/>
    <cellStyle name="Entrada 18 3 5" xfId="3269" xr:uid="{46660F11-380D-4FCB-8C28-04BE8A0212A3}"/>
    <cellStyle name="Entrada 18 3 6" xfId="3575" xr:uid="{CC457B24-1E9D-4D02-B540-E1AF4A5841E0}"/>
    <cellStyle name="Entrada 18 3 7" xfId="3921" xr:uid="{4C70AE48-E9DF-41A0-AD4E-D6CD4F44EEFF}"/>
    <cellStyle name="Entrada 18 4" xfId="2086" xr:uid="{886A66B7-12F1-4121-A6C2-D59FAE443000}"/>
    <cellStyle name="Entrada 18 4 2" xfId="2576" xr:uid="{8D5FD9CF-6804-4321-9139-4AC50DCC4861}"/>
    <cellStyle name="Entrada 18 4 3" xfId="2846" xr:uid="{5BA52603-D7F0-42A3-ABAC-92164AAD964E}"/>
    <cellStyle name="Entrada 18 4 4" xfId="3149" xr:uid="{B6DAD6E0-6E1C-4407-A938-0F8E05F452BF}"/>
    <cellStyle name="Entrada 18 4 5" xfId="3475" xr:uid="{4B12A32D-DDBC-4121-A369-C185ECC4CAB6}"/>
    <cellStyle name="Entrada 18 4 6" xfId="3781" xr:uid="{9F0B3F58-7317-480B-BE57-5E76C2251FCD}"/>
    <cellStyle name="Entrada 18 4 7" xfId="4158" xr:uid="{11294107-F8E6-468A-8C72-728EF877DD6C}"/>
    <cellStyle name="Entrada 18 5" xfId="2035" xr:uid="{CC661E75-CD53-46C8-A719-02F6EE6DBAD4}"/>
    <cellStyle name="Entrada 18 5 2" xfId="2795" xr:uid="{AFC9EBCB-DA3F-426F-8899-4BE4B4800FC7}"/>
    <cellStyle name="Entrada 18 5 3" xfId="3098" xr:uid="{7E1F2790-BF01-4911-9F27-7814D9275860}"/>
    <cellStyle name="Entrada 18 5 4" xfId="3424" xr:uid="{44C2F573-917C-40ED-8813-E9AB50737972}"/>
    <cellStyle name="Entrada 18 5 5" xfId="3730" xr:uid="{E933AA3E-5D0D-4DD5-8E74-E82F5B6FB111}"/>
    <cellStyle name="Entrada 18 5 6" xfId="4107" xr:uid="{9D78F40B-FDCE-4544-9268-996CA0373985}"/>
    <cellStyle name="Entrada 2" xfId="1151" xr:uid="{00000000-0005-0000-0000-000081040000}"/>
    <cellStyle name="Entrada 2 2" xfId="1867" xr:uid="{5E6A3AEB-B322-4C48-AABA-AA727702F37A}"/>
    <cellStyle name="Entrada 2 2 2" xfId="2427" xr:uid="{36930A1F-71A2-4498-AC8D-1D2492AA67CC}"/>
    <cellStyle name="Entrada 2 2 3" xfId="2193" xr:uid="{F3E3CAA9-828B-4D98-A3F4-10B0911171E3}"/>
    <cellStyle name="Entrada 2 2 4" xfId="2961" xr:uid="{C080A418-45E5-4621-A563-CDCE666E8992}"/>
    <cellStyle name="Entrada 2 2 5" xfId="3287" xr:uid="{A81A0DBE-95D5-446A-99F8-29B8F4E671DD}"/>
    <cellStyle name="Entrada 2 2 6" xfId="3593" xr:uid="{9332B288-19DA-41D8-B951-208402C54878}"/>
    <cellStyle name="Entrada 2 2 7" xfId="3939" xr:uid="{524944C1-2BD2-40F1-A31E-D4585CB0CC59}"/>
    <cellStyle name="Entrada 2 2 8" xfId="4286" xr:uid="{92181231-399F-4E16-9FC3-5DCC3D6EE196}"/>
    <cellStyle name="Entrada 2 3" xfId="1850" xr:uid="{D6C03E74-A9D1-4DB7-BC88-ABAD9FDD88F1}"/>
    <cellStyle name="Entrada 2 3 2" xfId="2410" xr:uid="{089E5D3F-A9E5-481D-9FEF-60EFFCB625FB}"/>
    <cellStyle name="Entrada 2 3 3" xfId="2210" xr:uid="{2385CD21-B3EA-4DF5-8EFE-77274F9C507F}"/>
    <cellStyle name="Entrada 2 3 4" xfId="2944" xr:uid="{3BF995AF-CBB0-4B74-B208-7FAC69E7BF8C}"/>
    <cellStyle name="Entrada 2 3 5" xfId="3270" xr:uid="{A3550895-74A6-4A80-8F00-5180F941115F}"/>
    <cellStyle name="Entrada 2 3 6" xfId="3576" xr:uid="{6775D153-712A-4BCD-B252-F122FAE60269}"/>
    <cellStyle name="Entrada 2 3 7" xfId="3922" xr:uid="{49AA614F-6264-4320-BD0D-0D7A96225324}"/>
    <cellStyle name="Entrada 2 4" xfId="2087" xr:uid="{73A9F604-F861-447F-9230-AB64EE065F8F}"/>
    <cellStyle name="Entrada 2 4 2" xfId="2577" xr:uid="{7BC04568-D207-449D-B476-A23653EE0190}"/>
    <cellStyle name="Entrada 2 4 3" xfId="2847" xr:uid="{613872C2-31D3-4C9E-9708-B835964FD759}"/>
    <cellStyle name="Entrada 2 4 4" xfId="3150" xr:uid="{B57703DA-4B5D-4506-BEF3-F5227545208E}"/>
    <cellStyle name="Entrada 2 4 5" xfId="3476" xr:uid="{6374CF2D-B78F-4370-85DC-5CA656FDB60D}"/>
    <cellStyle name="Entrada 2 4 6" xfId="3782" xr:uid="{D92F189A-776F-481C-9546-485528F6F4B9}"/>
    <cellStyle name="Entrada 2 4 7" xfId="4159" xr:uid="{991CE98A-BB73-4530-8562-84950C037419}"/>
    <cellStyle name="Entrada 2 5" xfId="2034" xr:uid="{A188DA1C-0EEA-4C3B-ABF6-5341553B6CFE}"/>
    <cellStyle name="Entrada 2 5 2" xfId="2794" xr:uid="{6F8911FB-6DB7-45E4-9878-D4460B868CF4}"/>
    <cellStyle name="Entrada 2 5 3" xfId="3097" xr:uid="{9B0B078B-37ED-4260-A280-F5CEBFA31701}"/>
    <cellStyle name="Entrada 2 5 4" xfId="3423" xr:uid="{46FD3795-F39A-4C08-9197-35ACCFD1B467}"/>
    <cellStyle name="Entrada 2 5 5" xfId="3729" xr:uid="{50574231-DDFE-4F96-8487-0C85BA235959}"/>
    <cellStyle name="Entrada 2 5 6" xfId="4106" xr:uid="{2EBCC9A4-3947-4EC8-A9FF-6494C9603ACB}"/>
    <cellStyle name="Entrada 3" xfId="1152" xr:uid="{00000000-0005-0000-0000-000082040000}"/>
    <cellStyle name="Entrada 3 2" xfId="1868" xr:uid="{466F863F-EF6F-4C93-B25A-6133960585E6}"/>
    <cellStyle name="Entrada 3 2 2" xfId="2428" xr:uid="{5BD4A3A0-DAAE-4447-8156-360DB7AD11D5}"/>
    <cellStyle name="Entrada 3 2 3" xfId="2192" xr:uid="{EA88567A-8089-4426-9C69-41E27FDCBE21}"/>
    <cellStyle name="Entrada 3 2 4" xfId="2962" xr:uid="{9ED21074-D771-460B-BD9A-A409962694D8}"/>
    <cellStyle name="Entrada 3 2 5" xfId="3288" xr:uid="{7DEE51E9-A6D5-4DC9-A735-CE77962A4FC5}"/>
    <cellStyle name="Entrada 3 2 6" xfId="3594" xr:uid="{1501A58D-E4B2-423D-9CAE-F14BA83FDE81}"/>
    <cellStyle name="Entrada 3 2 7" xfId="3940" xr:uid="{04E1FB01-C02A-41CA-B04B-7A46EE6CC28C}"/>
    <cellStyle name="Entrada 3 2 8" xfId="4287" xr:uid="{465E77DB-F595-4AED-BFD1-A3B79F1ACF3F}"/>
    <cellStyle name="Entrada 3 3" xfId="1851" xr:uid="{FCE62C98-244F-4A99-9161-F08FC44AEDD7}"/>
    <cellStyle name="Entrada 3 3 2" xfId="2411" xr:uid="{6CE18E70-6A61-4688-A224-C3BBCF54A850}"/>
    <cellStyle name="Entrada 3 3 3" xfId="2209" xr:uid="{F8CC03AE-2465-4DE4-98FB-7CAB2D5781BC}"/>
    <cellStyle name="Entrada 3 3 4" xfId="2945" xr:uid="{1E7E8B83-A30D-4DC6-A3F6-1F0D3C041AA5}"/>
    <cellStyle name="Entrada 3 3 5" xfId="3271" xr:uid="{6A655883-5C74-433D-BFCE-6AA54D10D62B}"/>
    <cellStyle name="Entrada 3 3 6" xfId="3577" xr:uid="{766AB5B6-65FC-420D-BDA1-75CB3912D660}"/>
    <cellStyle name="Entrada 3 3 7" xfId="3923" xr:uid="{385F108C-D804-40E6-B24E-29B0E4F6D201}"/>
    <cellStyle name="Entrada 3 4" xfId="2088" xr:uid="{6ABAB19F-CACD-4111-989A-400AFB9792A4}"/>
    <cellStyle name="Entrada 3 4 2" xfId="2578" xr:uid="{75EF1028-1CB4-40E8-BA2D-4D68782A6C09}"/>
    <cellStyle name="Entrada 3 4 3" xfId="2848" xr:uid="{0CF34120-40F9-4DAC-995C-B25E4B34C4CF}"/>
    <cellStyle name="Entrada 3 4 4" xfId="3151" xr:uid="{45B73B8A-C28D-4797-8C77-8A8971C32B72}"/>
    <cellStyle name="Entrada 3 4 5" xfId="3477" xr:uid="{97B82D54-4B0E-4C97-A054-7BB14311C5E8}"/>
    <cellStyle name="Entrada 3 4 6" xfId="3783" xr:uid="{97BA722A-B466-4EB0-9C21-87030F0B3EDF}"/>
    <cellStyle name="Entrada 3 4 7" xfId="4160" xr:uid="{07B0BF66-7993-4A10-8D2D-F73CA4E838E8}"/>
    <cellStyle name="Entrada 3 5" xfId="2033" xr:uid="{392548E9-E175-45A2-B860-2307E18C3597}"/>
    <cellStyle name="Entrada 3 5 2" xfId="2793" xr:uid="{29031FB6-B428-4377-84B1-EB5D7A31CBB9}"/>
    <cellStyle name="Entrada 3 5 3" xfId="3096" xr:uid="{BAC0F861-FEC3-4211-BC87-FE640D7A8E5B}"/>
    <cellStyle name="Entrada 3 5 4" xfId="3422" xr:uid="{790557EA-FA9E-42C1-9DFB-5C8E0F5F304C}"/>
    <cellStyle name="Entrada 3 5 5" xfId="3728" xr:uid="{CE54D90C-C1CD-4E2F-BDFE-0688AEAA69C8}"/>
    <cellStyle name="Entrada 3 5 6" xfId="4105" xr:uid="{FE7BF7A3-FF55-4751-A4AA-D5E812C59E14}"/>
    <cellStyle name="Entrada 4" xfId="1153" xr:uid="{00000000-0005-0000-0000-000083040000}"/>
    <cellStyle name="Entrada 4 2" xfId="1869" xr:uid="{6F691F8F-E226-4966-BD13-91BE6249C396}"/>
    <cellStyle name="Entrada 4 2 2" xfId="2429" xr:uid="{D3B98269-8AE3-42D0-AEF4-EC5FD9B9F6E2}"/>
    <cellStyle name="Entrada 4 2 3" xfId="2191" xr:uid="{D00AF422-BFF3-41A4-AA37-CEF9CC0658FD}"/>
    <cellStyle name="Entrada 4 2 4" xfId="2963" xr:uid="{ACCFD72E-CAD5-4230-8F45-FA21B4AE50D1}"/>
    <cellStyle name="Entrada 4 2 5" xfId="3289" xr:uid="{C91CBCBC-B75E-4EA6-81F1-959E66F27199}"/>
    <cellStyle name="Entrada 4 2 6" xfId="3595" xr:uid="{747B9C2D-70CF-49F8-A57A-1D9418FBDB13}"/>
    <cellStyle name="Entrada 4 2 7" xfId="3941" xr:uid="{A5011FA6-4A93-4837-A667-2D0C18DA9E1D}"/>
    <cellStyle name="Entrada 4 2 8" xfId="4288" xr:uid="{ECF38506-F712-4361-9EF5-0194FC22A803}"/>
    <cellStyle name="Entrada 4 3" xfId="1852" xr:uid="{B735A04D-5FAC-4FD4-AB5F-306799DDE58C}"/>
    <cellStyle name="Entrada 4 3 2" xfId="2412" xr:uid="{56973C21-7890-4644-84F0-FE18E5CF16A0}"/>
    <cellStyle name="Entrada 4 3 3" xfId="2208" xr:uid="{DD27EB6D-FEB4-4ABA-AF10-8D771F0A09D4}"/>
    <cellStyle name="Entrada 4 3 4" xfId="2946" xr:uid="{40E8D8A0-1774-462B-94DC-070BEA165029}"/>
    <cellStyle name="Entrada 4 3 5" xfId="3272" xr:uid="{FD4D0515-EFD4-47BE-A0D3-862E290DDCD4}"/>
    <cellStyle name="Entrada 4 3 6" xfId="3578" xr:uid="{91F52662-B729-42D3-A008-769949D9AC02}"/>
    <cellStyle name="Entrada 4 3 7" xfId="3924" xr:uid="{33C4A8E0-4DFE-4051-97CF-96C916CD797B}"/>
    <cellStyle name="Entrada 4 4" xfId="2089" xr:uid="{160BCB18-449C-4AA2-853C-0E7C9BD8DB29}"/>
    <cellStyle name="Entrada 4 4 2" xfId="2579" xr:uid="{212B61A4-03C8-423A-8ECF-D6A82581583D}"/>
    <cellStyle name="Entrada 4 4 3" xfId="2849" xr:uid="{D5990BA0-EC8B-4DE3-8028-FE21541E1258}"/>
    <cellStyle name="Entrada 4 4 4" xfId="3152" xr:uid="{3E6AE382-800F-4F3D-AD30-41101F17CD21}"/>
    <cellStyle name="Entrada 4 4 5" xfId="3478" xr:uid="{869F2CBF-1B4A-4B52-AC0F-CAE27632D028}"/>
    <cellStyle name="Entrada 4 4 6" xfId="3784" xr:uid="{A3CC4287-EA03-4D26-AABA-338CD3CD3925}"/>
    <cellStyle name="Entrada 4 4 7" xfId="4161" xr:uid="{104129E1-3DD5-4444-BBEB-373249A267F8}"/>
    <cellStyle name="Entrada 4 5" xfId="2032" xr:uid="{1BCF6755-2278-4B52-B434-645E7F9B6391}"/>
    <cellStyle name="Entrada 4 5 2" xfId="2792" xr:uid="{30EC8192-9CDF-42C7-86D9-6AF28B9B4772}"/>
    <cellStyle name="Entrada 4 5 3" xfId="3095" xr:uid="{EA8DFE0C-A81B-4345-A416-8B2A12F59E6C}"/>
    <cellStyle name="Entrada 4 5 4" xfId="3421" xr:uid="{CF35D49D-C174-4F04-BA1B-6C9B2782C068}"/>
    <cellStyle name="Entrada 4 5 5" xfId="3727" xr:uid="{15365553-C9B4-408D-9536-FE34DD4E8188}"/>
    <cellStyle name="Entrada 4 5 6" xfId="4104" xr:uid="{BFCB14E7-9984-4DD8-9DF5-713C44A13151}"/>
    <cellStyle name="Entrada 5" xfId="1154" xr:uid="{00000000-0005-0000-0000-000084040000}"/>
    <cellStyle name="Entrada 5 2" xfId="1870" xr:uid="{B4F4CC2D-00C0-487F-94DB-9C770D285D6F}"/>
    <cellStyle name="Entrada 5 2 2" xfId="2430" xr:uid="{5DA7FB13-346B-4BAC-A23A-AF8939D9DB22}"/>
    <cellStyle name="Entrada 5 2 3" xfId="2660" xr:uid="{F96EDC3C-29DA-413A-B4A5-43409E9F37C3}"/>
    <cellStyle name="Entrada 5 2 4" xfId="2964" xr:uid="{70DEC9F1-AE4D-4551-9444-20894D37D12F}"/>
    <cellStyle name="Entrada 5 2 5" xfId="3290" xr:uid="{3F3D3405-6022-47D1-A6EC-7294EEA93716}"/>
    <cellStyle name="Entrada 5 2 6" xfId="3596" xr:uid="{D35620E9-874D-4A26-AA4C-A5FF9A069DE4}"/>
    <cellStyle name="Entrada 5 2 7" xfId="3942" xr:uid="{DDBDAC85-D122-4218-81D6-6DCE1A1DD1A9}"/>
    <cellStyle name="Entrada 5 2 8" xfId="4289" xr:uid="{017B2828-66FC-4DFA-B3AA-675071ED9CE7}"/>
    <cellStyle name="Entrada 5 3" xfId="1853" xr:uid="{E3CE766A-2F20-41C6-8B5C-104F4830D309}"/>
    <cellStyle name="Entrada 5 3 2" xfId="2413" xr:uid="{459F1F9B-5872-4F58-BCED-4ED2A527BFDD}"/>
    <cellStyle name="Entrada 5 3 3" xfId="2207" xr:uid="{81885228-A06F-4162-BD07-1A2360C4D24E}"/>
    <cellStyle name="Entrada 5 3 4" xfId="2947" xr:uid="{90D5E31F-3BAE-44A2-92BA-00A457EA1613}"/>
    <cellStyle name="Entrada 5 3 5" xfId="3273" xr:uid="{AC4AD215-5274-4BBF-BD77-03D83E130172}"/>
    <cellStyle name="Entrada 5 3 6" xfId="3579" xr:uid="{AE20C310-30C0-4CE7-82AA-7C45BC8F596D}"/>
    <cellStyle name="Entrada 5 3 7" xfId="3925" xr:uid="{16FB8BB6-AEEA-4377-BDA4-FC6D5A767886}"/>
    <cellStyle name="Entrada 5 4" xfId="2090" xr:uid="{25128C77-D2A8-4BC5-A87F-D0D871CC3A45}"/>
    <cellStyle name="Entrada 5 4 2" xfId="2580" xr:uid="{2174A63D-5F8D-4252-8839-7EBBC1CE5D5E}"/>
    <cellStyle name="Entrada 5 4 3" xfId="2850" xr:uid="{39F2F0BB-E0B6-470E-A5E9-C1A647A20077}"/>
    <cellStyle name="Entrada 5 4 4" xfId="3153" xr:uid="{6215F6A8-8B69-44B2-A30A-0B55CF6DBE78}"/>
    <cellStyle name="Entrada 5 4 5" xfId="3479" xr:uid="{EB90C7E1-C2B7-47D6-A264-0DDEF50A2BE0}"/>
    <cellStyle name="Entrada 5 4 6" xfId="3785" xr:uid="{9777137C-247C-4CC0-B85E-9F27F51B817C}"/>
    <cellStyle name="Entrada 5 4 7" xfId="4162" xr:uid="{55D9EEED-1326-4E04-9284-4BCE986609E2}"/>
    <cellStyle name="Entrada 5 5" xfId="2031" xr:uid="{9539623D-F928-4FD3-9566-08874D791FD7}"/>
    <cellStyle name="Entrada 5 5 2" xfId="2791" xr:uid="{A33E6320-2472-459C-85FB-4645D37D9FC3}"/>
    <cellStyle name="Entrada 5 5 3" xfId="3094" xr:uid="{A217DCA4-FF0A-4194-8278-A2D450E57120}"/>
    <cellStyle name="Entrada 5 5 4" xfId="3420" xr:uid="{2EA0DE68-A664-497B-8568-E2F06653C3B0}"/>
    <cellStyle name="Entrada 5 5 5" xfId="3726" xr:uid="{45393801-EC6A-472D-8362-643C1C946E08}"/>
    <cellStyle name="Entrada 5 5 6" xfId="4103" xr:uid="{6AAAA6BC-4189-4679-B29F-D40203ADDBFA}"/>
    <cellStyle name="Entrada 6" xfId="1155" xr:uid="{00000000-0005-0000-0000-000085040000}"/>
    <cellStyle name="Entrada 6 2" xfId="1871" xr:uid="{461402DC-B5E2-4795-BF34-C2533A27B0EC}"/>
    <cellStyle name="Entrada 6 2 2" xfId="2431" xr:uid="{CC5DC458-AEDA-40C5-8ABA-274BA7F0EA0B}"/>
    <cellStyle name="Entrada 6 2 3" xfId="2661" xr:uid="{991C830C-CFDB-4716-A7D2-2E2E6388A04D}"/>
    <cellStyle name="Entrada 6 2 4" xfId="2965" xr:uid="{ED92AA69-64FB-48E1-AF38-83D518C7C5CF}"/>
    <cellStyle name="Entrada 6 2 5" xfId="3291" xr:uid="{78BDA906-4BAC-4A82-A204-BF20D284874A}"/>
    <cellStyle name="Entrada 6 2 6" xfId="3597" xr:uid="{038369AD-B55B-420C-BD90-A493EED51820}"/>
    <cellStyle name="Entrada 6 2 7" xfId="3943" xr:uid="{4FF9C230-C8E7-4C2A-BAC0-B61E32DF397B}"/>
    <cellStyle name="Entrada 6 2 8" xfId="4290" xr:uid="{B4F76DB8-9D58-4C93-A597-BB9BB34492BF}"/>
    <cellStyle name="Entrada 6 3" xfId="1854" xr:uid="{87FAE260-4485-45DE-8A51-FE5114DE9C6B}"/>
    <cellStyle name="Entrada 6 3 2" xfId="2414" xr:uid="{8D51D745-BE8E-4AAA-8AFE-AEA57291376B}"/>
    <cellStyle name="Entrada 6 3 3" xfId="2206" xr:uid="{45E9AD53-1E2C-45CD-8E0B-BCF6CA778219}"/>
    <cellStyle name="Entrada 6 3 4" xfId="2948" xr:uid="{C68262B2-842F-4CC7-BF29-59ABC26FD3FF}"/>
    <cellStyle name="Entrada 6 3 5" xfId="3274" xr:uid="{4151C211-E87A-4C8A-9644-EA81975F07AC}"/>
    <cellStyle name="Entrada 6 3 6" xfId="3580" xr:uid="{A9158683-ED33-4557-9F84-50A1B2028C4B}"/>
    <cellStyle name="Entrada 6 3 7" xfId="3926" xr:uid="{1ECCCD16-297B-4476-9E8B-7820DD24011E}"/>
    <cellStyle name="Entrada 6 4" xfId="2091" xr:uid="{80507D83-AB0F-4430-A020-78847FC85967}"/>
    <cellStyle name="Entrada 6 4 2" xfId="2581" xr:uid="{8ACC3DEA-C329-4E8A-8C34-4B6C2AA522B7}"/>
    <cellStyle name="Entrada 6 4 3" xfId="2851" xr:uid="{E625E900-1B36-4FE1-8AA6-BAF82CAD20DD}"/>
    <cellStyle name="Entrada 6 4 4" xfId="3154" xr:uid="{87468C7B-826E-49EB-82C8-B4C33FE01E8D}"/>
    <cellStyle name="Entrada 6 4 5" xfId="3480" xr:uid="{3BB999E8-D3BB-483D-824E-E44A54BCB386}"/>
    <cellStyle name="Entrada 6 4 6" xfId="3786" xr:uid="{F2F4D395-0B3E-4A5F-A001-2221E920EFCB}"/>
    <cellStyle name="Entrada 6 4 7" xfId="4163" xr:uid="{1AC57868-7EAE-4440-A1B6-26260464056A}"/>
    <cellStyle name="Entrada 6 5" xfId="2030" xr:uid="{BC363AB0-3579-4D0F-BA19-438AFD361B86}"/>
    <cellStyle name="Entrada 6 5 2" xfId="2790" xr:uid="{CAE4471E-02E3-43CC-A5DB-5D5EE5B50398}"/>
    <cellStyle name="Entrada 6 5 3" xfId="3093" xr:uid="{5473FA2B-0C1C-4AE8-8F41-E272C1044469}"/>
    <cellStyle name="Entrada 6 5 4" xfId="3419" xr:uid="{856B1CB7-E7AB-49C6-831D-A4740978C373}"/>
    <cellStyle name="Entrada 6 5 5" xfId="3725" xr:uid="{D562E461-5298-4694-B236-164F3A7F662B}"/>
    <cellStyle name="Entrada 6 5 6" xfId="4102" xr:uid="{46CA4DCB-DF10-41B5-A6BC-6E778F8C5C32}"/>
    <cellStyle name="Entrada 7" xfId="1156" xr:uid="{00000000-0005-0000-0000-000086040000}"/>
    <cellStyle name="Entrada 7 2" xfId="1872" xr:uid="{E162A9FA-5AEB-46AE-A719-5572C05600B4}"/>
    <cellStyle name="Entrada 7 2 2" xfId="2432" xr:uid="{185B1272-96B8-4379-8F4E-0EB5C0D42DC0}"/>
    <cellStyle name="Entrada 7 2 3" xfId="2662" xr:uid="{99238C85-FF2A-474E-8CE9-7C771077D339}"/>
    <cellStyle name="Entrada 7 2 4" xfId="2966" xr:uid="{9A1A2E68-FDD4-4180-9F1D-318058DC7ABB}"/>
    <cellStyle name="Entrada 7 2 5" xfId="3292" xr:uid="{1434B90F-D282-46C7-BA04-9A15EF316D99}"/>
    <cellStyle name="Entrada 7 2 6" xfId="3598" xr:uid="{03B96667-B2CD-4690-A736-49B2FE1CAB02}"/>
    <cellStyle name="Entrada 7 2 7" xfId="3944" xr:uid="{A1AA6103-9F7D-477C-81C5-E386609C90ED}"/>
    <cellStyle name="Entrada 7 2 8" xfId="4291" xr:uid="{9D2F166D-47FB-4DEB-9381-23B40D870154}"/>
    <cellStyle name="Entrada 7 3" xfId="1855" xr:uid="{C1665ABA-D3BB-4CAA-BC7B-C3A16C486045}"/>
    <cellStyle name="Entrada 7 3 2" xfId="2415" xr:uid="{2AF63604-5700-4060-A85D-3088C3BDDA17}"/>
    <cellStyle name="Entrada 7 3 3" xfId="2205" xr:uid="{378A5282-5CC0-4077-B7B0-0C8692DB57CB}"/>
    <cellStyle name="Entrada 7 3 4" xfId="2949" xr:uid="{3E791F1E-5A51-4C83-9C30-06196D8BB600}"/>
    <cellStyle name="Entrada 7 3 5" xfId="3275" xr:uid="{C3FA9D8A-3B28-48E3-800F-14616D5862CA}"/>
    <cellStyle name="Entrada 7 3 6" xfId="3581" xr:uid="{CE10B874-497F-48C6-8A10-F7E0B1A001B7}"/>
    <cellStyle name="Entrada 7 3 7" xfId="3927" xr:uid="{20EBE902-93BC-4C3C-A7B8-C51BD862AD36}"/>
    <cellStyle name="Entrada 7 4" xfId="2092" xr:uid="{5305364E-53BB-4956-91C0-1EC3C60C0B0F}"/>
    <cellStyle name="Entrada 7 4 2" xfId="2582" xr:uid="{503A51F6-B3A3-4CEB-8575-899946C4B0C1}"/>
    <cellStyle name="Entrada 7 4 3" xfId="2852" xr:uid="{3AB027CF-709C-4686-B8D9-B960C4615723}"/>
    <cellStyle name="Entrada 7 4 4" xfId="3155" xr:uid="{A0510D25-0306-4EF3-925E-1872ACD1D6FD}"/>
    <cellStyle name="Entrada 7 4 5" xfId="3481" xr:uid="{A7AC2B75-5EC9-4668-B300-C69427A9FB08}"/>
    <cellStyle name="Entrada 7 4 6" xfId="3787" xr:uid="{50B513C7-6FD1-47F4-8026-489824942CAE}"/>
    <cellStyle name="Entrada 7 4 7" xfId="4164" xr:uid="{0DFABC72-DA7B-4E67-9F12-1873ABA4E89E}"/>
    <cellStyle name="Entrada 7 5" xfId="2029" xr:uid="{AF371DC9-EEBB-4EAE-A893-D65D0F7DB149}"/>
    <cellStyle name="Entrada 7 5 2" xfId="2789" xr:uid="{33768ED3-6806-4193-8C0C-9C384618054F}"/>
    <cellStyle name="Entrada 7 5 3" xfId="3092" xr:uid="{88B6D4EE-9447-49E8-8243-C0943BC8CA33}"/>
    <cellStyle name="Entrada 7 5 4" xfId="3418" xr:uid="{C195015E-3AA7-4DCD-9D9C-587B9282AEDA}"/>
    <cellStyle name="Entrada 7 5 5" xfId="3724" xr:uid="{E7E8E0DF-C43A-447C-A4EA-2FA50A58FA77}"/>
    <cellStyle name="Entrada 7 5 6" xfId="4101" xr:uid="{213F4F39-8B63-41BD-8979-4BBF5E053C5A}"/>
    <cellStyle name="Entrada 8" xfId="1157" xr:uid="{00000000-0005-0000-0000-000087040000}"/>
    <cellStyle name="Entrada 8 2" xfId="1873" xr:uid="{5D654CC9-3541-4D13-B756-66E7527E73BF}"/>
    <cellStyle name="Entrada 8 2 2" xfId="2433" xr:uid="{DE8651C1-150F-478F-9BF5-2447097AADD9}"/>
    <cellStyle name="Entrada 8 2 3" xfId="2663" xr:uid="{7D1643A3-9A9B-48C7-B140-67428298906A}"/>
    <cellStyle name="Entrada 8 2 4" xfId="2967" xr:uid="{0BC6F242-7067-4D77-9E6A-EBB46300F641}"/>
    <cellStyle name="Entrada 8 2 5" xfId="3293" xr:uid="{341592B9-37AB-4769-AB6F-8C7D3BD5F073}"/>
    <cellStyle name="Entrada 8 2 6" xfId="3599" xr:uid="{7D563A67-882B-4BE9-A332-2EACC028A359}"/>
    <cellStyle name="Entrada 8 2 7" xfId="3945" xr:uid="{3F0E1C70-748D-4F96-AD03-DCB712A70FB3}"/>
    <cellStyle name="Entrada 8 2 8" xfId="4292" xr:uid="{A0E9E40E-F254-46C0-9DA9-4B3C6DEAB78E}"/>
    <cellStyle name="Entrada 8 3" xfId="1856" xr:uid="{7F31658D-FAAE-4673-993F-63C45921B29B}"/>
    <cellStyle name="Entrada 8 3 2" xfId="2416" xr:uid="{203C5462-2CAF-466B-818E-B8B9EB91E0CA}"/>
    <cellStyle name="Entrada 8 3 3" xfId="2204" xr:uid="{0696174E-F5FD-43BF-8C37-3E4F31DB1195}"/>
    <cellStyle name="Entrada 8 3 4" xfId="2950" xr:uid="{47239F01-8E85-4A89-9374-0A092DA43679}"/>
    <cellStyle name="Entrada 8 3 5" xfId="3276" xr:uid="{6461E7DF-5870-46BE-808A-29D0573CA392}"/>
    <cellStyle name="Entrada 8 3 6" xfId="3582" xr:uid="{F50A7C41-AF0C-4D3A-B5E7-B297501DFED9}"/>
    <cellStyle name="Entrada 8 3 7" xfId="3928" xr:uid="{ECFF5D90-578C-4E62-8C11-446D428668FF}"/>
    <cellStyle name="Entrada 8 4" xfId="2093" xr:uid="{9A5537A9-26B5-491B-99A9-E1BA89C25F31}"/>
    <cellStyle name="Entrada 8 4 2" xfId="2583" xr:uid="{005F95AD-67C9-4F44-993B-04DCA1205163}"/>
    <cellStyle name="Entrada 8 4 3" xfId="2853" xr:uid="{CAEA0261-1785-4E09-AEFD-BD94F6372B08}"/>
    <cellStyle name="Entrada 8 4 4" xfId="3156" xr:uid="{38E4A3C2-1A4D-4ED0-8DAF-1FB0EABD1AE0}"/>
    <cellStyle name="Entrada 8 4 5" xfId="3482" xr:uid="{C4775022-C456-45F7-B4C4-EB755A8197F3}"/>
    <cellStyle name="Entrada 8 4 6" xfId="3788" xr:uid="{DBA44B83-A257-41CE-BB85-D329255EF1BC}"/>
    <cellStyle name="Entrada 8 4 7" xfId="4165" xr:uid="{F9379EBB-E34C-4A28-ACC6-ADC63DFC0C6B}"/>
    <cellStyle name="Entrada 8 5" xfId="2028" xr:uid="{4F06BAAE-2885-41C9-8333-42D6E6E8DE42}"/>
    <cellStyle name="Entrada 8 5 2" xfId="2788" xr:uid="{69FAB71A-559B-489E-A2BB-4FE893DD75C3}"/>
    <cellStyle name="Entrada 8 5 3" xfId="3091" xr:uid="{548E5132-D9C2-41F1-A633-33F8BDB7E286}"/>
    <cellStyle name="Entrada 8 5 4" xfId="3417" xr:uid="{D4E36561-D3DB-49C6-90AD-06E1EA9DD021}"/>
    <cellStyle name="Entrada 8 5 5" xfId="3723" xr:uid="{77207EA6-64AF-47E5-8097-0638E39FDF53}"/>
    <cellStyle name="Entrada 8 5 6" xfId="4100" xr:uid="{524F65B3-4B65-4956-9799-45AB0896B452}"/>
    <cellStyle name="Entrada 9" xfId="1158" xr:uid="{00000000-0005-0000-0000-000088040000}"/>
    <cellStyle name="Entrada 9 10" xfId="1159" xr:uid="{00000000-0005-0000-0000-000089040000}"/>
    <cellStyle name="Entrada 9 11" xfId="1160" xr:uid="{00000000-0005-0000-0000-00008A040000}"/>
    <cellStyle name="Entrada 9 12" xfId="1161" xr:uid="{00000000-0005-0000-0000-00008B040000}"/>
    <cellStyle name="Entrada 9 13" xfId="1162" xr:uid="{00000000-0005-0000-0000-00008C040000}"/>
    <cellStyle name="Entrada 9 14" xfId="1163" xr:uid="{00000000-0005-0000-0000-00008D040000}"/>
    <cellStyle name="Entrada 9 15" xfId="1164" xr:uid="{00000000-0005-0000-0000-00008E040000}"/>
    <cellStyle name="Entrada 9 16" xfId="1165" xr:uid="{00000000-0005-0000-0000-00008F040000}"/>
    <cellStyle name="Entrada 9 17" xfId="1166" xr:uid="{00000000-0005-0000-0000-000090040000}"/>
    <cellStyle name="Entrada 9 18" xfId="1167" xr:uid="{00000000-0005-0000-0000-000091040000}"/>
    <cellStyle name="Entrada 9 19" xfId="1168" xr:uid="{00000000-0005-0000-0000-000092040000}"/>
    <cellStyle name="Entrada 9 2" xfId="1169" xr:uid="{00000000-0005-0000-0000-000093040000}"/>
    <cellStyle name="Entrada 9 20" xfId="1170" xr:uid="{00000000-0005-0000-0000-000094040000}"/>
    <cellStyle name="Entrada 9 21" xfId="1171" xr:uid="{00000000-0005-0000-0000-000095040000}"/>
    <cellStyle name="Entrada 9 22" xfId="1172" xr:uid="{00000000-0005-0000-0000-000096040000}"/>
    <cellStyle name="Entrada 9 23" xfId="1874" xr:uid="{5BAAD37A-8AEE-4A12-B4C0-253F2CDBE1B8}"/>
    <cellStyle name="Entrada 9 23 2" xfId="2434" xr:uid="{B5383839-E6A5-4D60-87EE-3CDD451E4692}"/>
    <cellStyle name="Entrada 9 23 3" xfId="2664" xr:uid="{B2DAC50E-FB69-499E-8FB6-F2D9209280F2}"/>
    <cellStyle name="Entrada 9 23 4" xfId="2968" xr:uid="{1EDF60FC-2768-4569-9F2D-B9B269A06FD8}"/>
    <cellStyle name="Entrada 9 23 5" xfId="3294" xr:uid="{99DB87DD-4736-4F1E-9853-49EBAC18BB23}"/>
    <cellStyle name="Entrada 9 23 6" xfId="3600" xr:uid="{2EACB054-6056-4F89-8BAB-CBFC7A0133CD}"/>
    <cellStyle name="Entrada 9 23 7" xfId="3946" xr:uid="{B8A3B952-5562-4E4B-9CDA-00A3333CA582}"/>
    <cellStyle name="Entrada 9 23 8" xfId="4293" xr:uid="{EBB83868-1934-4DB8-9A99-7B2F8AA578D0}"/>
    <cellStyle name="Entrada 9 24" xfId="1857" xr:uid="{C7010FC3-97FC-4329-94A4-287F3DF9CC4F}"/>
    <cellStyle name="Entrada 9 24 2" xfId="2417" xr:uid="{603B67D3-6D95-4CDF-9818-6A7D5D864EBF}"/>
    <cellStyle name="Entrada 9 24 3" xfId="2203" xr:uid="{B4B8437E-4F8D-4352-9A8B-B7C085B87D9B}"/>
    <cellStyle name="Entrada 9 24 4" xfId="2951" xr:uid="{8D8C1D3A-2335-437C-A7C6-946B7F881C1D}"/>
    <cellStyle name="Entrada 9 24 5" xfId="3277" xr:uid="{B7DFA8EA-00D9-457D-8046-BEED2C0E4B5F}"/>
    <cellStyle name="Entrada 9 24 6" xfId="3583" xr:uid="{41B28D64-AED2-4A7A-A186-BC8562E9BC3F}"/>
    <cellStyle name="Entrada 9 24 7" xfId="3929" xr:uid="{E8F900DD-F74E-4DA1-BE40-7647C02C8D1C}"/>
    <cellStyle name="Entrada 9 25" xfId="2094" xr:uid="{8E7E21C6-1CC7-46D5-B375-3AABF3AA2251}"/>
    <cellStyle name="Entrada 9 25 2" xfId="2584" xr:uid="{4618EE90-B122-4352-8AC0-42C7AE87DCBC}"/>
    <cellStyle name="Entrada 9 25 3" xfId="2854" xr:uid="{07CA613C-0E62-42BF-92CC-9528A7DB1D7F}"/>
    <cellStyle name="Entrada 9 25 4" xfId="3157" xr:uid="{C3536923-1F5A-4FDB-A7D2-70DE1AE7BC0C}"/>
    <cellStyle name="Entrada 9 25 5" xfId="3483" xr:uid="{EF4088DB-72A4-4C07-8873-53F963A484E8}"/>
    <cellStyle name="Entrada 9 25 6" xfId="3789" xr:uid="{16562661-9381-488F-A4B0-23F5E7D48ABB}"/>
    <cellStyle name="Entrada 9 25 7" xfId="4166" xr:uid="{519F47B2-B1FE-4865-9644-DEA2CF13EEA8}"/>
    <cellStyle name="Entrada 9 26" xfId="2027" xr:uid="{78D0BF08-5EA0-43E9-9CC3-53F4E40E07F5}"/>
    <cellStyle name="Entrada 9 26 2" xfId="2787" xr:uid="{42C53400-27FD-431D-AD33-03064CAF3CA9}"/>
    <cellStyle name="Entrada 9 26 3" xfId="3090" xr:uid="{B7F5C839-03D2-4853-BD92-7E900F3481CE}"/>
    <cellStyle name="Entrada 9 26 4" xfId="3416" xr:uid="{A516FD75-ADC7-4C2E-A8AA-7F81758D5823}"/>
    <cellStyle name="Entrada 9 26 5" xfId="3722" xr:uid="{6459B944-9790-402B-BD4B-C7D01D162987}"/>
    <cellStyle name="Entrada 9 26 6" xfId="4099" xr:uid="{BB9A5F86-5262-49E7-A17E-91B95D9FC5C9}"/>
    <cellStyle name="Entrada 9 3" xfId="1173" xr:uid="{00000000-0005-0000-0000-000097040000}"/>
    <cellStyle name="Entrada 9 4" xfId="1174" xr:uid="{00000000-0005-0000-0000-000098040000}"/>
    <cellStyle name="Entrada 9 5" xfId="1175" xr:uid="{00000000-0005-0000-0000-000099040000}"/>
    <cellStyle name="Entrada 9 6" xfId="1176" xr:uid="{00000000-0005-0000-0000-00009A040000}"/>
    <cellStyle name="Entrada 9 7" xfId="1177" xr:uid="{00000000-0005-0000-0000-00009B040000}"/>
    <cellStyle name="Entrada 9 8" xfId="1178" xr:uid="{00000000-0005-0000-0000-00009C040000}"/>
    <cellStyle name="Entrada 9 9" xfId="1179" xr:uid="{00000000-0005-0000-0000-00009D040000}"/>
    <cellStyle name="Euro" xfId="1180" xr:uid="{00000000-0005-0000-0000-00009E040000}"/>
    <cellStyle name="Euro 10" xfId="1181" xr:uid="{00000000-0005-0000-0000-00009F040000}"/>
    <cellStyle name="Euro 11" xfId="1182" xr:uid="{00000000-0005-0000-0000-0000A0040000}"/>
    <cellStyle name="Euro 12" xfId="1183" xr:uid="{00000000-0005-0000-0000-0000A1040000}"/>
    <cellStyle name="Euro 13" xfId="1184" xr:uid="{00000000-0005-0000-0000-0000A2040000}"/>
    <cellStyle name="Euro 14" xfId="1185" xr:uid="{00000000-0005-0000-0000-0000A3040000}"/>
    <cellStyle name="Euro 15" xfId="1186" xr:uid="{00000000-0005-0000-0000-0000A4040000}"/>
    <cellStyle name="Euro 16" xfId="1187" xr:uid="{00000000-0005-0000-0000-0000A5040000}"/>
    <cellStyle name="Euro 17" xfId="1188" xr:uid="{00000000-0005-0000-0000-0000A6040000}"/>
    <cellStyle name="Euro 18" xfId="1189" xr:uid="{00000000-0005-0000-0000-0000A7040000}"/>
    <cellStyle name="Euro 19" xfId="1190" xr:uid="{00000000-0005-0000-0000-0000A8040000}"/>
    <cellStyle name="Euro 2" xfId="1191" xr:uid="{00000000-0005-0000-0000-0000A9040000}"/>
    <cellStyle name="Euro 20" xfId="1192" xr:uid="{00000000-0005-0000-0000-0000AA040000}"/>
    <cellStyle name="Euro 21" xfId="1193" xr:uid="{00000000-0005-0000-0000-0000AB040000}"/>
    <cellStyle name="Euro 22" xfId="1194" xr:uid="{00000000-0005-0000-0000-0000AC040000}"/>
    <cellStyle name="Euro 23" xfId="1195" xr:uid="{00000000-0005-0000-0000-0000AD040000}"/>
    <cellStyle name="Euro 24" xfId="1196" xr:uid="{00000000-0005-0000-0000-0000AE040000}"/>
    <cellStyle name="Euro 25" xfId="1197" xr:uid="{00000000-0005-0000-0000-0000AF040000}"/>
    <cellStyle name="Euro 26" xfId="1198" xr:uid="{00000000-0005-0000-0000-0000B0040000}"/>
    <cellStyle name="Euro 27" xfId="1199" xr:uid="{00000000-0005-0000-0000-0000B1040000}"/>
    <cellStyle name="Euro 28" xfId="1200" xr:uid="{00000000-0005-0000-0000-0000B2040000}"/>
    <cellStyle name="Euro 29" xfId="1201" xr:uid="{00000000-0005-0000-0000-0000B3040000}"/>
    <cellStyle name="Euro 3" xfId="1202" xr:uid="{00000000-0005-0000-0000-0000B4040000}"/>
    <cellStyle name="Euro 4" xfId="1203" xr:uid="{00000000-0005-0000-0000-0000B5040000}"/>
    <cellStyle name="Euro 5" xfId="1204" xr:uid="{00000000-0005-0000-0000-0000B6040000}"/>
    <cellStyle name="Euro 6" xfId="1205" xr:uid="{00000000-0005-0000-0000-0000B7040000}"/>
    <cellStyle name="Euro 7" xfId="1206" xr:uid="{00000000-0005-0000-0000-0000B8040000}"/>
    <cellStyle name="Euro 8" xfId="1207" xr:uid="{00000000-0005-0000-0000-0000B9040000}"/>
    <cellStyle name="Euro 9" xfId="1208" xr:uid="{00000000-0005-0000-0000-0000BA040000}"/>
    <cellStyle name="Hipervínculo 2" xfId="1209" xr:uid="{00000000-0005-0000-0000-0000BC040000}"/>
    <cellStyle name="Hipervínculo 31" xfId="1210" xr:uid="{00000000-0005-0000-0000-0000BD040000}"/>
    <cellStyle name="Incorrecto" xfId="1211" builtinId="27" customBuiltin="1"/>
    <cellStyle name="Incorrecto 10" xfId="1212" xr:uid="{00000000-0005-0000-0000-0000BF040000}"/>
    <cellStyle name="Incorrecto 11" xfId="1213" xr:uid="{00000000-0005-0000-0000-0000C0040000}"/>
    <cellStyle name="Incorrecto 12" xfId="1214" xr:uid="{00000000-0005-0000-0000-0000C1040000}"/>
    <cellStyle name="Incorrecto 13" xfId="1215" xr:uid="{00000000-0005-0000-0000-0000C2040000}"/>
    <cellStyle name="Incorrecto 14" xfId="1216" xr:uid="{00000000-0005-0000-0000-0000C3040000}"/>
    <cellStyle name="Incorrecto 15" xfId="1217" xr:uid="{00000000-0005-0000-0000-0000C4040000}"/>
    <cellStyle name="Incorrecto 16" xfId="1218" xr:uid="{00000000-0005-0000-0000-0000C5040000}"/>
    <cellStyle name="Incorrecto 17" xfId="1219" xr:uid="{00000000-0005-0000-0000-0000C6040000}"/>
    <cellStyle name="Incorrecto 18" xfId="1220" xr:uid="{00000000-0005-0000-0000-0000C7040000}"/>
    <cellStyle name="Incorrecto 2" xfId="1221" xr:uid="{00000000-0005-0000-0000-0000C8040000}"/>
    <cellStyle name="Incorrecto 3" xfId="1222" xr:uid="{00000000-0005-0000-0000-0000C9040000}"/>
    <cellStyle name="Incorrecto 4" xfId="1223" xr:uid="{00000000-0005-0000-0000-0000CA040000}"/>
    <cellStyle name="Incorrecto 5" xfId="1224" xr:uid="{00000000-0005-0000-0000-0000CB040000}"/>
    <cellStyle name="Incorrecto 6" xfId="1225" xr:uid="{00000000-0005-0000-0000-0000CC040000}"/>
    <cellStyle name="Incorrecto 7" xfId="1226" xr:uid="{00000000-0005-0000-0000-0000CD040000}"/>
    <cellStyle name="Incorrecto 8" xfId="1227" xr:uid="{00000000-0005-0000-0000-0000CE040000}"/>
    <cellStyle name="Incorrecto 9" xfId="1228" xr:uid="{00000000-0005-0000-0000-0000CF040000}"/>
    <cellStyle name="Incorrecto 9 10" xfId="1229" xr:uid="{00000000-0005-0000-0000-0000D0040000}"/>
    <cellStyle name="Incorrecto 9 11" xfId="1230" xr:uid="{00000000-0005-0000-0000-0000D1040000}"/>
    <cellStyle name="Incorrecto 9 12" xfId="1231" xr:uid="{00000000-0005-0000-0000-0000D2040000}"/>
    <cellStyle name="Incorrecto 9 13" xfId="1232" xr:uid="{00000000-0005-0000-0000-0000D3040000}"/>
    <cellStyle name="Incorrecto 9 14" xfId="1233" xr:uid="{00000000-0005-0000-0000-0000D4040000}"/>
    <cellStyle name="Incorrecto 9 15" xfId="1234" xr:uid="{00000000-0005-0000-0000-0000D5040000}"/>
    <cellStyle name="Incorrecto 9 16" xfId="1235" xr:uid="{00000000-0005-0000-0000-0000D6040000}"/>
    <cellStyle name="Incorrecto 9 17" xfId="1236" xr:uid="{00000000-0005-0000-0000-0000D7040000}"/>
    <cellStyle name="Incorrecto 9 18" xfId="1237" xr:uid="{00000000-0005-0000-0000-0000D8040000}"/>
    <cellStyle name="Incorrecto 9 19" xfId="1238" xr:uid="{00000000-0005-0000-0000-0000D9040000}"/>
    <cellStyle name="Incorrecto 9 2" xfId="1239" xr:uid="{00000000-0005-0000-0000-0000DA040000}"/>
    <cellStyle name="Incorrecto 9 20" xfId="1240" xr:uid="{00000000-0005-0000-0000-0000DB040000}"/>
    <cellStyle name="Incorrecto 9 21" xfId="1241" xr:uid="{00000000-0005-0000-0000-0000DC040000}"/>
    <cellStyle name="Incorrecto 9 22" xfId="1242" xr:uid="{00000000-0005-0000-0000-0000DD040000}"/>
    <cellStyle name="Incorrecto 9 3" xfId="1243" xr:uid="{00000000-0005-0000-0000-0000DE040000}"/>
    <cellStyle name="Incorrecto 9 4" xfId="1244" xr:uid="{00000000-0005-0000-0000-0000DF040000}"/>
    <cellStyle name="Incorrecto 9 5" xfId="1245" xr:uid="{00000000-0005-0000-0000-0000E0040000}"/>
    <cellStyle name="Incorrecto 9 6" xfId="1246" xr:uid="{00000000-0005-0000-0000-0000E1040000}"/>
    <cellStyle name="Incorrecto 9 7" xfId="1247" xr:uid="{00000000-0005-0000-0000-0000E2040000}"/>
    <cellStyle name="Incorrecto 9 8" xfId="1248" xr:uid="{00000000-0005-0000-0000-0000E3040000}"/>
    <cellStyle name="Incorrecto 9 9" xfId="1249" xr:uid="{00000000-0005-0000-0000-0000E4040000}"/>
    <cellStyle name="Millares" xfId="1250" builtinId="3"/>
    <cellStyle name="Millares [0]" xfId="1251" builtinId="6"/>
    <cellStyle name="Millares [0] 2" xfId="1252" xr:uid="{00000000-0005-0000-0000-0000E7040000}"/>
    <cellStyle name="Millares [0] 2 2" xfId="1961" xr:uid="{B47853F5-7A7D-43BF-8D99-157B951EBAD7}"/>
    <cellStyle name="Millares [0] 2 2 2" xfId="2178" xr:uid="{73B66F1A-2E9C-4584-943F-E14691840725}"/>
    <cellStyle name="Millares [0] 2 2 3" xfId="2521" xr:uid="{21F494D9-D535-420C-9888-EA0D7CCC233F}"/>
    <cellStyle name="Millares [0] 2 2 4" xfId="4033" xr:uid="{A73B1B68-17D3-4E65-B2D4-20E58A14A079}"/>
    <cellStyle name="Millares [0] 2 3" xfId="1877" xr:uid="{63F81E90-897B-4400-AB9D-C7A6D018506B}"/>
    <cellStyle name="Millares [0] 2 3 2" xfId="2437" xr:uid="{BF8BE3C6-35EC-49EC-86DD-873847AFDFB9}"/>
    <cellStyle name="Millares [0] 2 3 3" xfId="3949" xr:uid="{FB64FD4B-BB38-41CF-B490-E032463C6449}"/>
    <cellStyle name="Millares [0] 2 4" xfId="2097" xr:uid="{9F81908A-46CA-4ABC-BC1B-D704D738F4D8}"/>
    <cellStyle name="Millares [0] 2 4 2" xfId="2587" xr:uid="{48DB9E07-BCF6-48E6-B34D-DB82D4DF94D7}"/>
    <cellStyle name="Millares [0] 2 4 3" xfId="4169" xr:uid="{716AD151-C022-4469-BCAE-392E030DD069}"/>
    <cellStyle name="Millares [0] 2 5" xfId="2168" xr:uid="{57F2851A-9145-44EC-A220-FA1F74AAF8AD}"/>
    <cellStyle name="Millares [0] 2 5 2" xfId="2657" xr:uid="{CB22C794-2283-4B9A-9B0C-4AB4D1834D0A}"/>
    <cellStyle name="Millares [0] 2 5 3" xfId="4240" xr:uid="{E40E18FE-0083-441D-9984-9FBD7CB79E60}"/>
    <cellStyle name="Millares [0] 2 6" xfId="2174" xr:uid="{1A02E099-F3E0-4B04-BCE9-6A27A5E4234D}"/>
    <cellStyle name="Millares [0] 2 7" xfId="2288" xr:uid="{F61487B7-E7B8-4556-94D8-5307BC9E15C3}"/>
    <cellStyle name="Millares [0] 2 8" xfId="3858" xr:uid="{76D861B7-1B01-4DC4-9D7F-DA7463FF8581}"/>
    <cellStyle name="Millares [0] 2 9" xfId="4399" xr:uid="{45A92A14-CD6B-41DF-AB7E-268511126C74}"/>
    <cellStyle name="Millares 10" xfId="1876" xr:uid="{4306D1E3-7857-4F5B-935C-8085FDF1BC1F}"/>
    <cellStyle name="Millares 10 2" xfId="2436" xr:uid="{C83738F0-6EAE-48AE-B6E4-9014CEF8F9FE}"/>
    <cellStyle name="Millares 10 3" xfId="3948" xr:uid="{C6ACBC1B-E492-4713-9DBD-7208FFCD9A73}"/>
    <cellStyle name="Millares 11" xfId="1806" xr:uid="{4EC1FB4E-76E9-43C2-B85B-8A204145DA5B}"/>
    <cellStyle name="Millares 11 2" xfId="2366" xr:uid="{326837A8-71B0-45FE-8341-567A84EEBB7D}"/>
    <cellStyle name="Millares 11 3" xfId="3878" xr:uid="{DC0D9A2A-21FE-47E4-A647-01CCD79BDA23}"/>
    <cellStyle name="Millares 12" xfId="1875" xr:uid="{04A79E91-42BB-406F-8B04-B66C23F441D7}"/>
    <cellStyle name="Millares 12 2" xfId="2435" xr:uid="{08CD7A51-3459-4576-A421-45E652E875A1}"/>
    <cellStyle name="Millares 12 3" xfId="3947" xr:uid="{C3417521-8A90-4015-9EDD-FF4C6D1F8479}"/>
    <cellStyle name="Millares 13" xfId="2096" xr:uid="{6E1E7162-6A60-4675-90B9-84842682C10E}"/>
    <cellStyle name="Millares 13 2" xfId="2586" xr:uid="{49128C42-DF17-46A8-975C-984872C0874E}"/>
    <cellStyle name="Millares 13 3" xfId="4168" xr:uid="{32E0BF30-C733-48B8-A595-84BA40388F38}"/>
    <cellStyle name="Millares 14" xfId="2026" xr:uid="{4876762E-2311-47CF-B85D-3C5DE9DC38DB}"/>
    <cellStyle name="Millares 14 2" xfId="2550" xr:uid="{6256FE9F-8C80-45E5-925B-9253E3FD364F}"/>
    <cellStyle name="Millares 14 3" xfId="4098" xr:uid="{7F91B246-C15C-48CC-B219-666AFE764B59}"/>
    <cellStyle name="Millares 15" xfId="2095" xr:uid="{6BAF4E14-4767-4B6B-AF95-24F2D448B830}"/>
    <cellStyle name="Millares 15 2" xfId="2585" xr:uid="{2C623EF8-EE26-48E8-9B2D-AAAE312B0FCA}"/>
    <cellStyle name="Millares 15 3" xfId="4167" xr:uid="{21348ACA-434B-4546-9FE5-2A886FDC3818}"/>
    <cellStyle name="Millares 16" xfId="2025" xr:uid="{41C5E3F3-1A29-421F-9A1F-A1E4588D136B}"/>
    <cellStyle name="Millares 16 2" xfId="2549" xr:uid="{4DE0B0FD-2472-4933-A2B1-77B985F18A62}"/>
    <cellStyle name="Millares 16 3" xfId="4097" xr:uid="{EAFD7023-CD63-482C-B34D-D91E55B93A8B}"/>
    <cellStyle name="Millares 17" xfId="2167" xr:uid="{8FA3820C-A42A-48CA-A09B-036D39336462}"/>
    <cellStyle name="Millares 17 2" xfId="2656" xr:uid="{EEB942CA-F972-4023-B9C5-42278CBD1FC4}"/>
    <cellStyle name="Millares 17 3" xfId="4239" xr:uid="{EFEB44E4-5223-4644-B5EF-E51C3F80ECE2}"/>
    <cellStyle name="Millares 18" xfId="2166" xr:uid="{D1F02BE0-7CCC-4080-AD6E-8AD8A6CF579A}"/>
    <cellStyle name="Millares 18 2" xfId="2655" xr:uid="{51196100-B44A-4214-B54F-5418A7A28D5E}"/>
    <cellStyle name="Millares 18 3" xfId="4238" xr:uid="{AFAB8712-0921-4369-9B64-3083CFEBDB38}"/>
    <cellStyle name="Millares 19" xfId="2173" xr:uid="{6543402C-4A7F-4E09-AF62-189C8259A2EA}"/>
    <cellStyle name="Millares 2" xfId="1253" xr:uid="{00000000-0005-0000-0000-0000E8040000}"/>
    <cellStyle name="Millares 2 10" xfId="1254" xr:uid="{00000000-0005-0000-0000-0000E9040000}"/>
    <cellStyle name="Millares 2 11" xfId="1255" xr:uid="{00000000-0005-0000-0000-0000EA040000}"/>
    <cellStyle name="Millares 2 12" xfId="1256" xr:uid="{00000000-0005-0000-0000-0000EB040000}"/>
    <cellStyle name="Millares 2 13" xfId="1257" xr:uid="{00000000-0005-0000-0000-0000EC040000}"/>
    <cellStyle name="Millares 2 13 2" xfId="1258" xr:uid="{00000000-0005-0000-0000-0000ED040000}"/>
    <cellStyle name="Millares 2 13 2 2" xfId="1259" xr:uid="{00000000-0005-0000-0000-0000EE040000}"/>
    <cellStyle name="Millares 2 13 2 2 2" xfId="1260" xr:uid="{00000000-0005-0000-0000-0000EF040000}"/>
    <cellStyle name="Millares 2 13 2 2 2 2" xfId="1965" xr:uid="{A2780305-6660-4E8A-B685-7B267236C92C}"/>
    <cellStyle name="Millares 2 13 2 2 2 2 2" xfId="2182" xr:uid="{0D7F9281-D7E5-4AA2-B7C9-52CE7E0E0642}"/>
    <cellStyle name="Millares 2 13 2 2 2 2 3" xfId="2525" xr:uid="{6E7FECC2-74DD-4DEF-9008-358A1A81FB71}"/>
    <cellStyle name="Millares 2 13 2 2 2 2 4" xfId="4037" xr:uid="{CFAD002B-601C-4827-8B75-2F3236F4D20A}"/>
    <cellStyle name="Millares 2 13 2 2 2 3" xfId="1881" xr:uid="{68CE6704-3B04-410C-85AC-C9706E40DE2B}"/>
    <cellStyle name="Millares 2 13 2 2 2 3 2" xfId="2441" xr:uid="{12D710AB-5A72-4FA5-80DA-7542BE37589A}"/>
    <cellStyle name="Millares 2 13 2 2 2 3 3" xfId="3953" xr:uid="{4CB4E434-20CB-41F4-8FDD-E873113FDB47}"/>
    <cellStyle name="Millares 2 13 2 2 3" xfId="1964" xr:uid="{67C1A526-CE3E-46DC-BAA3-D95291FFF627}"/>
    <cellStyle name="Millares 2 13 2 2 3 2" xfId="2181" xr:uid="{1EB425E4-CC29-46B8-8C25-D55FE3FFC7EC}"/>
    <cellStyle name="Millares 2 13 2 2 3 3" xfId="2524" xr:uid="{D5B9E0CE-FA59-432C-9969-84E71B6416BA}"/>
    <cellStyle name="Millares 2 13 2 2 3 4" xfId="4036" xr:uid="{A1EEDFFD-1A9D-42CC-BFCE-CAF32133FB62}"/>
    <cellStyle name="Millares 2 13 2 2 4" xfId="1880" xr:uid="{AB5B3773-F33A-46B9-92FE-C086CB9C5285}"/>
    <cellStyle name="Millares 2 13 2 2 4 2" xfId="2440" xr:uid="{0942EDBA-101D-4214-9879-57656E128592}"/>
    <cellStyle name="Millares 2 13 2 2 4 3" xfId="3952" xr:uid="{36B5E046-2FB1-4720-A8DB-6A4A95AAA198}"/>
    <cellStyle name="Millares 2 13 2 3" xfId="1963" xr:uid="{B981680B-4C26-4D06-BF18-442F199094E1}"/>
    <cellStyle name="Millares 2 13 2 3 2" xfId="2180" xr:uid="{6024ECB2-2A59-406B-B07A-E4B9D1A4EFA8}"/>
    <cellStyle name="Millares 2 13 2 3 3" xfId="2523" xr:uid="{5C596A9C-DDDD-446C-83BD-737F5B939CA5}"/>
    <cellStyle name="Millares 2 13 2 3 4" xfId="4035" xr:uid="{E65D9FD9-CFEE-4845-80AB-3AC973AE2C63}"/>
    <cellStyle name="Millares 2 13 2 4" xfId="1879" xr:uid="{8BBD54E3-43A3-4220-AF07-FA0DBAA6BC56}"/>
    <cellStyle name="Millares 2 13 2 4 2" xfId="2439" xr:uid="{A13FE789-37B8-4BC8-B5EA-7AE4D02A6AAA}"/>
    <cellStyle name="Millares 2 13 2 4 3" xfId="3951" xr:uid="{2EE957B5-3B6A-44AD-9296-4428821A545F}"/>
    <cellStyle name="Millares 2 13 3" xfId="1962" xr:uid="{E43D3F56-C164-4154-BBF7-57D1DB708248}"/>
    <cellStyle name="Millares 2 13 3 2" xfId="2179" xr:uid="{5C39F1F6-465F-47F2-A52B-7789DC9BF4E6}"/>
    <cellStyle name="Millares 2 13 3 3" xfId="2522" xr:uid="{8C0B0B3E-4AC2-4771-B38A-427B01A87B2A}"/>
    <cellStyle name="Millares 2 13 3 4" xfId="4034" xr:uid="{5648B15F-C4BF-46F5-A6C3-D0474E711C03}"/>
    <cellStyle name="Millares 2 13 4" xfId="1878" xr:uid="{46481C31-5FCF-4230-A499-BA275A2A3365}"/>
    <cellStyle name="Millares 2 13 4 2" xfId="2438" xr:uid="{25E59A0D-3C1D-4A06-9ED4-96B3BCD50FD8}"/>
    <cellStyle name="Millares 2 13 4 3" xfId="3950" xr:uid="{51138CF2-CEC9-4A61-AAE8-7165A9EDE140}"/>
    <cellStyle name="Millares 2 14" xfId="1261" xr:uid="{00000000-0005-0000-0000-0000F0040000}"/>
    <cellStyle name="Millares 2 14 2" xfId="1966" xr:uid="{DBB1C472-C88B-4168-B1D0-174C1BB6AC92}"/>
    <cellStyle name="Millares 2 14 2 2" xfId="2183" xr:uid="{67A99E8B-C194-427A-A2AD-D800C6E42349}"/>
    <cellStyle name="Millares 2 14 2 3" xfId="2526" xr:uid="{30F190CF-001C-4FFF-A630-704A566DA7A8}"/>
    <cellStyle name="Millares 2 14 2 4" xfId="4038" xr:uid="{49FE0870-7521-49BB-A8B8-4CC492617858}"/>
    <cellStyle name="Millares 2 14 3" xfId="1882" xr:uid="{A880EFA8-3228-4F0A-8887-5498736FC586}"/>
    <cellStyle name="Millares 2 14 3 2" xfId="2442" xr:uid="{C2408B67-4063-4065-831F-0980F6522889}"/>
    <cellStyle name="Millares 2 14 3 3" xfId="3954" xr:uid="{65F267B6-0E4E-4C2F-9A26-214350EB7DE4}"/>
    <cellStyle name="Millares 2 2" xfId="1262" xr:uid="{00000000-0005-0000-0000-0000F1040000}"/>
    <cellStyle name="Millares 2 2 10" xfId="2290" xr:uid="{9D40ED92-08A7-4D10-90E0-993559F0588E}"/>
    <cellStyle name="Millares 2 2 11" xfId="3859" xr:uid="{98E7118A-057C-4A6D-A638-CB2B6D06C4FA}"/>
    <cellStyle name="Millares 2 2 12" xfId="4400" xr:uid="{9D02E68A-CC67-473D-987E-50B13FD2CEB5}"/>
    <cellStyle name="Millares 2 2 2" xfId="1263" xr:uid="{00000000-0005-0000-0000-0000F2040000}"/>
    <cellStyle name="Millares 2 2 3" xfId="1264" xr:uid="{00000000-0005-0000-0000-0000F3040000}"/>
    <cellStyle name="Millares 2 2 4" xfId="1265" xr:uid="{00000000-0005-0000-0000-0000F4040000}"/>
    <cellStyle name="Millares 2 2 5" xfId="1967" xr:uid="{6970F0C2-AFAF-4783-994F-591E47BC8652}"/>
    <cellStyle name="Millares 2 2 5 2" xfId="2184" xr:uid="{651BF1A8-6FB4-4DEF-9E11-9A35BCF3F918}"/>
    <cellStyle name="Millares 2 2 5 3" xfId="2527" xr:uid="{5A7857F9-6CE4-4D16-A515-E0A54B803251}"/>
    <cellStyle name="Millares 2 2 5 4" xfId="4039" xr:uid="{75DC399B-5F5C-4274-9744-32B0E706EC9F}"/>
    <cellStyle name="Millares 2 2 6" xfId="1883" xr:uid="{5D4F3319-F1CE-45F6-9C16-7490EFFF9DA1}"/>
    <cellStyle name="Millares 2 2 6 2" xfId="2443" xr:uid="{8BEF38A8-937F-4A08-A534-780B846D1A29}"/>
    <cellStyle name="Millares 2 2 6 3" xfId="3955" xr:uid="{71139416-FE7F-40B4-A69C-248F9EA3AF43}"/>
    <cellStyle name="Millares 2 2 7" xfId="2098" xr:uid="{2B0F2560-50C3-43DC-A774-E6970318B879}"/>
    <cellStyle name="Millares 2 2 7 2" xfId="2588" xr:uid="{CE349F6D-022B-4FD7-9EEE-9A81B35BAD97}"/>
    <cellStyle name="Millares 2 2 7 3" xfId="4170" xr:uid="{7006B09C-1742-4C63-ACE6-DEB29FF2F7C1}"/>
    <cellStyle name="Millares 2 2 8" xfId="2169" xr:uid="{4790E048-C9A0-4135-A07E-075A5B27255D}"/>
    <cellStyle name="Millares 2 2 8 2" xfId="2658" xr:uid="{289E35BB-D1E4-44D7-A299-EE26C7A255EB}"/>
    <cellStyle name="Millares 2 2 8 3" xfId="4241" xr:uid="{107CC137-4BF3-4C09-BC25-754398EE84DC}"/>
    <cellStyle name="Millares 2 2 9" xfId="2175" xr:uid="{89036650-0026-47E6-BFE5-22ABEF75153B}"/>
    <cellStyle name="Millares 2 3" xfId="1266" xr:uid="{00000000-0005-0000-0000-0000F5040000}"/>
    <cellStyle name="Millares 2 4" xfId="1267" xr:uid="{00000000-0005-0000-0000-0000F6040000}"/>
    <cellStyle name="Millares 2 5" xfId="1268" xr:uid="{00000000-0005-0000-0000-0000F7040000}"/>
    <cellStyle name="Millares 2 6" xfId="1269" xr:uid="{00000000-0005-0000-0000-0000F8040000}"/>
    <cellStyle name="Millares 2 7" xfId="1270" xr:uid="{00000000-0005-0000-0000-0000F9040000}"/>
    <cellStyle name="Millares 2 8" xfId="1271" xr:uid="{00000000-0005-0000-0000-0000FA040000}"/>
    <cellStyle name="Millares 2 9" xfId="1272" xr:uid="{00000000-0005-0000-0000-0000FB040000}"/>
    <cellStyle name="Millares 20" xfId="2171" xr:uid="{8E301BAE-A4F8-43C9-B177-FBF0C5E2629D}"/>
    <cellStyle name="Millares 21" xfId="2172" xr:uid="{9C763F1B-3B24-4524-8AF3-C973A42815ED}"/>
    <cellStyle name="Millares 22" xfId="2287" xr:uid="{CDF216C0-870C-4BD9-B35C-96B2C43F4640}"/>
    <cellStyle name="Millares 23" xfId="2285" xr:uid="{8B5BC046-41EC-4D6E-B77C-2C5A70B650C1}"/>
    <cellStyle name="Millares 24" xfId="2289" xr:uid="{E2D194BD-795C-4A3C-9625-2575CA897C32}"/>
    <cellStyle name="Millares 25" xfId="2665" xr:uid="{A312113E-53BE-405B-8141-49B215CDFAE7}"/>
    <cellStyle name="Millares 26" xfId="2286" xr:uid="{050BB190-B5E7-41FB-AECB-B0E27D72DC45}"/>
    <cellStyle name="Millares 27" xfId="3857" xr:uid="{ED382885-D712-4A36-BA48-0D5CE5CFF513}"/>
    <cellStyle name="Millares 28" xfId="3856" xr:uid="{C46FA44D-8224-4AD0-B651-180E05DECB5C}"/>
    <cellStyle name="Millares 29" xfId="4398" xr:uid="{FDFD942A-8EF8-408B-A0CD-A106563C42F2}"/>
    <cellStyle name="Millares 3" xfId="1273" xr:uid="{00000000-0005-0000-0000-0000FC040000}"/>
    <cellStyle name="Millares 3 2" xfId="1274" xr:uid="{00000000-0005-0000-0000-0000FD040000}"/>
    <cellStyle name="Millares 3 3" xfId="1275" xr:uid="{00000000-0005-0000-0000-0000FE040000}"/>
    <cellStyle name="Millares 4" xfId="1276" xr:uid="{00000000-0005-0000-0000-0000FF040000}"/>
    <cellStyle name="Millares 4 10" xfId="3860" xr:uid="{3D672AAB-828E-491A-9F9F-8775B8EA6000}"/>
    <cellStyle name="Millares 4 11" xfId="4401" xr:uid="{5EEECC9F-C46E-4EC0-B072-C8C01FE7E3E5}"/>
    <cellStyle name="Millares 4 2" xfId="1277" xr:uid="{00000000-0005-0000-0000-000000050000}"/>
    <cellStyle name="Millares 4 2 2" xfId="1278" xr:uid="{00000000-0005-0000-0000-000001050000}"/>
    <cellStyle name="Millares 4 2 2 2" xfId="1279" xr:uid="{00000000-0005-0000-0000-000002050000}"/>
    <cellStyle name="Millares 4 2 2 2 2" xfId="1971" xr:uid="{5C416A33-5F64-46AF-A169-36F5513D4E16}"/>
    <cellStyle name="Millares 4 2 2 2 2 2" xfId="2188" xr:uid="{28D8FEC2-497F-4B93-8D93-077CCE3A0D18}"/>
    <cellStyle name="Millares 4 2 2 2 2 3" xfId="2531" xr:uid="{D23A442F-076E-4ECB-AB32-F886C1C6AE1F}"/>
    <cellStyle name="Millares 4 2 2 2 2 4" xfId="4043" xr:uid="{1E5A3157-0536-422D-A003-AAD982D89E26}"/>
    <cellStyle name="Millares 4 2 2 2 3" xfId="1887" xr:uid="{EBAF7B83-E9A8-473A-A2D1-2F5A7BA2304A}"/>
    <cellStyle name="Millares 4 2 2 2 3 2" xfId="2447" xr:uid="{7F19F00E-5F5D-4365-A805-1AECA52EAC65}"/>
    <cellStyle name="Millares 4 2 2 2 3 3" xfId="3959" xr:uid="{8EF1B099-2B93-4385-809E-2CE20274C364}"/>
    <cellStyle name="Millares 4 2 2 3" xfId="1970" xr:uid="{FE109ED0-8776-4AB5-951D-19B70C149E07}"/>
    <cellStyle name="Millares 4 2 2 3 2" xfId="2187" xr:uid="{6FC00DCE-9922-4FF9-A108-78EEBA5ACF2B}"/>
    <cellStyle name="Millares 4 2 2 3 3" xfId="2530" xr:uid="{7C1C1C8B-32E9-4D4E-809F-2BCE627AF2CF}"/>
    <cellStyle name="Millares 4 2 2 3 4" xfId="4042" xr:uid="{0DC90922-E4D6-4A3E-88DA-710289930F47}"/>
    <cellStyle name="Millares 4 2 2 4" xfId="1886" xr:uid="{85D1CC89-B83F-4CCB-AD79-103FE4903D8A}"/>
    <cellStyle name="Millares 4 2 2 4 2" xfId="2446" xr:uid="{4989FE2B-9B82-4D9C-B06F-836960F9EADF}"/>
    <cellStyle name="Millares 4 2 2 4 3" xfId="3958" xr:uid="{6FB64856-4124-4568-83A5-3B5FFAE0EE85}"/>
    <cellStyle name="Millares 4 2 3" xfId="1969" xr:uid="{611CEC77-4167-4B5A-B2AB-C753CAB666FA}"/>
    <cellStyle name="Millares 4 2 3 2" xfId="2186" xr:uid="{2D1AF0C3-FBE0-49C1-9A6E-990E2AD3EC88}"/>
    <cellStyle name="Millares 4 2 3 3" xfId="2529" xr:uid="{05219810-76A2-46E7-B7D6-01FE6384C638}"/>
    <cellStyle name="Millares 4 2 3 4" xfId="4041" xr:uid="{E04D0AAE-8B8C-4BC5-868F-364A872685FA}"/>
    <cellStyle name="Millares 4 2 4" xfId="1885" xr:uid="{7AF20CE3-EE07-4F29-9DA9-F44D2620705E}"/>
    <cellStyle name="Millares 4 2 4 2" xfId="2445" xr:uid="{136C5A3D-C5B8-489E-80D6-A49093844F7B}"/>
    <cellStyle name="Millares 4 2 4 3" xfId="3957" xr:uid="{3EA1418B-F9E1-490D-A52C-E62F6A062255}"/>
    <cellStyle name="Millares 4 3" xfId="1280" xr:uid="{00000000-0005-0000-0000-000003050000}"/>
    <cellStyle name="Millares 4 3 2" xfId="1972" xr:uid="{F0B48507-6FED-44CB-9370-2FC35CD7EE15}"/>
    <cellStyle name="Millares 4 3 2 2" xfId="2189" xr:uid="{B6AE901E-E37B-41A1-83E1-78F6FB8BC8B5}"/>
    <cellStyle name="Millares 4 3 2 3" xfId="2532" xr:uid="{1BA95775-6503-4328-A5E3-2C8DB48FFF5E}"/>
    <cellStyle name="Millares 4 3 2 4" xfId="4044" xr:uid="{D5CB0CE2-E000-4614-88C3-7094218A07BA}"/>
    <cellStyle name="Millares 4 3 3" xfId="1888" xr:uid="{49CD7DC0-F6B1-4E2B-BF7E-681BCBDD7586}"/>
    <cellStyle name="Millares 4 3 3 2" xfId="2448" xr:uid="{6942C80C-1DDB-4596-9F52-88A5A5B20ABD}"/>
    <cellStyle name="Millares 4 3 3 3" xfId="3960" xr:uid="{A8618906-8075-4F34-AAC7-06219282B188}"/>
    <cellStyle name="Millares 4 4" xfId="1968" xr:uid="{4CA5A902-3E41-43DE-A560-A4511561EBB0}"/>
    <cellStyle name="Millares 4 4 2" xfId="2185" xr:uid="{01BC3781-B0FC-4520-803A-3DAA66122E27}"/>
    <cellStyle name="Millares 4 4 3" xfId="2528" xr:uid="{FDD2E656-2F2A-413B-B163-0BFDA24ED2C4}"/>
    <cellStyle name="Millares 4 4 4" xfId="4040" xr:uid="{299D40C1-A1FB-46E3-9A0D-A7F6B046C932}"/>
    <cellStyle name="Millares 4 5" xfId="1884" xr:uid="{E045B7E3-C047-4D76-BF3C-659416D98989}"/>
    <cellStyle name="Millares 4 5 2" xfId="2444" xr:uid="{4950F972-EC9C-4B3A-B2AD-61E42E398760}"/>
    <cellStyle name="Millares 4 5 3" xfId="3956" xr:uid="{9B4E6447-709D-4B55-A228-A0CCCA4A6242}"/>
    <cellStyle name="Millares 4 6" xfId="2099" xr:uid="{860DADC5-A439-4058-9C0B-49B21F985372}"/>
    <cellStyle name="Millares 4 6 2" xfId="2589" xr:uid="{571E0749-33ED-498D-B88E-59B75655E5E0}"/>
    <cellStyle name="Millares 4 6 3" xfId="4171" xr:uid="{E5CBDB03-A3D8-443D-A8A4-BCE4D40EBEBC}"/>
    <cellStyle name="Millares 4 7" xfId="2170" xr:uid="{91C895D5-F395-4DCA-8A3A-FC4A0B492699}"/>
    <cellStyle name="Millares 4 7 2" xfId="2659" xr:uid="{60D20383-2865-4A90-AFB2-C5DB4450A55F}"/>
    <cellStyle name="Millares 4 7 3" xfId="4242" xr:uid="{AE0BF63F-0C99-43DF-B4E2-CE52674A7699}"/>
    <cellStyle name="Millares 4 8" xfId="2176" xr:uid="{5AAD2543-7B13-45E0-A90A-A10291AC2159}"/>
    <cellStyle name="Millares 4 9" xfId="2291" xr:uid="{6CA34425-5FE8-42E1-8DC4-03D95C80A9EC}"/>
    <cellStyle name="Millares 5" xfId="1281" xr:uid="{00000000-0005-0000-0000-000004050000}"/>
    <cellStyle name="Millares 6" xfId="1282" xr:uid="{00000000-0005-0000-0000-000005050000}"/>
    <cellStyle name="Millares 7" xfId="1283" xr:uid="{00000000-0005-0000-0000-000006050000}"/>
    <cellStyle name="Millares 8" xfId="1284" xr:uid="{00000000-0005-0000-0000-000007050000}"/>
    <cellStyle name="Millares 8 2" xfId="1973" xr:uid="{C823517E-3297-4B25-A015-CC24B905B44E}"/>
    <cellStyle name="Millares 8 2 2" xfId="2190" xr:uid="{6AE92877-A683-4A71-85B8-AAC9815820C2}"/>
    <cellStyle name="Millares 8 2 3" xfId="2533" xr:uid="{7B4FBA3D-F4AA-4B1F-AF92-8CCF22139368}"/>
    <cellStyle name="Millares 8 2 4" xfId="4045" xr:uid="{80F09984-3A92-4D41-A31E-6B0E41335D2D}"/>
    <cellStyle name="Millares 8 3" xfId="1889" xr:uid="{C1C7EAE6-498C-4734-B3FC-275242EC5D95}"/>
    <cellStyle name="Millares 8 3 2" xfId="2449" xr:uid="{159D73F3-EAA1-4788-BBA6-132E06230C69}"/>
    <cellStyle name="Millares 8 3 3" xfId="3961" xr:uid="{C4D1261A-210C-45F9-BBD3-1E6DF037214A}"/>
    <cellStyle name="Millares 9" xfId="1960" xr:uid="{92AE3045-00D1-442E-A2DD-3CC3BD5A9968}"/>
    <cellStyle name="Millares 9 2" xfId="2177" xr:uid="{ED1B46DB-A296-44D3-95BA-6661CE5B0641}"/>
    <cellStyle name="Millares 9 3" xfId="2520" xr:uid="{FCC6FA5B-9CEF-4E9C-A5DC-1F36FA74F208}"/>
    <cellStyle name="Millares 9 4" xfId="4032" xr:uid="{4F117C41-475C-4A2E-8B30-50C2187D32E6}"/>
    <cellStyle name="Moneda 2" xfId="1285" xr:uid="{00000000-0005-0000-0000-000008050000}"/>
    <cellStyle name="Moneda 2 2" xfId="1286" xr:uid="{00000000-0005-0000-0000-000009050000}"/>
    <cellStyle name="Moneda 2 3" xfId="1287" xr:uid="{00000000-0005-0000-0000-00000A050000}"/>
    <cellStyle name="Neutral" xfId="1288" builtinId="28" customBuiltin="1"/>
    <cellStyle name="Neutral 10" xfId="1289" xr:uid="{00000000-0005-0000-0000-00000C050000}"/>
    <cellStyle name="Neutral 11" xfId="1290" xr:uid="{00000000-0005-0000-0000-00000D050000}"/>
    <cellStyle name="Neutral 12" xfId="1291" xr:uid="{00000000-0005-0000-0000-00000E050000}"/>
    <cellStyle name="Neutral 13" xfId="1292" xr:uid="{00000000-0005-0000-0000-00000F050000}"/>
    <cellStyle name="Neutral 14" xfId="1293" xr:uid="{00000000-0005-0000-0000-000010050000}"/>
    <cellStyle name="Neutral 15" xfId="1294" xr:uid="{00000000-0005-0000-0000-000011050000}"/>
    <cellStyle name="Neutral 16" xfId="1295" xr:uid="{00000000-0005-0000-0000-000012050000}"/>
    <cellStyle name="Neutral 2" xfId="1296" xr:uid="{00000000-0005-0000-0000-000013050000}"/>
    <cellStyle name="Neutral 3" xfId="1297" xr:uid="{00000000-0005-0000-0000-000014050000}"/>
    <cellStyle name="Neutral 4" xfId="1298" xr:uid="{00000000-0005-0000-0000-000015050000}"/>
    <cellStyle name="Neutral 5" xfId="1299" xr:uid="{00000000-0005-0000-0000-000016050000}"/>
    <cellStyle name="Neutral 6" xfId="1300" xr:uid="{00000000-0005-0000-0000-000017050000}"/>
    <cellStyle name="Neutral 7" xfId="1301" xr:uid="{00000000-0005-0000-0000-000018050000}"/>
    <cellStyle name="Neutral 8" xfId="1302" xr:uid="{00000000-0005-0000-0000-000019050000}"/>
    <cellStyle name="Neutral 9" xfId="1303" xr:uid="{00000000-0005-0000-0000-00001A050000}"/>
    <cellStyle name="Normal" xfId="0" builtinId="0"/>
    <cellStyle name="Normal 10" xfId="1304" xr:uid="{00000000-0005-0000-0000-00001C050000}"/>
    <cellStyle name="Normal 10 2" xfId="1305" xr:uid="{00000000-0005-0000-0000-00001D050000}"/>
    <cellStyle name="Normal 11" xfId="1306" xr:uid="{00000000-0005-0000-0000-00001E050000}"/>
    <cellStyle name="Normal 11 2" xfId="1307" xr:uid="{00000000-0005-0000-0000-00001F050000}"/>
    <cellStyle name="Normal 110" xfId="1308" xr:uid="{00000000-0005-0000-0000-000020050000}"/>
    <cellStyle name="Normal 112" xfId="1309" xr:uid="{00000000-0005-0000-0000-000021050000}"/>
    <cellStyle name="Normal 113" xfId="1310" xr:uid="{00000000-0005-0000-0000-000022050000}"/>
    <cellStyle name="Normal 115" xfId="1311" xr:uid="{00000000-0005-0000-0000-000023050000}"/>
    <cellStyle name="Normal 12" xfId="1312" xr:uid="{00000000-0005-0000-0000-000024050000}"/>
    <cellStyle name="Normal 12 2" xfId="1313" xr:uid="{00000000-0005-0000-0000-000025050000}"/>
    <cellStyle name="Normal 13" xfId="1314" xr:uid="{00000000-0005-0000-0000-000026050000}"/>
    <cellStyle name="Normal 13 2" xfId="1315" xr:uid="{00000000-0005-0000-0000-000027050000}"/>
    <cellStyle name="Normal 14" xfId="1316" xr:uid="{00000000-0005-0000-0000-000028050000}"/>
    <cellStyle name="Normal 14 2" xfId="1317" xr:uid="{00000000-0005-0000-0000-000029050000}"/>
    <cellStyle name="Normal 15" xfId="1318" xr:uid="{00000000-0005-0000-0000-00002A050000}"/>
    <cellStyle name="Normal 15 2" xfId="1319" xr:uid="{00000000-0005-0000-0000-00002B050000}"/>
    <cellStyle name="Normal 16" xfId="1320" xr:uid="{00000000-0005-0000-0000-00002C050000}"/>
    <cellStyle name="Normal 16 2" xfId="1321" xr:uid="{00000000-0005-0000-0000-00002D050000}"/>
    <cellStyle name="Normal 17" xfId="1322" xr:uid="{00000000-0005-0000-0000-00002E050000}"/>
    <cellStyle name="Normal 17 2" xfId="1323" xr:uid="{00000000-0005-0000-0000-00002F050000}"/>
    <cellStyle name="Normal 18 2" xfId="1324" xr:uid="{00000000-0005-0000-0000-000030050000}"/>
    <cellStyle name="Normal 19" xfId="1325" xr:uid="{00000000-0005-0000-0000-000031050000}"/>
    <cellStyle name="Normal 19 2" xfId="1326" xr:uid="{00000000-0005-0000-0000-000032050000}"/>
    <cellStyle name="Normal 2" xfId="1327" xr:uid="{00000000-0005-0000-0000-000033050000}"/>
    <cellStyle name="Normal 2 10" xfId="1328" xr:uid="{00000000-0005-0000-0000-000034050000}"/>
    <cellStyle name="Normal 2 11" xfId="1329" xr:uid="{00000000-0005-0000-0000-000035050000}"/>
    <cellStyle name="Normal 2 12" xfId="1330" xr:uid="{00000000-0005-0000-0000-000036050000}"/>
    <cellStyle name="Normal 2 2" xfId="1331" xr:uid="{00000000-0005-0000-0000-000037050000}"/>
    <cellStyle name="Normal 2 2 2" xfId="1332" xr:uid="{00000000-0005-0000-0000-000038050000}"/>
    <cellStyle name="Normal 2 2 3" xfId="1333" xr:uid="{00000000-0005-0000-0000-000039050000}"/>
    <cellStyle name="Normal 2 2 4" xfId="1334" xr:uid="{00000000-0005-0000-0000-00003A050000}"/>
    <cellStyle name="Normal 2 2 5" xfId="1335" xr:uid="{00000000-0005-0000-0000-00003B050000}"/>
    <cellStyle name="Normal 2 3" xfId="1336" xr:uid="{00000000-0005-0000-0000-00003C050000}"/>
    <cellStyle name="Normal 2 4" xfId="1337" xr:uid="{00000000-0005-0000-0000-00003D050000}"/>
    <cellStyle name="Normal 2 5" xfId="1338" xr:uid="{00000000-0005-0000-0000-00003E050000}"/>
    <cellStyle name="Normal 2 6" xfId="1339" xr:uid="{00000000-0005-0000-0000-00003F050000}"/>
    <cellStyle name="Normal 2 7" xfId="1340" xr:uid="{00000000-0005-0000-0000-000040050000}"/>
    <cellStyle name="Normal 2 8" xfId="1341" xr:uid="{00000000-0005-0000-0000-000041050000}"/>
    <cellStyle name="Normal 2 9" xfId="1342" xr:uid="{00000000-0005-0000-0000-000042050000}"/>
    <cellStyle name="Normal 20 2" xfId="1343" xr:uid="{00000000-0005-0000-0000-000043050000}"/>
    <cellStyle name="Normal 21 2" xfId="1344" xr:uid="{00000000-0005-0000-0000-000044050000}"/>
    <cellStyle name="Normal 22 2" xfId="1345" xr:uid="{00000000-0005-0000-0000-000045050000}"/>
    <cellStyle name="Normal 23 2" xfId="1346" xr:uid="{00000000-0005-0000-0000-000046050000}"/>
    <cellStyle name="Normal 24 2" xfId="1347" xr:uid="{00000000-0005-0000-0000-000047050000}"/>
    <cellStyle name="Normal 25 2" xfId="1348" xr:uid="{00000000-0005-0000-0000-000048050000}"/>
    <cellStyle name="Normal 3" xfId="1349" xr:uid="{00000000-0005-0000-0000-000049050000}"/>
    <cellStyle name="Normal 3 10" xfId="1350" xr:uid="{00000000-0005-0000-0000-00004A050000}"/>
    <cellStyle name="Normal 3 11" xfId="1351" xr:uid="{00000000-0005-0000-0000-00004B050000}"/>
    <cellStyle name="Normal 3 12" xfId="1352" xr:uid="{00000000-0005-0000-0000-00004C050000}"/>
    <cellStyle name="Normal 3 13" xfId="1353" xr:uid="{00000000-0005-0000-0000-00004D050000}"/>
    <cellStyle name="Normal 3 14" xfId="1354" xr:uid="{00000000-0005-0000-0000-00004E050000}"/>
    <cellStyle name="Normal 3 15" xfId="1355" xr:uid="{00000000-0005-0000-0000-00004F050000}"/>
    <cellStyle name="Normal 3 16" xfId="1356" xr:uid="{00000000-0005-0000-0000-000050050000}"/>
    <cellStyle name="Normal 3 17" xfId="1357" xr:uid="{00000000-0005-0000-0000-000051050000}"/>
    <cellStyle name="Normal 3 18" xfId="1358" xr:uid="{00000000-0005-0000-0000-000052050000}"/>
    <cellStyle name="Normal 3 19" xfId="1359" xr:uid="{00000000-0005-0000-0000-000053050000}"/>
    <cellStyle name="Normal 3 2" xfId="1360" xr:uid="{00000000-0005-0000-0000-000054050000}"/>
    <cellStyle name="Normal 3 20" xfId="1361" xr:uid="{00000000-0005-0000-0000-000055050000}"/>
    <cellStyle name="Normal 3 21" xfId="1362" xr:uid="{00000000-0005-0000-0000-000056050000}"/>
    <cellStyle name="Normal 3 3" xfId="1363" xr:uid="{00000000-0005-0000-0000-000057050000}"/>
    <cellStyle name="Normal 3 4" xfId="1364" xr:uid="{00000000-0005-0000-0000-000058050000}"/>
    <cellStyle name="Normal 3 5" xfId="1365" xr:uid="{00000000-0005-0000-0000-000059050000}"/>
    <cellStyle name="Normal 3 6" xfId="1366" xr:uid="{00000000-0005-0000-0000-00005A050000}"/>
    <cellStyle name="Normal 3 7" xfId="1367" xr:uid="{00000000-0005-0000-0000-00005B050000}"/>
    <cellStyle name="Normal 3 8" xfId="1368" xr:uid="{00000000-0005-0000-0000-00005C050000}"/>
    <cellStyle name="Normal 3 9" xfId="1369" xr:uid="{00000000-0005-0000-0000-00005D050000}"/>
    <cellStyle name="Normal 3_PLAN DE ACTIVIDADES 10 DE ABRIL RURALIDAD" xfId="1370" xr:uid="{00000000-0005-0000-0000-00005E050000}"/>
    <cellStyle name="Normal 4" xfId="1371" xr:uid="{00000000-0005-0000-0000-00005F050000}"/>
    <cellStyle name="Normal 4 10" xfId="1372" xr:uid="{00000000-0005-0000-0000-000060050000}"/>
    <cellStyle name="Normal 4 11" xfId="1373" xr:uid="{00000000-0005-0000-0000-000061050000}"/>
    <cellStyle name="Normal 4 12" xfId="1374" xr:uid="{00000000-0005-0000-0000-000062050000}"/>
    <cellStyle name="Normal 4 13" xfId="1375" xr:uid="{00000000-0005-0000-0000-000063050000}"/>
    <cellStyle name="Normal 4 14" xfId="1376" xr:uid="{00000000-0005-0000-0000-000064050000}"/>
    <cellStyle name="Normal 4 15" xfId="1377" xr:uid="{00000000-0005-0000-0000-000065050000}"/>
    <cellStyle name="Normal 4 16" xfId="1378" xr:uid="{00000000-0005-0000-0000-000066050000}"/>
    <cellStyle name="Normal 4 17" xfId="1379" xr:uid="{00000000-0005-0000-0000-000067050000}"/>
    <cellStyle name="Normal 4 18" xfId="1380" xr:uid="{00000000-0005-0000-0000-000068050000}"/>
    <cellStyle name="Normal 4 19" xfId="1381" xr:uid="{00000000-0005-0000-0000-000069050000}"/>
    <cellStyle name="Normal 4 2" xfId="1382" xr:uid="{00000000-0005-0000-0000-00006A050000}"/>
    <cellStyle name="Normal 4 20" xfId="1383" xr:uid="{00000000-0005-0000-0000-00006B050000}"/>
    <cellStyle name="Normal 4 21" xfId="1384" xr:uid="{00000000-0005-0000-0000-00006C050000}"/>
    <cellStyle name="Normal 4 3" xfId="1385" xr:uid="{00000000-0005-0000-0000-00006D050000}"/>
    <cellStyle name="Normal 4 4" xfId="1386" xr:uid="{00000000-0005-0000-0000-00006E050000}"/>
    <cellStyle name="Normal 4 5" xfId="1387" xr:uid="{00000000-0005-0000-0000-00006F050000}"/>
    <cellStyle name="Normal 4 6" xfId="1388" xr:uid="{00000000-0005-0000-0000-000070050000}"/>
    <cellStyle name="Normal 4 7" xfId="1389" xr:uid="{00000000-0005-0000-0000-000071050000}"/>
    <cellStyle name="Normal 4 8" xfId="1390" xr:uid="{00000000-0005-0000-0000-000072050000}"/>
    <cellStyle name="Normal 4 9" xfId="1391" xr:uid="{00000000-0005-0000-0000-000073050000}"/>
    <cellStyle name="Normal 47" xfId="1392" xr:uid="{00000000-0005-0000-0000-000074050000}"/>
    <cellStyle name="Normal 48" xfId="1393" xr:uid="{00000000-0005-0000-0000-000075050000}"/>
    <cellStyle name="Normal 5" xfId="1394" xr:uid="{00000000-0005-0000-0000-000076050000}"/>
    <cellStyle name="Normal 5 10" xfId="1395" xr:uid="{00000000-0005-0000-0000-000077050000}"/>
    <cellStyle name="Normal 5 11" xfId="1396" xr:uid="{00000000-0005-0000-0000-000078050000}"/>
    <cellStyle name="Normal 5 12" xfId="1397" xr:uid="{00000000-0005-0000-0000-000079050000}"/>
    <cellStyle name="Normal 5 13" xfId="1398" xr:uid="{00000000-0005-0000-0000-00007A050000}"/>
    <cellStyle name="Normal 5 14" xfId="1399" xr:uid="{00000000-0005-0000-0000-00007B050000}"/>
    <cellStyle name="Normal 5 15" xfId="1400" xr:uid="{00000000-0005-0000-0000-00007C050000}"/>
    <cellStyle name="Normal 5 16" xfId="1401" xr:uid="{00000000-0005-0000-0000-00007D050000}"/>
    <cellStyle name="Normal 5 17" xfId="1402" xr:uid="{00000000-0005-0000-0000-00007E050000}"/>
    <cellStyle name="Normal 5 18" xfId="1403" xr:uid="{00000000-0005-0000-0000-00007F050000}"/>
    <cellStyle name="Normal 5 19" xfId="1404" xr:uid="{00000000-0005-0000-0000-000080050000}"/>
    <cellStyle name="Normal 5 2" xfId="1405" xr:uid="{00000000-0005-0000-0000-000081050000}"/>
    <cellStyle name="Normal 5 20" xfId="1406" xr:uid="{00000000-0005-0000-0000-000082050000}"/>
    <cellStyle name="Normal 5 21" xfId="1407" xr:uid="{00000000-0005-0000-0000-000083050000}"/>
    <cellStyle name="Normal 5 3" xfId="1408" xr:uid="{00000000-0005-0000-0000-000084050000}"/>
    <cellStyle name="Normal 5 4" xfId="1409" xr:uid="{00000000-0005-0000-0000-000085050000}"/>
    <cellStyle name="Normal 5 5" xfId="1410" xr:uid="{00000000-0005-0000-0000-000086050000}"/>
    <cellStyle name="Normal 5 6" xfId="1411" xr:uid="{00000000-0005-0000-0000-000087050000}"/>
    <cellStyle name="Normal 5 7" xfId="1412" xr:uid="{00000000-0005-0000-0000-000088050000}"/>
    <cellStyle name="Normal 5 8" xfId="1413" xr:uid="{00000000-0005-0000-0000-000089050000}"/>
    <cellStyle name="Normal 5 9" xfId="1414" xr:uid="{00000000-0005-0000-0000-00008A050000}"/>
    <cellStyle name="Normal 53" xfId="1415" xr:uid="{00000000-0005-0000-0000-00008B050000}"/>
    <cellStyle name="Normal 54" xfId="1416" xr:uid="{00000000-0005-0000-0000-00008C050000}"/>
    <cellStyle name="Normal 55" xfId="1417" xr:uid="{00000000-0005-0000-0000-00008D050000}"/>
    <cellStyle name="Normal 56" xfId="1418" xr:uid="{00000000-0005-0000-0000-00008E050000}"/>
    <cellStyle name="Normal 57" xfId="1419" xr:uid="{00000000-0005-0000-0000-00008F050000}"/>
    <cellStyle name="Normal 58" xfId="1420" xr:uid="{00000000-0005-0000-0000-000090050000}"/>
    <cellStyle name="Normal 59" xfId="1421" xr:uid="{00000000-0005-0000-0000-000091050000}"/>
    <cellStyle name="Normal 6" xfId="1422" xr:uid="{00000000-0005-0000-0000-000092050000}"/>
    <cellStyle name="Normal 6 2" xfId="1423" xr:uid="{00000000-0005-0000-0000-000093050000}"/>
    <cellStyle name="Normal 61" xfId="1424" xr:uid="{00000000-0005-0000-0000-000094050000}"/>
    <cellStyle name="Normal 65" xfId="1425" xr:uid="{00000000-0005-0000-0000-000095050000}"/>
    <cellStyle name="Normal 66" xfId="1426" xr:uid="{00000000-0005-0000-0000-000096050000}"/>
    <cellStyle name="Normal 69" xfId="1427" xr:uid="{00000000-0005-0000-0000-000097050000}"/>
    <cellStyle name="Normal 7" xfId="1428" xr:uid="{00000000-0005-0000-0000-000098050000}"/>
    <cellStyle name="Normal 7 2" xfId="1429" xr:uid="{00000000-0005-0000-0000-000099050000}"/>
    <cellStyle name="Normal 70" xfId="1430" xr:uid="{00000000-0005-0000-0000-00009A050000}"/>
    <cellStyle name="Normal 75" xfId="1431" xr:uid="{00000000-0005-0000-0000-00009B050000}"/>
    <cellStyle name="Normal 76" xfId="1432" xr:uid="{00000000-0005-0000-0000-00009C050000}"/>
    <cellStyle name="Normal 77" xfId="1433" xr:uid="{00000000-0005-0000-0000-00009D050000}"/>
    <cellStyle name="Normal 78" xfId="1434" xr:uid="{00000000-0005-0000-0000-00009E050000}"/>
    <cellStyle name="Normal 79" xfId="1435" xr:uid="{00000000-0005-0000-0000-00009F050000}"/>
    <cellStyle name="Normal 8" xfId="1436" xr:uid="{00000000-0005-0000-0000-0000A0050000}"/>
    <cellStyle name="Normal 8 2" xfId="1437" xr:uid="{00000000-0005-0000-0000-0000A1050000}"/>
    <cellStyle name="Normal 8 3" xfId="1438" xr:uid="{00000000-0005-0000-0000-0000A2050000}"/>
    <cellStyle name="Normal 80" xfId="1439" xr:uid="{00000000-0005-0000-0000-0000A3050000}"/>
    <cellStyle name="Normal 81" xfId="1440" xr:uid="{00000000-0005-0000-0000-0000A4050000}"/>
    <cellStyle name="Normal 82" xfId="1441" xr:uid="{00000000-0005-0000-0000-0000A5050000}"/>
    <cellStyle name="Normal 87" xfId="1442" xr:uid="{00000000-0005-0000-0000-0000A6050000}"/>
    <cellStyle name="Normal 89" xfId="1443" xr:uid="{00000000-0005-0000-0000-0000A7050000}"/>
    <cellStyle name="Normal 9" xfId="1444" xr:uid="{00000000-0005-0000-0000-0000A8050000}"/>
    <cellStyle name="Normal 9 2" xfId="1445" xr:uid="{00000000-0005-0000-0000-0000A9050000}"/>
    <cellStyle name="Normal 97" xfId="1446" xr:uid="{00000000-0005-0000-0000-0000AA050000}"/>
    <cellStyle name="Normal 99" xfId="1447" xr:uid="{00000000-0005-0000-0000-0000AB050000}"/>
    <cellStyle name="Notas 10" xfId="1448" xr:uid="{00000000-0005-0000-0000-0000AC050000}"/>
    <cellStyle name="Notas 10 2" xfId="1903" xr:uid="{465EC6B8-61B2-45CA-AEB5-F2630C05E5FE}"/>
    <cellStyle name="Notas 10 2 2" xfId="2463" xr:uid="{6BAF1F8A-95EC-4F47-BABD-68287035B3B5}"/>
    <cellStyle name="Notas 10 2 3" xfId="2679" xr:uid="{417ADB3B-AE8D-45D7-9F0F-3E385AEC153E}"/>
    <cellStyle name="Notas 10 2 4" xfId="2982" xr:uid="{0A7A574D-323D-4CBA-BDB1-E93D84E1DC34}"/>
    <cellStyle name="Notas 10 2 5" xfId="3308" xr:uid="{D6835D8C-5149-4E2C-B942-5B34A23FA53F}"/>
    <cellStyle name="Notas 10 2 6" xfId="3614" xr:uid="{8B1643AB-F18E-47D0-88C8-B61208D850B8}"/>
    <cellStyle name="Notas 10 2 7" xfId="3975" xr:uid="{723AF24E-51AE-4E17-BB56-93BDD395A84F}"/>
    <cellStyle name="Notas 10 3" xfId="1890" xr:uid="{1251BC98-7E31-4B9C-91AA-E4AEB4737914}"/>
    <cellStyle name="Notas 10 3 2" xfId="2450" xr:uid="{CC0AD049-8F9C-4365-89AB-5E84323785CD}"/>
    <cellStyle name="Notas 10 3 3" xfId="2666" xr:uid="{DE79F1FB-59C5-4611-BA3C-82D22F012A55}"/>
    <cellStyle name="Notas 10 3 4" xfId="2969" xr:uid="{AAD5E71F-A66F-402D-B45D-DBD025CAABF7}"/>
    <cellStyle name="Notas 10 3 5" xfId="3295" xr:uid="{6A197CF9-EBAA-4667-A1D1-C21A6CA0AD0C}"/>
    <cellStyle name="Notas 10 3 6" xfId="3601" xr:uid="{3101FF6C-2A94-4223-AD1B-BCD5B45F5BA1}"/>
    <cellStyle name="Notas 10 3 7" xfId="3962" xr:uid="{B01F9639-673B-4341-94F7-A7166A2FFF50}"/>
    <cellStyle name="Notas 10 3 8" xfId="4294" xr:uid="{B1B9BEE9-3BE6-4952-858B-69A5CEEEC5A9}"/>
    <cellStyle name="Notas 10 4" xfId="2100" xr:uid="{5525120C-FC91-49A7-BEEB-0039651F841D}"/>
    <cellStyle name="Notas 10 4 2" xfId="2590" xr:uid="{DB26FC12-CED9-472F-85FF-00D4807C6DE4}"/>
    <cellStyle name="Notas 10 4 3" xfId="2855" xr:uid="{F19470F5-B98F-472D-8A85-F0EEE73F8E47}"/>
    <cellStyle name="Notas 10 4 4" xfId="3158" xr:uid="{3D36E149-A12C-45E6-8256-D2B54A546444}"/>
    <cellStyle name="Notas 10 4 5" xfId="3484" xr:uid="{85019E6D-BA52-4DCA-8D66-8314AA2A35B4}"/>
    <cellStyle name="Notas 10 4 6" xfId="3790" xr:uid="{A3DD0938-87B5-4EC1-8572-F85BE871FC98}"/>
    <cellStyle name="Notas 10 4 7" xfId="4172" xr:uid="{23B817BB-49D5-4155-A10B-F5D6D14BCC0B}"/>
    <cellStyle name="Notas 10 4 8" xfId="4379" xr:uid="{09782DD6-3423-4B80-B9BF-C770815B6FCB}"/>
    <cellStyle name="Notas 10 5" xfId="2024" xr:uid="{6CF927A0-845B-4E9A-92B6-59E45CA05049}"/>
    <cellStyle name="Notas 10 5 2" xfId="2786" xr:uid="{3C624ADC-A745-4EC4-9F61-835FA6FD5C48}"/>
    <cellStyle name="Notas 10 5 3" xfId="3089" xr:uid="{AAA3883B-AF5B-4D79-9C05-BFE6E0D44246}"/>
    <cellStyle name="Notas 10 5 4" xfId="3415" xr:uid="{CC81E39B-599D-49CC-B8BC-3E9F42982B3D}"/>
    <cellStyle name="Notas 10 5 5" xfId="3721" xr:uid="{C2FC6DA2-3962-415C-84A2-C94D40DCEC88}"/>
    <cellStyle name="Notas 10 5 6" xfId="4096" xr:uid="{E20FDCCE-A7CF-4C23-AF08-83F9122ACF70}"/>
    <cellStyle name="Notas 10 5 7" xfId="4378" xr:uid="{5C3FF32F-E423-4C8F-9E3D-12CCC56B1BF8}"/>
    <cellStyle name="Notas 11" xfId="1449" xr:uid="{00000000-0005-0000-0000-0000AD050000}"/>
    <cellStyle name="Notas 11 2" xfId="1904" xr:uid="{26733C46-EB30-43C6-AB1B-D4D5DEB3E307}"/>
    <cellStyle name="Notas 11 2 2" xfId="2464" xr:uid="{05BCBC1E-8828-42DD-A619-112AD3658F11}"/>
    <cellStyle name="Notas 11 2 3" xfId="2680" xr:uid="{53503E49-1394-4FD7-8E8F-1FED0F61F4A3}"/>
    <cellStyle name="Notas 11 2 4" xfId="2983" xr:uid="{C90626A2-D691-4B8D-BE43-9C3DD4D2721F}"/>
    <cellStyle name="Notas 11 2 5" xfId="3309" xr:uid="{E6E1DBE1-3D9B-4BD3-A3A4-070012266152}"/>
    <cellStyle name="Notas 11 2 6" xfId="3615" xr:uid="{3B5CE224-8918-42B2-9DF6-C06E0CF3C302}"/>
    <cellStyle name="Notas 11 2 7" xfId="3976" xr:uid="{794E708B-424E-4240-842A-FBCE622599DC}"/>
    <cellStyle name="Notas 11 3" xfId="1891" xr:uid="{CA8F2F30-7891-4DD4-92C4-3250D3E9B8A4}"/>
    <cellStyle name="Notas 11 3 2" xfId="2451" xr:uid="{4DD09200-46F7-4C02-8617-CF17CFAC5CC7}"/>
    <cellStyle name="Notas 11 3 3" xfId="2667" xr:uid="{9A42C855-5307-4C28-BCB3-12F25CFFF3F1}"/>
    <cellStyle name="Notas 11 3 4" xfId="2970" xr:uid="{9A3200D8-5B9B-4D9A-A10E-340522594FA0}"/>
    <cellStyle name="Notas 11 3 5" xfId="3296" xr:uid="{F50B5AFB-9449-42D7-962D-789B9FBEE0C9}"/>
    <cellStyle name="Notas 11 3 6" xfId="3602" xr:uid="{1B96180E-DDCE-405A-9B80-7ED411A5DE04}"/>
    <cellStyle name="Notas 11 3 7" xfId="3963" xr:uid="{34BC7E81-7BDB-4B71-90C7-7C2A9D37A86A}"/>
    <cellStyle name="Notas 11 3 8" xfId="4295" xr:uid="{51F8003C-1D98-4D0A-B462-AE66CC09E713}"/>
    <cellStyle name="Notas 11 4" xfId="2101" xr:uid="{4915A7F0-86A4-4B68-85CF-D655060E488A}"/>
    <cellStyle name="Notas 11 4 2" xfId="2591" xr:uid="{EC98B610-4C6B-401E-8739-3448F6A09F5D}"/>
    <cellStyle name="Notas 11 4 3" xfId="2856" xr:uid="{18F9AD66-D095-4D77-BF0D-18C4934D98D6}"/>
    <cellStyle name="Notas 11 4 4" xfId="3159" xr:uid="{793A54C9-F864-4680-850A-B7985ABB5ABA}"/>
    <cellStyle name="Notas 11 4 5" xfId="3485" xr:uid="{7464B246-18D4-4144-B125-F4F5CA5C08D8}"/>
    <cellStyle name="Notas 11 4 6" xfId="3791" xr:uid="{EA0C765F-C8BB-4B42-BD4B-853333E93ADB}"/>
    <cellStyle name="Notas 11 4 7" xfId="4173" xr:uid="{C861EEA2-ACB2-414D-B30D-59C2B4A5012D}"/>
    <cellStyle name="Notas 11 4 8" xfId="4380" xr:uid="{286D3CAB-C432-4F8A-B76A-5ECEB2C1652B}"/>
    <cellStyle name="Notas 11 5" xfId="2023" xr:uid="{EE9EF3A4-B8DC-4298-BD25-E260123233E2}"/>
    <cellStyle name="Notas 11 5 2" xfId="2785" xr:uid="{5FB865EE-F62B-4A51-88A0-8277BFFFA108}"/>
    <cellStyle name="Notas 11 5 3" xfId="3088" xr:uid="{A06D77CE-45BE-408D-817B-CC8A866E6549}"/>
    <cellStyle name="Notas 11 5 4" xfId="3414" xr:uid="{3F051D88-0C27-4C3A-9213-925C2795EDC7}"/>
    <cellStyle name="Notas 11 5 5" xfId="3720" xr:uid="{B0B43EAF-E662-4F7B-A1E8-263878E24739}"/>
    <cellStyle name="Notas 11 5 6" xfId="4095" xr:uid="{AFA72A98-6428-4006-A06A-1B85BC680791}"/>
    <cellStyle name="Notas 11 5 7" xfId="4377" xr:uid="{28D35603-8E37-4C2F-9167-72530C8D8A92}"/>
    <cellStyle name="Notas 12" xfId="1450" xr:uid="{00000000-0005-0000-0000-0000AE050000}"/>
    <cellStyle name="Notas 12 2" xfId="1905" xr:uid="{70387B07-5074-4829-BD59-A3B7117A0733}"/>
    <cellStyle name="Notas 12 2 2" xfId="2465" xr:uid="{EE45D282-6E84-4669-988A-7865602CD553}"/>
    <cellStyle name="Notas 12 2 3" xfId="2681" xr:uid="{9406B2F8-0C11-47AF-8A23-50B0E41AF19C}"/>
    <cellStyle name="Notas 12 2 4" xfId="2984" xr:uid="{2A32775D-5697-4CC1-A67E-938441C7C445}"/>
    <cellStyle name="Notas 12 2 5" xfId="3310" xr:uid="{E6FDEFCE-EB61-4BC3-9A91-4FB7CABBF940}"/>
    <cellStyle name="Notas 12 2 6" xfId="3616" xr:uid="{753F428A-DA74-482A-A745-78D8B7554D93}"/>
    <cellStyle name="Notas 12 2 7" xfId="3977" xr:uid="{D499630C-44C2-4C3B-9347-3A5E6008D937}"/>
    <cellStyle name="Notas 12 3" xfId="1892" xr:uid="{98A09983-8685-4555-B972-4C2FE105E5BD}"/>
    <cellStyle name="Notas 12 3 2" xfId="2452" xr:uid="{F10BEFD0-C884-4131-9765-01C9EAE15465}"/>
    <cellStyle name="Notas 12 3 3" xfId="2668" xr:uid="{951B5193-EB1D-4323-A68D-7BD7A7994DF5}"/>
    <cellStyle name="Notas 12 3 4" xfId="2971" xr:uid="{3C0E7571-44CB-4F97-9A4D-AE81F6B209C2}"/>
    <cellStyle name="Notas 12 3 5" xfId="3297" xr:uid="{8D1EDE15-BE1E-4D18-AC2B-601078D8194D}"/>
    <cellStyle name="Notas 12 3 6" xfId="3603" xr:uid="{CCA642A3-3608-4867-A34B-A6B8E17085B8}"/>
    <cellStyle name="Notas 12 3 7" xfId="3964" xr:uid="{AC400ACC-C0B9-40DD-9612-730F6EDCE317}"/>
    <cellStyle name="Notas 12 3 8" xfId="4296" xr:uid="{1C38138E-E475-4099-A0B6-179D3CF77C26}"/>
    <cellStyle name="Notas 12 4" xfId="2102" xr:uid="{453D0426-08BE-4F04-A0F4-DD418DB0FBA2}"/>
    <cellStyle name="Notas 12 4 2" xfId="2592" xr:uid="{5ECCED31-D4B6-4F9E-B34E-48ACD140F6EA}"/>
    <cellStyle name="Notas 12 4 3" xfId="2857" xr:uid="{B401BDF5-D8D8-4B73-A542-C77B4D68F257}"/>
    <cellStyle name="Notas 12 4 4" xfId="3160" xr:uid="{44EC9ED3-EB69-41B2-93C4-8CA052DDF25C}"/>
    <cellStyle name="Notas 12 4 5" xfId="3486" xr:uid="{2E7C7ADA-7FA3-4E8B-98C0-37B4CFCB8E37}"/>
    <cellStyle name="Notas 12 4 6" xfId="3792" xr:uid="{78A53154-DF48-437A-96F2-07DDA52E910E}"/>
    <cellStyle name="Notas 12 4 7" xfId="4174" xr:uid="{62B53686-1F86-47DA-BF5F-34456AFE1E27}"/>
    <cellStyle name="Notas 12 4 8" xfId="4381" xr:uid="{C5A368E5-40E5-4F83-AF3F-80C0A20F308D}"/>
    <cellStyle name="Notas 12 5" xfId="2022" xr:uid="{9F4C4A20-1DF6-400C-9906-281AA198C258}"/>
    <cellStyle name="Notas 12 5 2" xfId="2784" xr:uid="{89C76CE7-3538-4F4E-A9B6-B5F8AEA345E5}"/>
    <cellStyle name="Notas 12 5 3" xfId="3087" xr:uid="{B4155F9B-244C-4929-BE43-FA8CD4DC134D}"/>
    <cellStyle name="Notas 12 5 4" xfId="3413" xr:uid="{95787F9B-C8E3-416C-A6A8-3825888C6CD5}"/>
    <cellStyle name="Notas 12 5 5" xfId="3719" xr:uid="{5CD58204-238E-40B3-8102-A09BBACF3C57}"/>
    <cellStyle name="Notas 12 5 6" xfId="4094" xr:uid="{0237F279-1865-4642-B0AC-D78E5AA0B445}"/>
    <cellStyle name="Notas 12 5 7" xfId="4376" xr:uid="{A47075C1-60ED-44A6-A246-0EA456F0C729}"/>
    <cellStyle name="Notas 13" xfId="1451" xr:uid="{00000000-0005-0000-0000-0000AF050000}"/>
    <cellStyle name="Notas 13 2" xfId="1906" xr:uid="{F8C6C10B-F0A0-4DF4-A567-A9D4CAAA2458}"/>
    <cellStyle name="Notas 13 2 2" xfId="2466" xr:uid="{CD481200-9D6A-42EF-A47A-994FDE1E8BE4}"/>
    <cellStyle name="Notas 13 2 3" xfId="2682" xr:uid="{DE3A56FA-03CC-4D1E-B819-87D48DFC4FC2}"/>
    <cellStyle name="Notas 13 2 4" xfId="2985" xr:uid="{B2A29F6C-582F-47D6-A2BD-68CFF4F92C00}"/>
    <cellStyle name="Notas 13 2 5" xfId="3311" xr:uid="{65A15825-2C4A-4245-9F32-CD208D4C9CBD}"/>
    <cellStyle name="Notas 13 2 6" xfId="3617" xr:uid="{237ECEC6-89D0-4C2A-906A-50877797BC92}"/>
    <cellStyle name="Notas 13 2 7" xfId="3978" xr:uid="{6D43F3BC-D126-48E2-87D6-0DA04A3C86E8}"/>
    <cellStyle name="Notas 13 3" xfId="1893" xr:uid="{F97266BB-BE6E-45F1-9B53-FED32CAB89E1}"/>
    <cellStyle name="Notas 13 3 2" xfId="2453" xr:uid="{96967C2C-0C79-4211-BC16-F990C723F5C7}"/>
    <cellStyle name="Notas 13 3 3" xfId="2669" xr:uid="{D81D45D6-E60D-4493-8BB6-69E571210FA9}"/>
    <cellStyle name="Notas 13 3 4" xfId="2972" xr:uid="{33FDAD44-9AE5-4D59-8DC0-3B125A70B01B}"/>
    <cellStyle name="Notas 13 3 5" xfId="3298" xr:uid="{0C3E7E4E-0C11-4770-A658-AC4282FC3F73}"/>
    <cellStyle name="Notas 13 3 6" xfId="3604" xr:uid="{71D0ACD2-B555-4799-9AB6-AF82C97F5A5E}"/>
    <cellStyle name="Notas 13 3 7" xfId="3965" xr:uid="{90C8BC02-3481-4439-8752-0B41F45B66C5}"/>
    <cellStyle name="Notas 13 3 8" xfId="4297" xr:uid="{A4DFCC31-88B4-4D9F-BD7F-4A8325A43EAE}"/>
    <cellStyle name="Notas 13 4" xfId="2103" xr:uid="{E2563713-D884-47DF-9E8C-6801AD08C748}"/>
    <cellStyle name="Notas 13 4 2" xfId="2593" xr:uid="{8C148CC2-3E62-433E-BFCC-6A4694D9B00E}"/>
    <cellStyle name="Notas 13 4 3" xfId="2858" xr:uid="{F22AC511-C313-457F-A8D2-D162ADFCA008}"/>
    <cellStyle name="Notas 13 4 4" xfId="3161" xr:uid="{8BD9D121-4F89-48CB-A965-39DB2A4F4A2A}"/>
    <cellStyle name="Notas 13 4 5" xfId="3487" xr:uid="{9ACB8A56-325D-46A8-A4B7-DEF8A6D788E6}"/>
    <cellStyle name="Notas 13 4 6" xfId="3793" xr:uid="{189449E0-7B50-43A9-9192-A29AC66F4B1C}"/>
    <cellStyle name="Notas 13 4 7" xfId="4175" xr:uid="{2368C615-BC9B-4006-B281-FF1FF76E1153}"/>
    <cellStyle name="Notas 13 4 8" xfId="4382" xr:uid="{1854B30B-6A6E-4999-BE66-3061CA1293E4}"/>
    <cellStyle name="Notas 13 5" xfId="2021" xr:uid="{E5A4B0C4-3002-4665-B50D-D731E512232F}"/>
    <cellStyle name="Notas 13 5 2" xfId="2783" xr:uid="{6CE0AACC-5FF3-4360-8838-427868D25432}"/>
    <cellStyle name="Notas 13 5 3" xfId="3086" xr:uid="{8D5E662C-7A67-4043-A936-ED2ED13834DC}"/>
    <cellStyle name="Notas 13 5 4" xfId="3412" xr:uid="{968DC9BF-0847-41C4-9989-5A0CC7430B2A}"/>
    <cellStyle name="Notas 13 5 5" xfId="3718" xr:uid="{C5D30832-A084-4845-8A12-F35F5BF60D4D}"/>
    <cellStyle name="Notas 13 5 6" xfId="4093" xr:uid="{E36C0252-16F3-4DA5-93BF-C4335B6A8AEF}"/>
    <cellStyle name="Notas 13 5 7" xfId="4375" xr:uid="{75531848-6B1F-408D-A536-989692B94CDE}"/>
    <cellStyle name="Notas 14" xfId="1452" xr:uid="{00000000-0005-0000-0000-0000B0050000}"/>
    <cellStyle name="Notas 14 2" xfId="1907" xr:uid="{E031036B-CA96-409C-868A-2F04DE531252}"/>
    <cellStyle name="Notas 14 2 2" xfId="2467" xr:uid="{6E349D4B-FCCE-47F9-814C-FA296B835EC9}"/>
    <cellStyle name="Notas 14 2 3" xfId="2683" xr:uid="{5A11D768-3A6B-4A5A-936D-75B5BA924C92}"/>
    <cellStyle name="Notas 14 2 4" xfId="2986" xr:uid="{9E9C7373-B6A9-4458-A822-B89A9F1994DD}"/>
    <cellStyle name="Notas 14 2 5" xfId="3312" xr:uid="{3A4A4682-6219-44F1-B095-718CC064DE32}"/>
    <cellStyle name="Notas 14 2 6" xfId="3618" xr:uid="{CFE68107-94A3-4873-8008-05D5E6B98A8E}"/>
    <cellStyle name="Notas 14 2 7" xfId="3979" xr:uid="{1F66BB96-6164-4254-8F35-028DD92B2552}"/>
    <cellStyle name="Notas 14 3" xfId="1894" xr:uid="{889C1E46-D607-40B9-8098-FB7E498E7765}"/>
    <cellStyle name="Notas 14 3 2" xfId="2454" xr:uid="{8B5CFB82-F00E-4DD5-AEB4-A00FF35844FD}"/>
    <cellStyle name="Notas 14 3 3" xfId="2670" xr:uid="{380FC7D7-7573-41BE-A50A-C17DE0C0864E}"/>
    <cellStyle name="Notas 14 3 4" xfId="2973" xr:uid="{6040F090-63CC-478C-AF3E-69BD626B59A5}"/>
    <cellStyle name="Notas 14 3 5" xfId="3299" xr:uid="{2574929C-6FAF-48C9-AAE9-ED830E83BC40}"/>
    <cellStyle name="Notas 14 3 6" xfId="3605" xr:uid="{26E94548-6C64-48F1-9150-7D3D3C55D51B}"/>
    <cellStyle name="Notas 14 3 7" xfId="3966" xr:uid="{60CA4373-A5F3-4CBF-95C3-9E2FC4129250}"/>
    <cellStyle name="Notas 14 3 8" xfId="4298" xr:uid="{5D83CD09-1E6A-44D3-84FA-E1276C961EA1}"/>
    <cellStyle name="Notas 14 4" xfId="2104" xr:uid="{103C101A-9B6F-4D01-ADD8-B5EE81239ECF}"/>
    <cellStyle name="Notas 14 4 2" xfId="2594" xr:uid="{8A64DF2E-ED21-404C-A474-1260E20045F1}"/>
    <cellStyle name="Notas 14 4 3" xfId="2859" xr:uid="{8579DB05-7FDA-4954-A0D3-3E88DD61BF3F}"/>
    <cellStyle name="Notas 14 4 4" xfId="3162" xr:uid="{89D36A86-F6BA-43A6-8062-C01AE23C797C}"/>
    <cellStyle name="Notas 14 4 5" xfId="3488" xr:uid="{C67EE4F7-5E0E-487C-B58D-0611BD030EB8}"/>
    <cellStyle name="Notas 14 4 6" xfId="3794" xr:uid="{26232F71-A0D6-4612-A59D-3FDE37236A4D}"/>
    <cellStyle name="Notas 14 4 7" xfId="4176" xr:uid="{6539C27E-4CDD-4B12-9A60-8548253427BF}"/>
    <cellStyle name="Notas 14 4 8" xfId="4383" xr:uid="{4C8BA6D1-6E0A-4BFF-A456-2A7AE9C1BCD9}"/>
    <cellStyle name="Notas 14 5" xfId="2020" xr:uid="{5C8FA850-EF3B-41FB-992D-2C9E5478B8E2}"/>
    <cellStyle name="Notas 14 5 2" xfId="2782" xr:uid="{DFD49165-B7F4-4639-8C0C-37C3B499044F}"/>
    <cellStyle name="Notas 14 5 3" xfId="3085" xr:uid="{94FCD64A-13EF-4CC1-BF11-824EFA7D9D66}"/>
    <cellStyle name="Notas 14 5 4" xfId="3411" xr:uid="{2CA34053-623D-4947-958A-2D13BD19789A}"/>
    <cellStyle name="Notas 14 5 5" xfId="3717" xr:uid="{E56E8E1B-7C8D-43E8-96BF-0DB99F5A1DC2}"/>
    <cellStyle name="Notas 14 5 6" xfId="4092" xr:uid="{4CD5A537-63C6-4A6D-BC78-1CB5AB5EEBE1}"/>
    <cellStyle name="Notas 14 5 7" xfId="4374" xr:uid="{543EC8CE-7464-4F3B-8105-59733053C613}"/>
    <cellStyle name="Notas 15" xfId="1453" xr:uid="{00000000-0005-0000-0000-0000B1050000}"/>
    <cellStyle name="Notas 15 2" xfId="1908" xr:uid="{30C9E267-029D-4FEC-A0E5-EA4EA2AEB802}"/>
    <cellStyle name="Notas 15 2 2" xfId="2468" xr:uid="{E21A8E64-8C1A-4C83-81D2-2C767A0280E1}"/>
    <cellStyle name="Notas 15 2 3" xfId="2684" xr:uid="{1C1D74BA-54EE-4A07-9862-3014EF6A889B}"/>
    <cellStyle name="Notas 15 2 4" xfId="2987" xr:uid="{3818C4B2-4477-4577-9BE3-6DF492FC368E}"/>
    <cellStyle name="Notas 15 2 5" xfId="3313" xr:uid="{68E0ED57-7501-495D-8265-3050D1AA1608}"/>
    <cellStyle name="Notas 15 2 6" xfId="3619" xr:uid="{FF0D2F15-4620-4533-A1D9-0D9514EB2FFE}"/>
    <cellStyle name="Notas 15 2 7" xfId="3980" xr:uid="{4713494E-5F8C-490D-8AEA-D36CFCB2361E}"/>
    <cellStyle name="Notas 15 3" xfId="1895" xr:uid="{ECF78FF2-EACC-4B13-B117-D4519F7D7E4E}"/>
    <cellStyle name="Notas 15 3 2" xfId="2455" xr:uid="{B86BD7C4-B409-4B31-9963-AAFB9BCA176E}"/>
    <cellStyle name="Notas 15 3 3" xfId="2671" xr:uid="{51F3FB02-413E-4ECC-A024-CC4C2DE165FA}"/>
    <cellStyle name="Notas 15 3 4" xfId="2974" xr:uid="{FA3AE8E5-A799-4421-AEB3-D0BF2EBF7DA8}"/>
    <cellStyle name="Notas 15 3 5" xfId="3300" xr:uid="{FD857081-01FD-4EA7-B53A-5F4847CBE449}"/>
    <cellStyle name="Notas 15 3 6" xfId="3606" xr:uid="{1D3D8518-2714-401A-BC23-169E9CA17186}"/>
    <cellStyle name="Notas 15 3 7" xfId="3967" xr:uid="{2F998455-0542-411F-B801-73744217FFDC}"/>
    <cellStyle name="Notas 15 3 8" xfId="4299" xr:uid="{3FD994AE-4511-437E-AEBF-BE9D14570C60}"/>
    <cellStyle name="Notas 15 4" xfId="2105" xr:uid="{9D9BE87B-5A3C-4B87-901D-7052B7C948B5}"/>
    <cellStyle name="Notas 15 4 2" xfId="2595" xr:uid="{DBD94381-645C-4DFF-921E-409E18566547}"/>
    <cellStyle name="Notas 15 4 3" xfId="2860" xr:uid="{A8FA3432-B5FF-43CC-B7CC-2B34B761EC55}"/>
    <cellStyle name="Notas 15 4 4" xfId="3163" xr:uid="{44DFBCD2-8A52-44EC-8007-DEF9735F7062}"/>
    <cellStyle name="Notas 15 4 5" xfId="3489" xr:uid="{0A5F556D-D6CC-44B9-95F9-DD6410E2E0D2}"/>
    <cellStyle name="Notas 15 4 6" xfId="3795" xr:uid="{0D46B544-08ED-4EAD-8A7F-FBFFE4D66AD3}"/>
    <cellStyle name="Notas 15 4 7" xfId="4177" xr:uid="{A4AF62FB-806B-48B6-B3EF-B9E552E30009}"/>
    <cellStyle name="Notas 15 4 8" xfId="4384" xr:uid="{6A47EC00-9197-4834-8FFA-6094C9E02079}"/>
    <cellStyle name="Notas 15 5" xfId="2019" xr:uid="{4C941824-9660-450A-AFFE-8B4012E94F7B}"/>
    <cellStyle name="Notas 15 5 2" xfId="2781" xr:uid="{0E1A17D5-D695-42FB-A641-13581DEFBC53}"/>
    <cellStyle name="Notas 15 5 3" xfId="3084" xr:uid="{97D364CE-FFDB-494A-8F8F-72054E391114}"/>
    <cellStyle name="Notas 15 5 4" xfId="3410" xr:uid="{8D82B0E4-1E1B-46A3-836D-BAA470C7F3DC}"/>
    <cellStyle name="Notas 15 5 5" xfId="3716" xr:uid="{3B8E05F8-06AA-4757-A07D-09DC3D62087C}"/>
    <cellStyle name="Notas 15 5 6" xfId="4091" xr:uid="{1B1EEB73-09CA-43D3-A6E8-57F04C842523}"/>
    <cellStyle name="Notas 15 5 7" xfId="4373" xr:uid="{5C696E64-36B6-4399-95C2-64AA121C9E5D}"/>
    <cellStyle name="Notas 16" xfId="1454" xr:uid="{00000000-0005-0000-0000-0000B2050000}"/>
    <cellStyle name="Notas 16 2" xfId="1909" xr:uid="{1098660D-0869-4E0F-871F-94F501C76F0B}"/>
    <cellStyle name="Notas 16 2 2" xfId="2469" xr:uid="{0EBD0749-2A3B-4ADC-B3F1-3CF0B8E80B3C}"/>
    <cellStyle name="Notas 16 2 3" xfId="2685" xr:uid="{D99E8697-A85C-409B-9856-8BC334FE332B}"/>
    <cellStyle name="Notas 16 2 4" xfId="2988" xr:uid="{B42288AC-C65F-4429-9D80-821A107E0893}"/>
    <cellStyle name="Notas 16 2 5" xfId="3314" xr:uid="{39AAFF79-7F1C-4AE4-9686-2D3032303BCA}"/>
    <cellStyle name="Notas 16 2 6" xfId="3620" xr:uid="{A75E09D1-68F6-414A-9B02-649A397FD46E}"/>
    <cellStyle name="Notas 16 2 7" xfId="3981" xr:uid="{BA7DC271-966C-450F-9350-05AD841BF2BC}"/>
    <cellStyle name="Notas 16 3" xfId="1896" xr:uid="{6C1E9C07-A76E-421B-8DF2-00795D7EC2A4}"/>
    <cellStyle name="Notas 16 3 2" xfId="2456" xr:uid="{B23019AF-62A0-41D4-ADE6-4D4ABB6CC96E}"/>
    <cellStyle name="Notas 16 3 3" xfId="2672" xr:uid="{AC6C4B97-9595-43E9-80A2-8CC54051E1D1}"/>
    <cellStyle name="Notas 16 3 4" xfId="2975" xr:uid="{900D3267-85F0-4AE8-84AB-E74BF1EF4AD1}"/>
    <cellStyle name="Notas 16 3 5" xfId="3301" xr:uid="{4CA94884-038C-49F6-A3EE-484B79E3D113}"/>
    <cellStyle name="Notas 16 3 6" xfId="3607" xr:uid="{FE153480-591F-425A-A53A-D9D25685CA84}"/>
    <cellStyle name="Notas 16 3 7" xfId="3968" xr:uid="{9112BF59-8811-4197-B017-8B770FB26B8C}"/>
    <cellStyle name="Notas 16 3 8" xfId="4300" xr:uid="{8BFF258B-F059-4D8D-A5BE-2EF4EA52DA2D}"/>
    <cellStyle name="Notas 16 4" xfId="2106" xr:uid="{BF88E4AD-5CB6-462E-A15A-CE0404882D08}"/>
    <cellStyle name="Notas 16 4 2" xfId="2596" xr:uid="{248EC42B-08BC-4F3A-AF29-16381E2BA242}"/>
    <cellStyle name="Notas 16 4 3" xfId="2861" xr:uid="{BD78CA82-E08C-40C8-A896-1ADF00CDBB9D}"/>
    <cellStyle name="Notas 16 4 4" xfId="3164" xr:uid="{F91553FB-911C-4DA3-9472-BCCF8D7493B8}"/>
    <cellStyle name="Notas 16 4 5" xfId="3490" xr:uid="{412E2830-34FA-4235-80B9-59448D10819D}"/>
    <cellStyle name="Notas 16 4 6" xfId="3796" xr:uid="{4EEB3FF1-AF2B-42B9-9E61-01108160DC8D}"/>
    <cellStyle name="Notas 16 4 7" xfId="4178" xr:uid="{E5F80D25-C536-4F08-9CCE-719742E9C271}"/>
    <cellStyle name="Notas 16 4 8" xfId="4385" xr:uid="{0FC1A135-5760-4F57-BA63-77C39FA14D4A}"/>
    <cellStyle name="Notas 16 5" xfId="2018" xr:uid="{621CC0EA-927F-4AD1-9075-77E1EDF8ABB6}"/>
    <cellStyle name="Notas 16 5 2" xfId="2780" xr:uid="{BE1133FA-E46B-488E-A0AA-CAB6FDB9DC64}"/>
    <cellStyle name="Notas 16 5 3" xfId="3083" xr:uid="{72492A6C-FAA0-479A-ADA6-79164711CCA7}"/>
    <cellStyle name="Notas 16 5 4" xfId="3409" xr:uid="{9B806649-DB20-4415-BE87-D8B128C2D081}"/>
    <cellStyle name="Notas 16 5 5" xfId="3715" xr:uid="{6DDCD889-504B-40F7-9BF7-64E3FE571999}"/>
    <cellStyle name="Notas 16 5 6" xfId="4090" xr:uid="{F0905533-8C4E-42E4-AC5B-BD9BBF1D78AF}"/>
    <cellStyle name="Notas 16 5 7" xfId="4372" xr:uid="{DCFBC2D0-6D95-4371-A4E6-52A6F183BFBE}"/>
    <cellStyle name="Notas 17" xfId="1455" xr:uid="{00000000-0005-0000-0000-0000B3050000}"/>
    <cellStyle name="Notas 17 2" xfId="1910" xr:uid="{F07729F0-1C59-4722-A5E0-6D28A9E7460E}"/>
    <cellStyle name="Notas 17 2 2" xfId="2470" xr:uid="{0CC91F92-D59A-4042-B911-95C46A11A0B2}"/>
    <cellStyle name="Notas 17 2 3" xfId="2686" xr:uid="{7B33E454-AE4D-44C7-9BA3-425E566BADE7}"/>
    <cellStyle name="Notas 17 2 4" xfId="2989" xr:uid="{23F3242E-B9D4-4E1C-BAB2-E811213A1B91}"/>
    <cellStyle name="Notas 17 2 5" xfId="3315" xr:uid="{772DF63D-CFC8-474C-B55E-C9B1219E480D}"/>
    <cellStyle name="Notas 17 2 6" xfId="3621" xr:uid="{6DA13957-B6A7-4278-AE64-53D29D968F4B}"/>
    <cellStyle name="Notas 17 2 7" xfId="3982" xr:uid="{C9AFC9CF-198B-4ED9-80FE-8BF36A8E2FB4}"/>
    <cellStyle name="Notas 17 3" xfId="1897" xr:uid="{2E74BE33-F94C-46BF-BE11-E2BEE9E8F3E4}"/>
    <cellStyle name="Notas 17 3 2" xfId="2457" xr:uid="{B285AD25-476A-4678-9922-CD9BE729D757}"/>
    <cellStyle name="Notas 17 3 3" xfId="2673" xr:uid="{4A0256D3-001C-4B11-9E8C-1FD5A257AA58}"/>
    <cellStyle name="Notas 17 3 4" xfId="2976" xr:uid="{EDDA0801-C34A-4B74-8495-EA759419E4FB}"/>
    <cellStyle name="Notas 17 3 5" xfId="3302" xr:uid="{B42015F6-DD85-429B-88B9-95A764D819C0}"/>
    <cellStyle name="Notas 17 3 6" xfId="3608" xr:uid="{CAED2E65-8907-45E3-94B6-FD90D224672E}"/>
    <cellStyle name="Notas 17 3 7" xfId="3969" xr:uid="{A622F231-9CD6-4620-9B76-AE1AD5FB51CE}"/>
    <cellStyle name="Notas 17 3 8" xfId="4301" xr:uid="{D29A3262-77A9-4BDC-9708-69C3EE66D53B}"/>
    <cellStyle name="Notas 17 4" xfId="2107" xr:uid="{01944FC3-9623-4F25-B7E3-2834B3F9C513}"/>
    <cellStyle name="Notas 17 4 2" xfId="2597" xr:uid="{613B788E-5561-4FC8-B61F-A54D9C01AAED}"/>
    <cellStyle name="Notas 17 4 3" xfId="2862" xr:uid="{67836B77-81D4-43BF-AEE8-C672F57F95CC}"/>
    <cellStyle name="Notas 17 4 4" xfId="3165" xr:uid="{A3414A28-A635-425B-AF5C-03914DB90C01}"/>
    <cellStyle name="Notas 17 4 5" xfId="3491" xr:uid="{A0B6737A-3D01-403A-9740-40C87C290888}"/>
    <cellStyle name="Notas 17 4 6" xfId="3797" xr:uid="{B05DD5AC-4C68-4382-AFA7-0E5F0D652FFD}"/>
    <cellStyle name="Notas 17 4 7" xfId="4179" xr:uid="{64146305-F281-419D-AA33-6E2825D9CE70}"/>
    <cellStyle name="Notas 17 4 8" xfId="4386" xr:uid="{2E74B52D-E19E-41BD-B915-F17E3DF2E523}"/>
    <cellStyle name="Notas 17 5" xfId="2017" xr:uid="{B1A81C9D-4EF1-4093-9AB7-354FBFABD1BA}"/>
    <cellStyle name="Notas 17 5 2" xfId="2779" xr:uid="{49933707-DBBB-495D-BACF-191FF4961A62}"/>
    <cellStyle name="Notas 17 5 3" xfId="3082" xr:uid="{B3A6C9FC-02EB-4B9D-B3AD-C6A70D713E2A}"/>
    <cellStyle name="Notas 17 5 4" xfId="3408" xr:uid="{2B5A5E3D-A959-4A67-81D7-DBCB5E10A5CF}"/>
    <cellStyle name="Notas 17 5 5" xfId="3714" xr:uid="{E9231968-213C-4FFC-8936-AF44D9E5F344}"/>
    <cellStyle name="Notas 17 5 6" xfId="4089" xr:uid="{6DA7C656-4EBE-4296-8B64-7C65204F31FD}"/>
    <cellStyle name="Notas 17 5 7" xfId="4371" xr:uid="{DDF8481C-7CC5-47A3-A727-8162FFA5ADD2}"/>
    <cellStyle name="Notas 18" xfId="1456" xr:uid="{00000000-0005-0000-0000-0000B4050000}"/>
    <cellStyle name="Notas 18 2" xfId="1911" xr:uid="{4012F3ED-BA72-4219-A184-34119C82D94A}"/>
    <cellStyle name="Notas 18 2 2" xfId="2471" xr:uid="{22A0E9B0-D0DF-453F-8179-2B43A116045D}"/>
    <cellStyle name="Notas 18 2 3" xfId="2687" xr:uid="{4C7245F7-BE73-4FCF-881B-2A8378BA5DBC}"/>
    <cellStyle name="Notas 18 2 4" xfId="2990" xr:uid="{0945ED03-FF13-4A0D-936C-A1CF3741CC9F}"/>
    <cellStyle name="Notas 18 2 5" xfId="3316" xr:uid="{1D875FF1-EB80-4B82-8F76-F1B53D42F880}"/>
    <cellStyle name="Notas 18 2 6" xfId="3622" xr:uid="{0ECB584A-74B2-4BD5-A3D9-7FAC0607EFC8}"/>
    <cellStyle name="Notas 18 2 7" xfId="3983" xr:uid="{09D8E126-E9C4-45B1-92F5-8BCC2A9F78E2}"/>
    <cellStyle name="Notas 18 3" xfId="1898" xr:uid="{F717FE84-B0EE-4A3D-A98B-FC5079354665}"/>
    <cellStyle name="Notas 18 3 2" xfId="2458" xr:uid="{90B67BA2-98DA-4645-9560-827AB568B1EF}"/>
    <cellStyle name="Notas 18 3 3" xfId="2674" xr:uid="{04292690-52F0-42B5-9201-D966F24386EA}"/>
    <cellStyle name="Notas 18 3 4" xfId="2977" xr:uid="{20BBBA4B-2D58-4769-A8C5-DD5CA340CC94}"/>
    <cellStyle name="Notas 18 3 5" xfId="3303" xr:uid="{7A16D37C-1A62-4443-8AED-DFBC79B7064A}"/>
    <cellStyle name="Notas 18 3 6" xfId="3609" xr:uid="{299C9A0B-4252-4D39-B7F4-65C248D7CB5E}"/>
    <cellStyle name="Notas 18 3 7" xfId="3970" xr:uid="{24C8A4AC-AEBD-4E49-83C0-81A2D15A1AC2}"/>
    <cellStyle name="Notas 18 3 8" xfId="4302" xr:uid="{B99C21CA-CCF5-42D7-B52C-73AA71467381}"/>
    <cellStyle name="Notas 18 4" xfId="2108" xr:uid="{9934D8AD-8ECD-4FBD-AFF8-0BFC69F590A6}"/>
    <cellStyle name="Notas 18 4 2" xfId="2598" xr:uid="{E4386EE7-3C92-4B31-A144-3A7D668489CC}"/>
    <cellStyle name="Notas 18 4 3" xfId="2863" xr:uid="{FAEAF976-F5D9-49EE-9A4F-DB3B6C6196CB}"/>
    <cellStyle name="Notas 18 4 4" xfId="3166" xr:uid="{1DB6295E-0929-4E09-AA47-2323E0AE2788}"/>
    <cellStyle name="Notas 18 4 5" xfId="3492" xr:uid="{A273E4AB-EE10-4808-AC4A-68F6D93420D2}"/>
    <cellStyle name="Notas 18 4 6" xfId="3798" xr:uid="{F9FB529A-5F10-426D-B4B8-98B1F2888604}"/>
    <cellStyle name="Notas 18 4 7" xfId="4180" xr:uid="{6BC9B311-9A1B-4E6D-98A3-E297F313B75B}"/>
    <cellStyle name="Notas 18 4 8" xfId="4387" xr:uid="{A750AE1E-74F5-4C17-A5E7-14828CD68CB4}"/>
    <cellStyle name="Notas 18 5" xfId="2016" xr:uid="{E8EF2EF9-4087-407B-8A5D-E7C215B06015}"/>
    <cellStyle name="Notas 18 5 2" xfId="2778" xr:uid="{769771CC-954C-43AE-8004-9B8CD2F45280}"/>
    <cellStyle name="Notas 18 5 3" xfId="3081" xr:uid="{0A0B20F7-D3F1-4527-B070-6094C4C8BA9D}"/>
    <cellStyle name="Notas 18 5 4" xfId="3407" xr:uid="{227B01A2-65D8-4F4D-B059-4F336DC39129}"/>
    <cellStyle name="Notas 18 5 5" xfId="3713" xr:uid="{F77C15C2-9590-4039-BFDB-E417032EDB60}"/>
    <cellStyle name="Notas 18 5 6" xfId="4088" xr:uid="{7C395369-A616-4959-80C4-C0FD45923B6D}"/>
    <cellStyle name="Notas 18 5 7" xfId="4370" xr:uid="{207AAB05-53D8-47DC-AC63-824F63EB27B7}"/>
    <cellStyle name="Notas 19" xfId="1457" xr:uid="{00000000-0005-0000-0000-0000B5050000}"/>
    <cellStyle name="Notas 2" xfId="1458" xr:uid="{00000000-0005-0000-0000-0000B6050000}"/>
    <cellStyle name="Notas 2 2" xfId="1459" xr:uid="{00000000-0005-0000-0000-0000B7050000}"/>
    <cellStyle name="Notas 2 2 2" xfId="1914" xr:uid="{0B02C180-0B9C-44D7-95C1-0AD5FFFF0365}"/>
    <cellStyle name="Notas 2 2 2 2" xfId="2474" xr:uid="{455461A8-B3EC-4950-8ABC-7E87D61665DF}"/>
    <cellStyle name="Notas 2 2 2 3" xfId="2690" xr:uid="{66A2B787-BA8F-4AB4-8137-A4B88BD87CC2}"/>
    <cellStyle name="Notas 2 2 2 4" xfId="2993" xr:uid="{AC01ABC4-E0B7-468C-9A3C-F4707E7FE99E}"/>
    <cellStyle name="Notas 2 2 2 5" xfId="3319" xr:uid="{ADC868EF-3B07-48F3-B04A-52C2C0697761}"/>
    <cellStyle name="Notas 2 2 2 6" xfId="3625" xr:uid="{353D92D0-5960-420D-B252-E97189E8E5E7}"/>
    <cellStyle name="Notas 2 2 2 7" xfId="3986" xr:uid="{51A0C95D-971A-4A86-BEEA-C1E49BFC9F08}"/>
    <cellStyle name="Notas 2 2 3" xfId="1899" xr:uid="{8C6D2891-DB49-47FF-8C21-C109958264D4}"/>
    <cellStyle name="Notas 2 2 3 2" xfId="2459" xr:uid="{75E781E4-3095-4D53-894A-9271FF43F846}"/>
    <cellStyle name="Notas 2 2 3 3" xfId="2675" xr:uid="{AB0C4BAC-EEE7-49E2-9C0B-A67FC0AA2CF4}"/>
    <cellStyle name="Notas 2 2 3 4" xfId="2978" xr:uid="{0073B07C-7DDD-4D6E-B360-CBB41F832EBA}"/>
    <cellStyle name="Notas 2 2 3 5" xfId="3304" xr:uid="{FF362854-49DA-47BE-A07B-22C208B1B328}"/>
    <cellStyle name="Notas 2 2 3 6" xfId="3610" xr:uid="{772D5564-E260-4E71-BAE0-01592AEB1285}"/>
    <cellStyle name="Notas 2 2 3 7" xfId="3971" xr:uid="{BFB91C30-AA36-4724-BE0E-79C126BBD450}"/>
    <cellStyle name="Notas 2 2 3 8" xfId="4303" xr:uid="{01EE783E-95F5-4B00-9302-63BDB3E408DF}"/>
    <cellStyle name="Notas 2 2 4" xfId="2109" xr:uid="{7E49BF01-B681-41AA-8469-533C9CF0DD93}"/>
    <cellStyle name="Notas 2 2 4 2" xfId="2599" xr:uid="{E99CC53C-885D-4AB0-AAF8-BD33D73E1EAC}"/>
    <cellStyle name="Notas 2 2 4 3" xfId="2864" xr:uid="{765EFEA7-F390-466A-9C11-819901FD7384}"/>
    <cellStyle name="Notas 2 2 4 4" xfId="3167" xr:uid="{D6DC6AA4-C42D-47BF-A360-142181674B08}"/>
    <cellStyle name="Notas 2 2 4 5" xfId="3493" xr:uid="{5E860539-031A-4297-981B-4C8D4582A1C5}"/>
    <cellStyle name="Notas 2 2 4 6" xfId="3799" xr:uid="{2CD71743-A159-405A-8A63-49AE9B473ACA}"/>
    <cellStyle name="Notas 2 2 4 7" xfId="4181" xr:uid="{B99B8A5C-CB73-4F79-AEA4-2F0D758BB1DC}"/>
    <cellStyle name="Notas 2 2 4 8" xfId="4388" xr:uid="{B3A14431-880C-47FB-B854-54CDB33DFD20}"/>
    <cellStyle name="Notas 2 2 5" xfId="2015" xr:uid="{1FFDA705-E1AA-4F9F-A727-514B2B5152A6}"/>
    <cellStyle name="Notas 2 2 5 2" xfId="2777" xr:uid="{7CA7E36A-B9C8-4BC4-BF7A-B4494EF05721}"/>
    <cellStyle name="Notas 2 2 5 3" xfId="3080" xr:uid="{2C4126D9-82F5-4ABB-8EA1-AC30CBF4B966}"/>
    <cellStyle name="Notas 2 2 5 4" xfId="3406" xr:uid="{ACA33A7F-67A0-4AA8-88BF-53A3EE0B6122}"/>
    <cellStyle name="Notas 2 2 5 5" xfId="3712" xr:uid="{3F4A62EA-7F7E-43CE-AC79-6006D655FD0C}"/>
    <cellStyle name="Notas 2 2 5 6" xfId="4087" xr:uid="{A0251873-E8D6-4BB0-A50E-4A7BF997DBA4}"/>
    <cellStyle name="Notas 2 2 5 7" xfId="4369" xr:uid="{33B2EDE0-979A-42A3-A93B-1DA9A82C57E5}"/>
    <cellStyle name="Notas 2 3" xfId="1460" xr:uid="{00000000-0005-0000-0000-0000B8050000}"/>
    <cellStyle name="Notas 2 3 2" xfId="1915" xr:uid="{EE828041-1F61-41C6-8B1C-848053A1DC27}"/>
    <cellStyle name="Notas 2 3 2 2" xfId="2475" xr:uid="{E6B68415-38AA-4643-A63C-9CEF20C221A2}"/>
    <cellStyle name="Notas 2 3 2 3" xfId="2691" xr:uid="{607467A5-1CD8-4FEE-91D1-0C01581334A8}"/>
    <cellStyle name="Notas 2 3 2 4" xfId="2994" xr:uid="{C4DC645B-1982-4269-BDAE-408CB03021C1}"/>
    <cellStyle name="Notas 2 3 2 5" xfId="3320" xr:uid="{A2E10BB4-9F76-423D-B04A-62A547E0E488}"/>
    <cellStyle name="Notas 2 3 2 6" xfId="3626" xr:uid="{17B09447-D8EE-458F-98B8-07208A735AF5}"/>
    <cellStyle name="Notas 2 3 2 7" xfId="3987" xr:uid="{FE8122D7-F781-4069-9E56-73942B78C1BF}"/>
    <cellStyle name="Notas 2 3 3" xfId="1900" xr:uid="{0DA00AFD-CD55-4BF9-BAD2-613D5544D2E1}"/>
    <cellStyle name="Notas 2 3 3 2" xfId="2460" xr:uid="{893CE1EA-B920-4C0F-B5F0-22194BD7DD6D}"/>
    <cellStyle name="Notas 2 3 3 3" xfId="2676" xr:uid="{F9D7D20C-D3CB-4B29-9F63-1AEE13419E47}"/>
    <cellStyle name="Notas 2 3 3 4" xfId="2979" xr:uid="{852D3970-EFCD-45B5-B589-E475491309BD}"/>
    <cellStyle name="Notas 2 3 3 5" xfId="3305" xr:uid="{E46A1B29-BBC1-41D7-8B86-601192282AEA}"/>
    <cellStyle name="Notas 2 3 3 6" xfId="3611" xr:uid="{DFADE472-1870-40EB-A676-F496B928E5AA}"/>
    <cellStyle name="Notas 2 3 3 7" xfId="3972" xr:uid="{5270AFF6-1D0A-437E-B166-DEB28B3CD89F}"/>
    <cellStyle name="Notas 2 3 3 8" xfId="4304" xr:uid="{A6BCE9CA-78EC-41E3-B692-93616C425D68}"/>
    <cellStyle name="Notas 2 3 4" xfId="2110" xr:uid="{1E9CF41C-F46B-4475-8F28-5CA1F6629326}"/>
    <cellStyle name="Notas 2 3 4 2" xfId="2600" xr:uid="{4F1D565C-E1FC-46AE-93E6-580E71101AF4}"/>
    <cellStyle name="Notas 2 3 4 3" xfId="2865" xr:uid="{8F017333-F511-4898-BCF7-5433F91540C3}"/>
    <cellStyle name="Notas 2 3 4 4" xfId="3168" xr:uid="{A5C05DBF-4DBA-49F9-A638-11DDFA9A1469}"/>
    <cellStyle name="Notas 2 3 4 5" xfId="3494" xr:uid="{22EBDB99-7674-4476-B525-A23D3E83F38D}"/>
    <cellStyle name="Notas 2 3 4 6" xfId="3800" xr:uid="{A876B3C8-0686-44F7-8372-C6225BB86668}"/>
    <cellStyle name="Notas 2 3 4 7" xfId="4182" xr:uid="{DA9878D4-C3F7-4EE3-A9BF-08504BA8100F}"/>
    <cellStyle name="Notas 2 3 4 8" xfId="4389" xr:uid="{0BADD795-F39D-4197-9F1A-DB93C6FCBE48}"/>
    <cellStyle name="Notas 2 3 5" xfId="2014" xr:uid="{A3AFA09B-AE9E-47F7-8688-66FFD587FF55}"/>
    <cellStyle name="Notas 2 3 5 2" xfId="2776" xr:uid="{68421B69-0D7E-4E99-977F-C76D86E91440}"/>
    <cellStyle name="Notas 2 3 5 3" xfId="3079" xr:uid="{7DE7EABF-6A23-4CAF-A152-A9D5E26D5565}"/>
    <cellStyle name="Notas 2 3 5 4" xfId="3405" xr:uid="{5A66B86E-4083-4FAA-9267-0C05541C2AB2}"/>
    <cellStyle name="Notas 2 3 5 5" xfId="3711" xr:uid="{1D2DF6B5-9A6E-496C-8178-B69E8303E75F}"/>
    <cellStyle name="Notas 2 3 5 6" xfId="4086" xr:uid="{EB56E6D2-3EA8-408A-A4D2-33254E825E17}"/>
    <cellStyle name="Notas 2 3 5 7" xfId="4368" xr:uid="{FED3CF35-3037-45EA-A4C2-A8D4ECEFC1AC}"/>
    <cellStyle name="Notas 2 4" xfId="1461" xr:uid="{00000000-0005-0000-0000-0000B9050000}"/>
    <cellStyle name="Notas 2 4 2" xfId="1916" xr:uid="{583BE5F5-2D7E-4ABD-BCAC-04FFE51A6F4B}"/>
    <cellStyle name="Notas 2 4 2 2" xfId="2476" xr:uid="{50CC4886-0EAD-4D3D-9AD5-1DDB1F106AC7}"/>
    <cellStyle name="Notas 2 4 2 3" xfId="2692" xr:uid="{720041D7-8592-4173-B21A-64626C8B3126}"/>
    <cellStyle name="Notas 2 4 2 4" xfId="2995" xr:uid="{9311045B-5509-4AA3-B106-AD4AE6F6A19C}"/>
    <cellStyle name="Notas 2 4 2 5" xfId="3321" xr:uid="{B07B673A-2C7C-4839-8A34-A0ADABECBB86}"/>
    <cellStyle name="Notas 2 4 2 6" xfId="3627" xr:uid="{EF3B77B6-4BA6-4695-AE18-B64B64D5766B}"/>
    <cellStyle name="Notas 2 4 2 7" xfId="3988" xr:uid="{EB725091-95BE-4951-BB8A-79E97BBF0167}"/>
    <cellStyle name="Notas 2 4 3" xfId="1901" xr:uid="{A2F15145-B516-4366-B328-040CC83B8B04}"/>
    <cellStyle name="Notas 2 4 3 2" xfId="2461" xr:uid="{EFE21AAA-4666-4809-B2F5-7EC03262074F}"/>
    <cellStyle name="Notas 2 4 3 3" xfId="2677" xr:uid="{12FAA9AA-0E50-4056-9DDE-EEA1F19124E1}"/>
    <cellStyle name="Notas 2 4 3 4" xfId="2980" xr:uid="{A75E3D3F-4DC1-4A66-8914-7C0A8229C7DF}"/>
    <cellStyle name="Notas 2 4 3 5" xfId="3306" xr:uid="{FA3DFE3E-4620-4BFE-A703-0CBF3DAA92D4}"/>
    <cellStyle name="Notas 2 4 3 6" xfId="3612" xr:uid="{0C8F2DC6-4FC0-4B40-9119-F99F40B73A11}"/>
    <cellStyle name="Notas 2 4 3 7" xfId="3973" xr:uid="{D24614F5-F9C8-446B-B532-7303F4731130}"/>
    <cellStyle name="Notas 2 4 3 8" xfId="4305" xr:uid="{51BEC2F7-3832-4155-9383-C763F6D24863}"/>
    <cellStyle name="Notas 2 4 4" xfId="2111" xr:uid="{63A87824-0479-4566-9201-03F4E1E90655}"/>
    <cellStyle name="Notas 2 4 4 2" xfId="2601" xr:uid="{D8D67A01-7933-4ADC-B86D-C181F9A9AEA2}"/>
    <cellStyle name="Notas 2 4 4 3" xfId="2866" xr:uid="{838CED28-3426-4F7A-93F9-17E76F476922}"/>
    <cellStyle name="Notas 2 4 4 4" xfId="3169" xr:uid="{3F25D6A1-35FD-4F8E-80A1-1AF6FC033F32}"/>
    <cellStyle name="Notas 2 4 4 5" xfId="3495" xr:uid="{488095FA-20AD-4BBE-B1FA-9069739720A9}"/>
    <cellStyle name="Notas 2 4 4 6" xfId="3801" xr:uid="{DC7ACE56-3CA6-49F3-8F94-86101921E482}"/>
    <cellStyle name="Notas 2 4 4 7" xfId="4183" xr:uid="{86444FBB-7690-4A5F-BF5E-6ED7D0F4E65E}"/>
    <cellStyle name="Notas 2 4 4 8" xfId="4390" xr:uid="{36A80B4F-F8BE-4ACC-AF8D-C9C88C9FF45F}"/>
    <cellStyle name="Notas 2 4 5" xfId="2013" xr:uid="{737EDAFE-BE16-401D-AACF-78733C986BCA}"/>
    <cellStyle name="Notas 2 4 5 2" xfId="2775" xr:uid="{675C2914-402D-446C-B568-D9088817927D}"/>
    <cellStyle name="Notas 2 4 5 3" xfId="3078" xr:uid="{1E0D446B-D1CA-429D-B078-E9F0D8E364CB}"/>
    <cellStyle name="Notas 2 4 5 4" xfId="3404" xr:uid="{64B71B4F-9B88-40AD-8422-55847EFF6BAF}"/>
    <cellStyle name="Notas 2 4 5 5" xfId="3710" xr:uid="{165F1B1C-A76B-4DFA-9770-4BF5AF9E84D8}"/>
    <cellStyle name="Notas 2 4 5 6" xfId="4085" xr:uid="{09AD74E2-9304-442C-9E10-EDE0DD73CA8D}"/>
    <cellStyle name="Notas 2 4 5 7" xfId="4367" xr:uid="{8ADE2949-101A-450C-92E1-67DD90D52670}"/>
    <cellStyle name="Notas 20" xfId="1462" xr:uid="{00000000-0005-0000-0000-0000BA050000}"/>
    <cellStyle name="Notas 21" xfId="1463" xr:uid="{00000000-0005-0000-0000-0000BB050000}"/>
    <cellStyle name="Notas 22" xfId="1464" xr:uid="{00000000-0005-0000-0000-0000BC050000}"/>
    <cellStyle name="Notas 3" xfId="1465" xr:uid="{00000000-0005-0000-0000-0000BD050000}"/>
    <cellStyle name="Notas 3 2" xfId="1920" xr:uid="{6661D60A-CBC2-4EEB-B5FC-663FC49A2265}"/>
    <cellStyle name="Notas 3 2 2" xfId="2480" xr:uid="{9F3A9F0E-CF67-4B12-936B-5FDABB0D2C73}"/>
    <cellStyle name="Notas 3 2 3" xfId="2696" xr:uid="{2AB814C5-B5B6-49A5-8CBF-C5931E7129E9}"/>
    <cellStyle name="Notas 3 2 4" xfId="2999" xr:uid="{23DB49E3-C4BE-40AA-89C0-13C7EF0E6B3C}"/>
    <cellStyle name="Notas 3 2 5" xfId="3325" xr:uid="{BAF7452B-DC67-47B8-9344-D7197030A949}"/>
    <cellStyle name="Notas 3 2 6" xfId="3631" xr:uid="{91E5BA51-8A3A-4963-8001-16B7C753674D}"/>
    <cellStyle name="Notas 3 2 7" xfId="3992" xr:uid="{D852AFE7-3598-43A3-B108-0435C2781322}"/>
    <cellStyle name="Notas 3 3" xfId="1902" xr:uid="{3BFEB3AE-C218-4CBE-A127-01AFAF7EBD0D}"/>
    <cellStyle name="Notas 3 3 2" xfId="2462" xr:uid="{8EADFEDC-C800-432B-A846-9505584FECA7}"/>
    <cellStyle name="Notas 3 3 3" xfId="2678" xr:uid="{C6DA1E86-16BD-4A52-BE5E-00A0442912A2}"/>
    <cellStyle name="Notas 3 3 4" xfId="2981" xr:uid="{BEDFB776-05DD-48F3-ACC5-EBD88122315C}"/>
    <cellStyle name="Notas 3 3 5" xfId="3307" xr:uid="{1790012A-8CB4-4BB9-9398-181E695F9A2A}"/>
    <cellStyle name="Notas 3 3 6" xfId="3613" xr:uid="{7AC7DF44-E9CC-480B-823C-0490D7929DCC}"/>
    <cellStyle name="Notas 3 3 7" xfId="3974" xr:uid="{AAFE1B47-7A7C-43BE-8136-4D9652AB7CE9}"/>
    <cellStyle name="Notas 3 3 8" xfId="4306" xr:uid="{FB5A333A-6E30-48B0-8E9E-10463F4039DC}"/>
    <cellStyle name="Notas 3 4" xfId="2112" xr:uid="{9EB0F254-EDAC-4ED5-BE37-E6EBF02D3387}"/>
    <cellStyle name="Notas 3 4 2" xfId="2602" xr:uid="{17453ABC-13C4-4513-91D6-1A02D1FFB34F}"/>
    <cellStyle name="Notas 3 4 3" xfId="2867" xr:uid="{75D86445-67F1-4B3A-9A99-BD3B5663174F}"/>
    <cellStyle name="Notas 3 4 4" xfId="3170" xr:uid="{76449C96-DB8C-454A-9CEF-9C84207E3F55}"/>
    <cellStyle name="Notas 3 4 5" xfId="3496" xr:uid="{6E154D73-42B1-44DA-BCEB-E6D4C2D15EB2}"/>
    <cellStyle name="Notas 3 4 6" xfId="3802" xr:uid="{7CDF404C-B395-421C-AB1A-D3A076DE99AD}"/>
    <cellStyle name="Notas 3 4 7" xfId="4184" xr:uid="{FFCA6B3D-8CC0-4D91-BA21-C08BA70E350F}"/>
    <cellStyle name="Notas 3 4 8" xfId="4391" xr:uid="{ED98E385-681C-4DA2-9A8E-B4C555A3153D}"/>
    <cellStyle name="Notas 3 5" xfId="2012" xr:uid="{33328D71-F031-4053-B7B5-F45848E3DB1B}"/>
    <cellStyle name="Notas 3 5 2" xfId="2774" xr:uid="{E3F3EF74-217F-4BB5-900B-8801928B2AB4}"/>
    <cellStyle name="Notas 3 5 3" xfId="3077" xr:uid="{A6B8830A-903A-460A-9A5E-FE8FEF0B6FB2}"/>
    <cellStyle name="Notas 3 5 4" xfId="3403" xr:uid="{8254C176-7FFB-4BCD-92DC-EBB11FBBD31D}"/>
    <cellStyle name="Notas 3 5 5" xfId="3709" xr:uid="{F51B1FFF-50D2-4F0B-BACE-DD0B893FCA07}"/>
    <cellStyle name="Notas 3 5 6" xfId="4084" xr:uid="{03F8ECED-1B64-46AA-81A3-BEB2FE676DFD}"/>
    <cellStyle name="Notas 3 5 7" xfId="4366" xr:uid="{AE185060-697A-40A7-B6E9-B43DCE3B3D5B}"/>
    <cellStyle name="Notas 4" xfId="1466" xr:uid="{00000000-0005-0000-0000-0000BE050000}"/>
    <cellStyle name="Notas 4 2" xfId="1921" xr:uid="{DCF65771-84EE-4083-B88F-93D92385E17E}"/>
    <cellStyle name="Notas 4 2 2" xfId="2481" xr:uid="{0FFEC737-9AE6-498F-848F-BE4A4E7CE440}"/>
    <cellStyle name="Notas 4 2 3" xfId="2697" xr:uid="{F41FD2F4-81A3-4DA5-B75A-3FC572F92E85}"/>
    <cellStyle name="Notas 4 2 4" xfId="3000" xr:uid="{654407B6-1FD3-4243-A412-E4499ADFECBD}"/>
    <cellStyle name="Notas 4 2 5" xfId="3326" xr:uid="{02D4E08D-870A-40BD-B06B-55C239B9ABA5}"/>
    <cellStyle name="Notas 4 2 6" xfId="3632" xr:uid="{CE47A68C-30D4-4565-853B-20D82CE4341D}"/>
    <cellStyle name="Notas 4 2 7" xfId="3993" xr:uid="{82B6F32F-6D45-4D83-B3FD-5A1CB3EA723D}"/>
    <cellStyle name="Notas 4 3" xfId="1912" xr:uid="{684F623B-0987-4311-A41C-45D507403AD7}"/>
    <cellStyle name="Notas 4 3 2" xfId="2472" xr:uid="{FA1C6123-6E12-4EBC-BC5E-F1124E6AB667}"/>
    <cellStyle name="Notas 4 3 3" xfId="2688" xr:uid="{A1D4E575-6152-4DEA-8841-E1D8DC8388D9}"/>
    <cellStyle name="Notas 4 3 4" xfId="2991" xr:uid="{D66A1E00-14AF-462D-B492-92E820C7223C}"/>
    <cellStyle name="Notas 4 3 5" xfId="3317" xr:uid="{04DBC5F6-9CA1-4B8D-A5C8-119A3F68DF21}"/>
    <cellStyle name="Notas 4 3 6" xfId="3623" xr:uid="{2B25F3AE-F5D7-4473-9913-BA40A5EA520C}"/>
    <cellStyle name="Notas 4 3 7" xfId="3984" xr:uid="{D69853BB-9687-4593-9548-5B7B2A31090C}"/>
    <cellStyle name="Notas 4 3 8" xfId="4307" xr:uid="{F99588ED-DE09-46B9-96B2-84C543325813}"/>
    <cellStyle name="Notas 4 4" xfId="2113" xr:uid="{953B8394-C453-49BF-8F89-087DC4998F90}"/>
    <cellStyle name="Notas 4 4 2" xfId="2603" xr:uid="{681883AD-E00B-4F9A-AB8A-E39A18665A15}"/>
    <cellStyle name="Notas 4 4 3" xfId="2868" xr:uid="{902120D2-3B1F-4657-B667-7F07D06D909D}"/>
    <cellStyle name="Notas 4 4 4" xfId="3171" xr:uid="{D8B1A31C-7DC5-4689-A170-E489BD1D2023}"/>
    <cellStyle name="Notas 4 4 5" xfId="3497" xr:uid="{0CA8B5FB-76EA-49AC-BF54-962219981600}"/>
    <cellStyle name="Notas 4 4 6" xfId="3803" xr:uid="{2E0E4888-E686-4D57-A633-99CE02567233}"/>
    <cellStyle name="Notas 4 4 7" xfId="4185" xr:uid="{E0224BF4-5066-4229-ACDA-69958EBDCA3E}"/>
    <cellStyle name="Notas 4 4 8" xfId="4392" xr:uid="{FF890E02-639A-4AD4-8C9E-177E9F677C0F}"/>
    <cellStyle name="Notas 4 5" xfId="2011" xr:uid="{F5E4992A-5507-45D2-AE5E-0A3017B8C400}"/>
    <cellStyle name="Notas 4 5 2" xfId="2773" xr:uid="{5B6E9967-991D-46D0-9616-F4274AB88490}"/>
    <cellStyle name="Notas 4 5 3" xfId="3076" xr:uid="{CB7F485A-0DC5-4410-A215-76398E3D22B7}"/>
    <cellStyle name="Notas 4 5 4" xfId="3402" xr:uid="{2A802E60-95C1-418B-BB84-C82565848A93}"/>
    <cellStyle name="Notas 4 5 5" xfId="3708" xr:uid="{D4F976DA-D8D7-48F7-99B9-532C7ECD221B}"/>
    <cellStyle name="Notas 4 5 6" xfId="4083" xr:uid="{E9117095-94A6-4DBE-9E3F-6602FB2CCA48}"/>
    <cellStyle name="Notas 4 5 7" xfId="4365" xr:uid="{56404E3E-79A6-407B-9C18-17C246D513A4}"/>
    <cellStyle name="Notas 5" xfId="1467" xr:uid="{00000000-0005-0000-0000-0000BF050000}"/>
    <cellStyle name="Notas 5 2" xfId="1922" xr:uid="{2A43F75C-8FFC-454C-AFCC-61775774EB9E}"/>
    <cellStyle name="Notas 5 2 2" xfId="2482" xr:uid="{EA923DF3-C078-4914-8A73-8DF24FDDD971}"/>
    <cellStyle name="Notas 5 2 3" xfId="2698" xr:uid="{5D4E4B2E-CE81-4B94-8A1D-30922339F0FC}"/>
    <cellStyle name="Notas 5 2 4" xfId="3001" xr:uid="{BA378CDF-3BC5-4C47-A4A1-2F691E04550F}"/>
    <cellStyle name="Notas 5 2 5" xfId="3327" xr:uid="{75013DE7-B28A-44D7-92E8-A01CCEE97A2E}"/>
    <cellStyle name="Notas 5 2 6" xfId="3633" xr:uid="{3F0B8607-541B-4869-831C-85FF76D5CA23}"/>
    <cellStyle name="Notas 5 2 7" xfId="3994" xr:uid="{82965621-35D9-4C33-9EDE-DB3BA687068A}"/>
    <cellStyle name="Notas 5 3" xfId="1913" xr:uid="{35BA0EF6-0E0B-486E-BD8F-FE6A1E9C3895}"/>
    <cellStyle name="Notas 5 3 2" xfId="2473" xr:uid="{980A1685-917D-4D74-84B2-E647E8D3A76E}"/>
    <cellStyle name="Notas 5 3 3" xfId="2689" xr:uid="{65F0E6B0-46B1-45FA-8242-293FE4A7AF5B}"/>
    <cellStyle name="Notas 5 3 4" xfId="2992" xr:uid="{9B3DC2DF-AEC7-4718-AA0B-D7DF6F4D4E17}"/>
    <cellStyle name="Notas 5 3 5" xfId="3318" xr:uid="{25C42700-3963-4F82-869A-74AE95FB6A64}"/>
    <cellStyle name="Notas 5 3 6" xfId="3624" xr:uid="{81FD3434-F10A-445D-B7A7-2B0EE1A0AD0F}"/>
    <cellStyle name="Notas 5 3 7" xfId="3985" xr:uid="{02046306-3ABB-4B65-B130-AB7DA613C700}"/>
    <cellStyle name="Notas 5 3 8" xfId="4308" xr:uid="{043448B2-6D21-4885-B3A8-60B9BC4A6565}"/>
    <cellStyle name="Notas 5 4" xfId="2114" xr:uid="{4BFAC480-0DE2-43D9-B971-E0531263CDA5}"/>
    <cellStyle name="Notas 5 4 2" xfId="2604" xr:uid="{BA19D77E-150B-4B53-B590-722D2031FB38}"/>
    <cellStyle name="Notas 5 4 3" xfId="2869" xr:uid="{C9ACDCE2-3FF0-47C0-AF28-6424DF5E41BB}"/>
    <cellStyle name="Notas 5 4 4" xfId="3172" xr:uid="{3F8CCBFF-E6EA-449A-BB53-29BC1F103A68}"/>
    <cellStyle name="Notas 5 4 5" xfId="3498" xr:uid="{F1794C60-7866-413A-B4B2-092B48D46C2E}"/>
    <cellStyle name="Notas 5 4 6" xfId="3804" xr:uid="{A0BB1CE4-ED5B-4133-879E-1039F3DC1427}"/>
    <cellStyle name="Notas 5 4 7" xfId="4186" xr:uid="{BAA84B57-5274-4E87-9687-BF8790393DA7}"/>
    <cellStyle name="Notas 5 4 8" xfId="4393" xr:uid="{86AE6307-5AF7-4554-B8FC-8882F68F4FF0}"/>
    <cellStyle name="Notas 5 5" xfId="2010" xr:uid="{3B9BDA0A-CD6E-4C0B-93D3-B90C33807674}"/>
    <cellStyle name="Notas 5 5 2" xfId="2772" xr:uid="{5BF00040-6D54-43C2-BC40-FABFCB543F8A}"/>
    <cellStyle name="Notas 5 5 3" xfId="3075" xr:uid="{01C03D25-A0EA-4BD9-AC78-9CC318271FCD}"/>
    <cellStyle name="Notas 5 5 4" xfId="3401" xr:uid="{D859519A-2BD0-4C64-AD9A-A5F1421FC528}"/>
    <cellStyle name="Notas 5 5 5" xfId="3707" xr:uid="{646D2902-896C-4C53-B4C8-CEDC9334733C}"/>
    <cellStyle name="Notas 5 5 6" xfId="4082" xr:uid="{3ECAAAC2-A850-4C27-8E55-8F79F20B4AA2}"/>
    <cellStyle name="Notas 5 5 7" xfId="4364" xr:uid="{D91DA11A-9CE2-414E-B1C6-481CEF263BBF}"/>
    <cellStyle name="Notas 6" xfId="1468" xr:uid="{00000000-0005-0000-0000-0000C0050000}"/>
    <cellStyle name="Notas 6 2" xfId="1923" xr:uid="{4015D4C8-1B38-4E19-8264-C6611FC65042}"/>
    <cellStyle name="Notas 6 2 2" xfId="2483" xr:uid="{4732FF22-4159-403E-AA5A-D1ED8E9B018A}"/>
    <cellStyle name="Notas 6 2 3" xfId="2699" xr:uid="{AD39B354-F986-44BE-847A-0EA2FA9D997D}"/>
    <cellStyle name="Notas 6 2 4" xfId="3002" xr:uid="{2F8CBBA5-6692-4B08-9042-52FE0AAD5315}"/>
    <cellStyle name="Notas 6 2 5" xfId="3328" xr:uid="{DAB5DB53-BF1B-44A2-9EE0-F6B9E9C5C174}"/>
    <cellStyle name="Notas 6 2 6" xfId="3634" xr:uid="{8CB3205F-92AF-4CDB-BBB1-A96E7BC0D040}"/>
    <cellStyle name="Notas 6 2 7" xfId="3995" xr:uid="{BFEEE78D-01AC-4445-A589-E9E37C4A34FF}"/>
    <cellStyle name="Notas 6 3" xfId="1917" xr:uid="{7EF4B82D-E6B9-459E-9C68-58A923AFA962}"/>
    <cellStyle name="Notas 6 3 2" xfId="2477" xr:uid="{66323E5E-F456-4BCC-AD1E-C17654359B70}"/>
    <cellStyle name="Notas 6 3 3" xfId="2693" xr:uid="{6A8B81B0-1655-413E-A85F-647DAFC7792D}"/>
    <cellStyle name="Notas 6 3 4" xfId="2996" xr:uid="{4B3AA95F-44C5-4F14-B030-4E0AE5784C6B}"/>
    <cellStyle name="Notas 6 3 5" xfId="3322" xr:uid="{72B6375B-C346-4797-A8BD-854650EF4BD3}"/>
    <cellStyle name="Notas 6 3 6" xfId="3628" xr:uid="{1CF7A6CC-3362-419E-8686-EACA54782481}"/>
    <cellStyle name="Notas 6 3 7" xfId="3989" xr:uid="{83815BE2-6B5D-4417-B17B-FDC16C4B0B88}"/>
    <cellStyle name="Notas 6 3 8" xfId="4309" xr:uid="{A4DBA619-FBBB-4987-B320-28D83032AD9E}"/>
    <cellStyle name="Notas 6 4" xfId="2115" xr:uid="{2722899D-9D10-4732-BC57-A6C5BC193A4E}"/>
    <cellStyle name="Notas 6 4 2" xfId="2605" xr:uid="{DC72F35C-AD06-4B33-B4EA-5915A0A8EF9F}"/>
    <cellStyle name="Notas 6 4 3" xfId="2870" xr:uid="{5C34EA70-9C7C-4B86-BFBD-9BCCAFF08810}"/>
    <cellStyle name="Notas 6 4 4" xfId="3173" xr:uid="{9A2572EE-9272-4DF2-9D31-E83EE287450A}"/>
    <cellStyle name="Notas 6 4 5" xfId="3499" xr:uid="{5837AC08-1538-4F06-BBF8-6D4B9D8B085E}"/>
    <cellStyle name="Notas 6 4 6" xfId="3805" xr:uid="{584514AA-C48D-43AA-B740-D2E0AD42A71A}"/>
    <cellStyle name="Notas 6 4 7" xfId="4187" xr:uid="{A748A3F0-F394-4D1F-98A3-CC2E060FCCAA}"/>
    <cellStyle name="Notas 6 4 8" xfId="4394" xr:uid="{260BFFEB-D75E-4471-AAF0-8B312BFDA8D1}"/>
    <cellStyle name="Notas 6 5" xfId="2009" xr:uid="{497C6D12-57FB-47B0-8773-54EE6D5D59D7}"/>
    <cellStyle name="Notas 6 5 2" xfId="2771" xr:uid="{05D73A58-7533-49D4-8CD0-CC8041979846}"/>
    <cellStyle name="Notas 6 5 3" xfId="3074" xr:uid="{A2F02796-0450-4B75-AB47-2312480DA4C8}"/>
    <cellStyle name="Notas 6 5 4" xfId="3400" xr:uid="{80933FA9-2C9C-4D3B-8677-53141CE7693F}"/>
    <cellStyle name="Notas 6 5 5" xfId="3706" xr:uid="{5F8C2419-9FE2-4378-A4BC-D6D330330554}"/>
    <cellStyle name="Notas 6 5 6" xfId="4081" xr:uid="{213F63D1-5DD9-4557-8389-015F94429417}"/>
    <cellStyle name="Notas 6 5 7" xfId="4363" xr:uid="{78009EB6-F1A3-429E-8A02-58FA854445E8}"/>
    <cellStyle name="Notas 7" xfId="1469" xr:uid="{00000000-0005-0000-0000-0000C1050000}"/>
    <cellStyle name="Notas 7 2" xfId="1924" xr:uid="{E733352E-89E0-407B-ADF8-88317D6E9680}"/>
    <cellStyle name="Notas 7 2 2" xfId="2484" xr:uid="{449E9B57-2DB9-4377-995D-8618C0926432}"/>
    <cellStyle name="Notas 7 2 3" xfId="2700" xr:uid="{37359C20-EF3C-455C-8AB2-AE9D313B6F9B}"/>
    <cellStyle name="Notas 7 2 4" xfId="3003" xr:uid="{2EA14D35-245B-4D46-BC70-86099A5E8FDF}"/>
    <cellStyle name="Notas 7 2 5" xfId="3329" xr:uid="{FB1F1242-E301-457A-A3E6-486E4DAEC353}"/>
    <cellStyle name="Notas 7 2 6" xfId="3635" xr:uid="{CA5B714E-25B3-4953-803B-16A6E100F28A}"/>
    <cellStyle name="Notas 7 2 7" xfId="3996" xr:uid="{30AD9BAF-93FD-4BF7-B7A8-CDC5BFA69C69}"/>
    <cellStyle name="Notas 7 3" xfId="1918" xr:uid="{472170EA-2E9E-4EFB-90D9-2168C7A67AE5}"/>
    <cellStyle name="Notas 7 3 2" xfId="2478" xr:uid="{426BD253-E24D-4A41-99FF-95BA57081750}"/>
    <cellStyle name="Notas 7 3 3" xfId="2694" xr:uid="{A2E57CE5-4C17-4B03-BE75-F58BF8250827}"/>
    <cellStyle name="Notas 7 3 4" xfId="2997" xr:uid="{427FA474-8BA0-4EEC-B0E0-75F7F4C819A1}"/>
    <cellStyle name="Notas 7 3 5" xfId="3323" xr:uid="{49C3CB07-74A1-4D52-88B8-5DAA7CC8F2F8}"/>
    <cellStyle name="Notas 7 3 6" xfId="3629" xr:uid="{F7AEFEE7-1DDA-4105-968F-63A083A918C5}"/>
    <cellStyle name="Notas 7 3 7" xfId="3990" xr:uid="{F65A2870-3ED9-4274-A24E-8F05D9A79E40}"/>
    <cellStyle name="Notas 7 3 8" xfId="4310" xr:uid="{77BD787C-BA32-404B-9702-1211F87B8276}"/>
    <cellStyle name="Notas 7 4" xfId="2116" xr:uid="{2F4AF979-97ED-4216-BE85-7588C37A1FCC}"/>
    <cellStyle name="Notas 7 4 2" xfId="2606" xr:uid="{F26DB324-F0BA-4E5B-9BFF-9DFECB1BC769}"/>
    <cellStyle name="Notas 7 4 3" xfId="2871" xr:uid="{83150CFB-9139-4652-A4F5-03C8F73B9F39}"/>
    <cellStyle name="Notas 7 4 4" xfId="3174" xr:uid="{74737FB7-DA8E-496A-A8B9-1775136C7151}"/>
    <cellStyle name="Notas 7 4 5" xfId="3500" xr:uid="{E1AD573B-E699-4171-B42D-AE4D4F5EB479}"/>
    <cellStyle name="Notas 7 4 6" xfId="3806" xr:uid="{755E310B-6839-46E2-A83D-71BB82439F1B}"/>
    <cellStyle name="Notas 7 4 7" xfId="4188" xr:uid="{F5587C31-3248-4F9E-8E55-2EEBAA078862}"/>
    <cellStyle name="Notas 7 4 8" xfId="4395" xr:uid="{25C249DF-C10A-418C-907C-DCAE2442FFCC}"/>
    <cellStyle name="Notas 7 5" xfId="2008" xr:uid="{B30079D2-5847-420E-B599-D9E7F325FC20}"/>
    <cellStyle name="Notas 7 5 2" xfId="2770" xr:uid="{E3C0B0CF-5912-44BA-A8D0-FED7EA0276A2}"/>
    <cellStyle name="Notas 7 5 3" xfId="3073" xr:uid="{207F0C87-C211-4487-A36E-03B3B40DC10E}"/>
    <cellStyle name="Notas 7 5 4" xfId="3399" xr:uid="{0FF00903-BD03-4700-86C7-64B9928F4FB4}"/>
    <cellStyle name="Notas 7 5 5" xfId="3705" xr:uid="{2321AAD6-FA9E-4D23-8C4E-995C04864009}"/>
    <cellStyle name="Notas 7 5 6" xfId="4080" xr:uid="{28EAFA3E-4C57-4912-A76C-F5DFB7C65BEC}"/>
    <cellStyle name="Notas 7 5 7" xfId="4362" xr:uid="{C82F315E-037E-4F78-8B8B-D705844332AA}"/>
    <cellStyle name="Notas 8" xfId="1470" xr:uid="{00000000-0005-0000-0000-0000C2050000}"/>
    <cellStyle name="Notas 8 2" xfId="1925" xr:uid="{723D4C1C-9F8B-4F45-9857-CB945B9BE991}"/>
    <cellStyle name="Notas 8 2 2" xfId="2485" xr:uid="{837E8B73-30F2-48F7-B5C3-FBAD5CDFFB84}"/>
    <cellStyle name="Notas 8 2 3" xfId="2701" xr:uid="{D1F9B02A-C6DA-49B1-B1CF-4118F4C33515}"/>
    <cellStyle name="Notas 8 2 4" xfId="3004" xr:uid="{35436F88-B0F0-4397-AAB5-56B483845239}"/>
    <cellStyle name="Notas 8 2 5" xfId="3330" xr:uid="{57D21898-6C09-46E9-93F6-245CA8F77C04}"/>
    <cellStyle name="Notas 8 2 6" xfId="3636" xr:uid="{054DFC05-3159-40E3-A440-8990C012C86B}"/>
    <cellStyle name="Notas 8 2 7" xfId="3997" xr:uid="{C0EFB58E-C37B-4D4C-8188-10F728C043D0}"/>
    <cellStyle name="Notas 8 3" xfId="1919" xr:uid="{08A18AD1-2D1A-4B04-8F9F-F642A8C89771}"/>
    <cellStyle name="Notas 8 3 2" xfId="2479" xr:uid="{CD56DA3D-8B3A-450F-A2C9-3FA6C42CA893}"/>
    <cellStyle name="Notas 8 3 3" xfId="2695" xr:uid="{18F93E90-12AD-4665-9337-E173A39DDB55}"/>
    <cellStyle name="Notas 8 3 4" xfId="2998" xr:uid="{11991998-753D-41F5-92CA-2B54ACB1154E}"/>
    <cellStyle name="Notas 8 3 5" xfId="3324" xr:uid="{699E177F-8021-4FBF-AA99-3850A31570B7}"/>
    <cellStyle name="Notas 8 3 6" xfId="3630" xr:uid="{EEDDE8F0-F28F-4248-B0DA-BC84CF531C7F}"/>
    <cellStyle name="Notas 8 3 7" xfId="3991" xr:uid="{FE629339-A230-49EA-81E5-00B56E8BF948}"/>
    <cellStyle name="Notas 8 3 8" xfId="4311" xr:uid="{4BC8D82B-9F9C-4700-8B90-B265C3532B9A}"/>
    <cellStyle name="Notas 8 4" xfId="2117" xr:uid="{ABDC7E1C-5C16-4183-AA12-BD58FE2556A8}"/>
    <cellStyle name="Notas 8 4 2" xfId="2607" xr:uid="{A57CB8AE-DA44-4658-AE50-8FF8ADDEEDE4}"/>
    <cellStyle name="Notas 8 4 3" xfId="2872" xr:uid="{4F9C5053-157F-4662-9084-CB5F91CE415D}"/>
    <cellStyle name="Notas 8 4 4" xfId="3175" xr:uid="{F82B4E1E-35F6-41B1-8BEE-3EBCBC373519}"/>
    <cellStyle name="Notas 8 4 5" xfId="3501" xr:uid="{FEEE413E-2F92-43D3-B379-A0A36D038B4E}"/>
    <cellStyle name="Notas 8 4 6" xfId="3807" xr:uid="{5134F54B-4747-4DE6-A632-82CA0498AB63}"/>
    <cellStyle name="Notas 8 4 7" xfId="4189" xr:uid="{E50418F0-0F66-47A3-AA82-23CBA79FC839}"/>
    <cellStyle name="Notas 8 4 8" xfId="4396" xr:uid="{95DE5674-9FB2-489A-8B32-1B52DF464F97}"/>
    <cellStyle name="Notas 8 5" xfId="2007" xr:uid="{27708B88-C66E-4E81-831A-ADB8DB1C8C8C}"/>
    <cellStyle name="Notas 8 5 2" xfId="2769" xr:uid="{A711C781-4CFF-4E40-AF54-35B89E41BA6D}"/>
    <cellStyle name="Notas 8 5 3" xfId="3072" xr:uid="{ADA803BE-5FF1-490A-B2E1-8101D4A57A76}"/>
    <cellStyle name="Notas 8 5 4" xfId="3398" xr:uid="{A8DAA389-FBEC-4187-B115-04C850AFD3D9}"/>
    <cellStyle name="Notas 8 5 5" xfId="3704" xr:uid="{2EF3EEF9-6C48-4FBA-975F-5F352432289E}"/>
    <cellStyle name="Notas 8 5 6" xfId="4079" xr:uid="{51BDA42D-6F44-4EE8-993E-00AB0E517DBB}"/>
    <cellStyle name="Notas 8 5 7" xfId="4361" xr:uid="{F2B2F32D-135F-49B8-8DA5-E223F693FAC6}"/>
    <cellStyle name="Notas 9" xfId="1471" xr:uid="{00000000-0005-0000-0000-0000C3050000}"/>
    <cellStyle name="Notas 9 10" xfId="1472" xr:uid="{00000000-0005-0000-0000-0000C4050000}"/>
    <cellStyle name="Notas 9 11" xfId="1473" xr:uid="{00000000-0005-0000-0000-0000C5050000}"/>
    <cellStyle name="Notas 9 12" xfId="1474" xr:uid="{00000000-0005-0000-0000-0000C6050000}"/>
    <cellStyle name="Notas 9 13" xfId="1475" xr:uid="{00000000-0005-0000-0000-0000C7050000}"/>
    <cellStyle name="Notas 9 14" xfId="1476" xr:uid="{00000000-0005-0000-0000-0000C8050000}"/>
    <cellStyle name="Notas 9 15" xfId="1477" xr:uid="{00000000-0005-0000-0000-0000C9050000}"/>
    <cellStyle name="Notas 9 16" xfId="1478" xr:uid="{00000000-0005-0000-0000-0000CA050000}"/>
    <cellStyle name="Notas 9 17" xfId="1479" xr:uid="{00000000-0005-0000-0000-0000CB050000}"/>
    <cellStyle name="Notas 9 18" xfId="1480" xr:uid="{00000000-0005-0000-0000-0000CC050000}"/>
    <cellStyle name="Notas 9 19" xfId="1481" xr:uid="{00000000-0005-0000-0000-0000CD050000}"/>
    <cellStyle name="Notas 9 2" xfId="1482" xr:uid="{00000000-0005-0000-0000-0000CE050000}"/>
    <cellStyle name="Notas 9 20" xfId="1483" xr:uid="{00000000-0005-0000-0000-0000CF050000}"/>
    <cellStyle name="Notas 9 21" xfId="1484" xr:uid="{00000000-0005-0000-0000-0000D0050000}"/>
    <cellStyle name="Notas 9 22" xfId="1485" xr:uid="{00000000-0005-0000-0000-0000D1050000}"/>
    <cellStyle name="Notas 9 23" xfId="1926" xr:uid="{65291A15-2CF1-4218-AA7F-A248F45EB248}"/>
    <cellStyle name="Notas 9 23 2" xfId="2486" xr:uid="{5EC4556F-99D4-4052-8F1A-4E6946C9BA38}"/>
    <cellStyle name="Notas 9 23 3" xfId="2702" xr:uid="{E3A9F075-9DF6-45F8-B7D7-65BBB9AA8601}"/>
    <cellStyle name="Notas 9 23 4" xfId="3005" xr:uid="{4853BC1A-72D4-4D93-A497-C0B14EDCE577}"/>
    <cellStyle name="Notas 9 23 5" xfId="3331" xr:uid="{128C8BFE-1907-4CD0-A407-D58742F030BD}"/>
    <cellStyle name="Notas 9 23 6" xfId="3637" xr:uid="{91575397-14D2-42D1-874A-7631539F4D5E}"/>
    <cellStyle name="Notas 9 23 7" xfId="3998" xr:uid="{07D80A83-465C-4E2A-8FE2-340B5F05BE7B}"/>
    <cellStyle name="Notas 9 24" xfId="1927" xr:uid="{0E2BFD8C-DDDC-4B9F-9FB6-AEEB66ACE9B4}"/>
    <cellStyle name="Notas 9 24 2" xfId="2487" xr:uid="{F786F560-53F0-43C9-A589-CF4CE56BB49B}"/>
    <cellStyle name="Notas 9 24 3" xfId="2703" xr:uid="{1F86A9D4-1529-4083-B8D7-E695C22DEBDA}"/>
    <cellStyle name="Notas 9 24 4" xfId="3006" xr:uid="{E655530B-B90F-456B-BD43-04BDBFD272A6}"/>
    <cellStyle name="Notas 9 24 5" xfId="3332" xr:uid="{1D460D9E-48C3-4791-BACA-2782EBD66362}"/>
    <cellStyle name="Notas 9 24 6" xfId="3638" xr:uid="{A92FD3C7-2B6E-44C6-84DC-46F101D7796D}"/>
    <cellStyle name="Notas 9 24 7" xfId="3999" xr:uid="{3244A388-65D5-4493-BC4E-94DFD6C06F84}"/>
    <cellStyle name="Notas 9 24 8" xfId="4312" xr:uid="{F8121870-32AD-4471-8BA8-72ADC6A12307}"/>
    <cellStyle name="Notas 9 25" xfId="2118" xr:uid="{7CDDA0BB-A716-479B-843B-AD2A19EB7AF7}"/>
    <cellStyle name="Notas 9 25 2" xfId="2608" xr:uid="{16F13C74-3BEE-4E23-A43E-1C9D40BE124A}"/>
    <cellStyle name="Notas 9 25 3" xfId="2873" xr:uid="{13949C1E-7F3B-4A52-99EE-B766C62CF3E8}"/>
    <cellStyle name="Notas 9 25 4" xfId="3176" xr:uid="{FFCC9E16-4D81-4D8E-8B66-AC5A9DE1129C}"/>
    <cellStyle name="Notas 9 25 5" xfId="3502" xr:uid="{CFF19879-C2B1-40D4-A6F0-E932FEDF2F13}"/>
    <cellStyle name="Notas 9 25 6" xfId="3808" xr:uid="{F11760C0-A3F4-44B9-BE67-C600424245A9}"/>
    <cellStyle name="Notas 9 25 7" xfId="4190" xr:uid="{6D58BC71-49E8-4222-AFA6-3F0EF764677E}"/>
    <cellStyle name="Notas 9 25 8" xfId="4397" xr:uid="{8142A672-8AE1-47C4-8EF5-5AB0B7FF3556}"/>
    <cellStyle name="Notas 9 26" xfId="2006" xr:uid="{7FB32A28-B7F7-4222-85E6-5DFB0438EAD1}"/>
    <cellStyle name="Notas 9 26 2" xfId="2768" xr:uid="{F5037DF6-814F-4C8A-AD78-17FE797BE15D}"/>
    <cellStyle name="Notas 9 26 3" xfId="3071" xr:uid="{DBF89D54-7404-444A-A17E-7F7298D195AC}"/>
    <cellStyle name="Notas 9 26 4" xfId="3397" xr:uid="{7ECFC4BD-0AE1-401C-8F63-16A5FB696BB6}"/>
    <cellStyle name="Notas 9 26 5" xfId="3703" xr:uid="{83661D05-4646-4EBE-A20F-CF14517A7742}"/>
    <cellStyle name="Notas 9 26 6" xfId="4078" xr:uid="{9CE6B392-0F01-42CE-8160-AE34C111EA1E}"/>
    <cellStyle name="Notas 9 26 7" xfId="4360" xr:uid="{D1575471-9D66-4C6B-91D9-E7747152398F}"/>
    <cellStyle name="Notas 9 3" xfId="1486" xr:uid="{00000000-0005-0000-0000-0000D2050000}"/>
    <cellStyle name="Notas 9 4" xfId="1487" xr:uid="{00000000-0005-0000-0000-0000D3050000}"/>
    <cellStyle name="Notas 9 5" xfId="1488" xr:uid="{00000000-0005-0000-0000-0000D4050000}"/>
    <cellStyle name="Notas 9 6" xfId="1489" xr:uid="{00000000-0005-0000-0000-0000D5050000}"/>
    <cellStyle name="Notas 9 7" xfId="1490" xr:uid="{00000000-0005-0000-0000-0000D6050000}"/>
    <cellStyle name="Notas 9 8" xfId="1491" xr:uid="{00000000-0005-0000-0000-0000D7050000}"/>
    <cellStyle name="Notas 9 9" xfId="1492" xr:uid="{00000000-0005-0000-0000-0000D8050000}"/>
    <cellStyle name="Porcentaje" xfId="1495" builtinId="5"/>
    <cellStyle name="Porcentaje 2" xfId="1493" xr:uid="{00000000-0005-0000-0000-0000D9050000}"/>
    <cellStyle name="Porcentaje 3" xfId="1494" xr:uid="{00000000-0005-0000-0000-0000DA050000}"/>
    <cellStyle name="Porcentual 2" xfId="1496" xr:uid="{00000000-0005-0000-0000-0000DC050000}"/>
    <cellStyle name="Porcentual 2 2" xfId="1497" xr:uid="{00000000-0005-0000-0000-0000DD050000}"/>
    <cellStyle name="Porcentual 2 3" xfId="1498" xr:uid="{00000000-0005-0000-0000-0000DE050000}"/>
    <cellStyle name="Porcentual 2 4" xfId="1499" xr:uid="{00000000-0005-0000-0000-0000DF050000}"/>
    <cellStyle name="Porcentual 3" xfId="1500" xr:uid="{00000000-0005-0000-0000-0000E0050000}"/>
    <cellStyle name="Salida" xfId="1501" builtinId="21" customBuiltin="1"/>
    <cellStyle name="Salida 10" xfId="1502" xr:uid="{00000000-0005-0000-0000-0000E2050000}"/>
    <cellStyle name="Salida 10 2" xfId="1928" xr:uid="{721F4DAD-5194-412B-BBD8-BFFB0F4F83BE}"/>
    <cellStyle name="Salida 10 2 2" xfId="2488" xr:uid="{6F259311-64EB-43AA-B89A-F7E7EB847E67}"/>
    <cellStyle name="Salida 10 2 3" xfId="2704" xr:uid="{E887D7D7-7221-4429-8697-4DA9828C5576}"/>
    <cellStyle name="Salida 10 2 4" xfId="3007" xr:uid="{8D59D587-4D1F-4B73-8BD4-1438E686B742}"/>
    <cellStyle name="Salida 10 2 5" xfId="3333" xr:uid="{7A7C1E8E-353C-4123-B3CA-09FEDC9EB427}"/>
    <cellStyle name="Salida 10 2 6" xfId="3639" xr:uid="{0D89AB20-BBBC-4C71-A17F-9B865E856EDD}"/>
    <cellStyle name="Salida 10 2 7" xfId="4000" xr:uid="{84DA774F-AEEF-4D1B-A888-DD63ABF52C3F}"/>
    <cellStyle name="Salida 10 2 8" xfId="4313" xr:uid="{F057A48D-C164-414E-AF05-1F5B8617014B}"/>
    <cellStyle name="Salida 10 3" xfId="1805" xr:uid="{F2B7211E-5739-44FD-8706-1E5E2B61D45D}"/>
    <cellStyle name="Salida 10 3 2" xfId="2365" xr:uid="{580BD190-465B-4DD4-895C-BC2C82F11C82}"/>
    <cellStyle name="Salida 10 3 3" xfId="2254" xr:uid="{3445B211-C10C-4597-AE7A-9BF5E4B26A53}"/>
    <cellStyle name="Salida 10 3 4" xfId="2644" xr:uid="{755CF020-8263-4F33-80A2-B4D957218BD9}"/>
    <cellStyle name="Salida 10 3 5" xfId="3226" xr:uid="{77D07990-F6CD-4BBF-9AD9-DE78E0389F3E}"/>
    <cellStyle name="Salida 10 3 6" xfId="2308" xr:uid="{64E58F00-615F-486E-8BFA-F5AF196EAF0D}"/>
    <cellStyle name="Salida 10 3 7" xfId="3877" xr:uid="{B99EA5A2-F028-4A23-A71A-41ABE0588D1C}"/>
    <cellStyle name="Salida 10 3 8" xfId="4259" xr:uid="{BEF7CD20-3D22-4E7F-9EA7-0F9721F7B49A}"/>
    <cellStyle name="Salida 10 4" xfId="2119" xr:uid="{4CC1B549-B9AE-4E83-881C-B67818CE6A1B}"/>
    <cellStyle name="Salida 10 4 2" xfId="2609" xr:uid="{3CDE618F-CBE7-45C2-BAAF-0DCE963FAED4}"/>
    <cellStyle name="Salida 10 4 3" xfId="2874" xr:uid="{AD3A1559-9666-4D3C-996A-F01141BF711D}"/>
    <cellStyle name="Salida 10 4 4" xfId="3177" xr:uid="{897A0385-E287-4A28-8E6B-5F097C1ED489}"/>
    <cellStyle name="Salida 10 4 5" xfId="3503" xr:uid="{5BA3A5D8-A301-44EB-9693-3FBAEAA4DF02}"/>
    <cellStyle name="Salida 10 4 6" xfId="3809" xr:uid="{CE39293F-D812-46C5-A371-EB4C7B0E99F3}"/>
    <cellStyle name="Salida 10 4 7" xfId="4191" xr:uid="{A336E33F-5431-4179-BBEB-E9A23D4508A9}"/>
    <cellStyle name="Salida 10 5" xfId="2005" xr:uid="{C81FF48F-7EEA-4801-89CF-6719E81ED804}"/>
    <cellStyle name="Salida 10 5 2" xfId="2767" xr:uid="{8F1684FA-2CFB-469E-ABD7-2997811800F2}"/>
    <cellStyle name="Salida 10 5 3" xfId="3070" xr:uid="{82A46835-BE35-43E2-9AC6-25E5246EAC79}"/>
    <cellStyle name="Salida 10 5 4" xfId="3396" xr:uid="{F9804647-8D47-45CA-92CA-FA43A02CB676}"/>
    <cellStyle name="Salida 10 5 5" xfId="3702" xr:uid="{61979DFC-4DC1-4DFC-9445-03D3570F8573}"/>
    <cellStyle name="Salida 10 5 6" xfId="4077" xr:uid="{D8547655-43FD-4B5F-9657-050F7691BE8A}"/>
    <cellStyle name="Salida 11" xfId="1503" xr:uid="{00000000-0005-0000-0000-0000E3050000}"/>
    <cellStyle name="Salida 11 2" xfId="1929" xr:uid="{C37944F5-D7DE-4CA9-9790-74221E126A95}"/>
    <cellStyle name="Salida 11 2 2" xfId="2489" xr:uid="{3859CEBC-10D6-4D59-80D1-7303724B4131}"/>
    <cellStyle name="Salida 11 2 3" xfId="2705" xr:uid="{184CA3DB-9FA2-4CC5-8995-160B92ABAAB5}"/>
    <cellStyle name="Salida 11 2 4" xfId="3008" xr:uid="{8EA37EA6-6AC3-4F0C-ADC7-D1BBB45A8063}"/>
    <cellStyle name="Salida 11 2 5" xfId="3334" xr:uid="{64B59FC0-4554-4051-A5C6-1D76A1BB8F88}"/>
    <cellStyle name="Salida 11 2 6" xfId="3640" xr:uid="{2B81E1E8-40C4-43ED-B178-46ED8D1ED9B3}"/>
    <cellStyle name="Salida 11 2 7" xfId="4001" xr:uid="{C057B897-FE1E-403D-9FBD-FEB8279DF9F0}"/>
    <cellStyle name="Salida 11 2 8" xfId="4314" xr:uid="{9373BF74-78B5-4D06-9648-5F803C8F3E72}"/>
    <cellStyle name="Salida 11 3" xfId="1804" xr:uid="{483C2E77-D2C9-4993-B6F5-761110C067FF}"/>
    <cellStyle name="Salida 11 3 2" xfId="2364" xr:uid="{6422C681-6013-40A9-872C-52352D44FF5A}"/>
    <cellStyle name="Salida 11 3 3" xfId="2255" xr:uid="{50CF2AD1-42CE-4958-B002-3D1B78F38AE6}"/>
    <cellStyle name="Salida 11 3 4" xfId="2338" xr:uid="{6E668DBB-6F61-414B-A9F2-9C5AC48D7F9A}"/>
    <cellStyle name="Salida 11 3 5" xfId="3225" xr:uid="{B0B5194D-9911-4AF7-BECC-4C2C8AD570D9}"/>
    <cellStyle name="Salida 11 3 6" xfId="2307" xr:uid="{3A5BB5C7-B0A3-42E0-BD0F-6D463884F15E}"/>
    <cellStyle name="Salida 11 3 7" xfId="3876" xr:uid="{47A34A94-E9FE-45EA-A601-C468A88E380E}"/>
    <cellStyle name="Salida 11 3 8" xfId="4258" xr:uid="{3EBD4146-CCDB-4B05-B3E3-5EB4D0C2F6E7}"/>
    <cellStyle name="Salida 11 4" xfId="2120" xr:uid="{1494E9D6-224E-491C-B365-A7790C2F55BE}"/>
    <cellStyle name="Salida 11 4 2" xfId="2610" xr:uid="{E882E389-5B12-4C6D-A473-48298D07DAFE}"/>
    <cellStyle name="Salida 11 4 3" xfId="2875" xr:uid="{635E6CFB-7A14-4783-AA65-D83E9A6D64C9}"/>
    <cellStyle name="Salida 11 4 4" xfId="3178" xr:uid="{A841024D-19D9-4E91-8C51-506CFFE042CB}"/>
    <cellStyle name="Salida 11 4 5" xfId="3504" xr:uid="{7C60C8A3-7E49-45AB-9FCD-47EF727116D4}"/>
    <cellStyle name="Salida 11 4 6" xfId="3810" xr:uid="{39DFD312-B2C3-49FC-AD6C-1E71EC1982D7}"/>
    <cellStyle name="Salida 11 4 7" xfId="4192" xr:uid="{FC127F4D-35DB-4D76-A091-F49504BCF661}"/>
    <cellStyle name="Salida 11 5" xfId="2004" xr:uid="{22A5BCCB-4C7F-42DC-ABBB-CA57BBB28AC3}"/>
    <cellStyle name="Salida 11 5 2" xfId="2766" xr:uid="{65510E25-8233-4711-B1BB-75CF420B7CC1}"/>
    <cellStyle name="Salida 11 5 3" xfId="3069" xr:uid="{686952D4-5393-40C6-8560-EF127B9DC9A4}"/>
    <cellStyle name="Salida 11 5 4" xfId="3395" xr:uid="{33C06998-817C-4F28-BCDD-17C81F884F01}"/>
    <cellStyle name="Salida 11 5 5" xfId="3701" xr:uid="{13C2A78E-0FA6-4210-9FFF-E71FC9550644}"/>
    <cellStyle name="Salida 11 5 6" xfId="4076" xr:uid="{10DC6E73-0780-4071-8370-8EEE0DF66716}"/>
    <cellStyle name="Salida 12" xfId="1504" xr:uid="{00000000-0005-0000-0000-0000E4050000}"/>
    <cellStyle name="Salida 12 2" xfId="1930" xr:uid="{5CD05F7E-4A42-4BA7-BC85-ECDFEC87A627}"/>
    <cellStyle name="Salida 12 2 2" xfId="2490" xr:uid="{0B1F2331-4A9C-4D79-AADF-0C5D407F49C1}"/>
    <cellStyle name="Salida 12 2 3" xfId="2706" xr:uid="{330A0530-6ED6-4096-8DA1-1096FD080F9F}"/>
    <cellStyle name="Salida 12 2 4" xfId="3009" xr:uid="{5E0FEEC3-F6FB-41A5-AF83-BC49E3691C91}"/>
    <cellStyle name="Salida 12 2 5" xfId="3335" xr:uid="{DECF9C57-6A7D-4A90-BA40-6E8A3689382B}"/>
    <cellStyle name="Salida 12 2 6" xfId="3641" xr:uid="{DE150A17-3477-46AC-AC66-E24B5CBE352C}"/>
    <cellStyle name="Salida 12 2 7" xfId="4002" xr:uid="{ACB98B3E-910B-4F6C-88B9-0E64DD5344BA}"/>
    <cellStyle name="Salida 12 2 8" xfId="4315" xr:uid="{7B1380B0-6C0D-4E07-9482-6A138DBA43A7}"/>
    <cellStyle name="Salida 12 3" xfId="1803" xr:uid="{814E076D-F9AC-4F87-BDD8-1528ACC5218D}"/>
    <cellStyle name="Salida 12 3 2" xfId="2363" xr:uid="{9A950645-D515-4D79-98BD-52BA29C97044}"/>
    <cellStyle name="Salida 12 3 3" xfId="2256" xr:uid="{A0EDB5F3-E527-4C5E-A1D5-C39DA103F8FD}"/>
    <cellStyle name="Salida 12 3 4" xfId="2643" xr:uid="{9C7DAD80-F912-4E2F-922E-2739546914B0}"/>
    <cellStyle name="Salida 12 3 5" xfId="3224" xr:uid="{CF89FF53-57ED-43B9-BFE4-C081F0ACDC00}"/>
    <cellStyle name="Salida 12 3 6" xfId="2306" xr:uid="{91F39C1D-6CE9-420D-A694-420A24B5ADD6}"/>
    <cellStyle name="Salida 12 3 7" xfId="3875" xr:uid="{C6D369DC-83F5-42CA-99D0-CEA69BFB1DE6}"/>
    <cellStyle name="Salida 12 3 8" xfId="4257" xr:uid="{ED9A8AAF-7DC9-4A91-A12C-55955A033811}"/>
    <cellStyle name="Salida 12 4" xfId="2121" xr:uid="{77CD3A23-A7D3-415D-8252-1E1E10198871}"/>
    <cellStyle name="Salida 12 4 2" xfId="2611" xr:uid="{5B0E0C5D-D456-462F-9D75-B4E74F8828E3}"/>
    <cellStyle name="Salida 12 4 3" xfId="2876" xr:uid="{ED2DBC35-702F-4FFC-8707-537DE86F111D}"/>
    <cellStyle name="Salida 12 4 4" xfId="3179" xr:uid="{19D8EA6E-0FDB-4E1C-9635-B5E4393B0126}"/>
    <cellStyle name="Salida 12 4 5" xfId="3505" xr:uid="{8047B4E0-C2A4-48ED-9003-4715721E9949}"/>
    <cellStyle name="Salida 12 4 6" xfId="3811" xr:uid="{0C3AFC36-E8B9-4F6D-AFDB-5FD48EF16FA9}"/>
    <cellStyle name="Salida 12 4 7" xfId="4193" xr:uid="{54E72FC4-F083-49A8-B1AF-7DB8F089C447}"/>
    <cellStyle name="Salida 12 5" xfId="2003" xr:uid="{4B4777E3-EBCB-4537-9EFB-ABF49D2480E4}"/>
    <cellStyle name="Salida 12 5 2" xfId="2765" xr:uid="{0E8BEEC3-60CD-4C23-B6FD-808F862B7CA6}"/>
    <cellStyle name="Salida 12 5 3" xfId="3068" xr:uid="{270ECEA2-EE36-4A9A-8757-6C884C0ED126}"/>
    <cellStyle name="Salida 12 5 4" xfId="3394" xr:uid="{8FB08ED7-77FF-401E-887A-1D1CFE82B5E9}"/>
    <cellStyle name="Salida 12 5 5" xfId="3700" xr:uid="{2B95E80E-65F8-482A-8E39-6B0EF404581C}"/>
    <cellStyle name="Salida 12 5 6" xfId="4075" xr:uid="{4F3E6D33-A9E3-420A-B611-BB2C1CBFD606}"/>
    <cellStyle name="Salida 13" xfId="1505" xr:uid="{00000000-0005-0000-0000-0000E5050000}"/>
    <cellStyle name="Salida 13 2" xfId="1931" xr:uid="{F11A2D1A-4EF7-4FFC-A211-7A491B01CBB1}"/>
    <cellStyle name="Salida 13 2 2" xfId="2491" xr:uid="{5E37C1D5-593E-44E4-96D4-3CA501031146}"/>
    <cellStyle name="Salida 13 2 3" xfId="2707" xr:uid="{8D4FAE9D-2F56-454A-8E42-F2B901F97031}"/>
    <cellStyle name="Salida 13 2 4" xfId="3010" xr:uid="{A5725542-D2B7-4DEA-A574-E7212C399005}"/>
    <cellStyle name="Salida 13 2 5" xfId="3336" xr:uid="{844E51ED-B9FF-40EA-80EF-95A7A4C565BF}"/>
    <cellStyle name="Salida 13 2 6" xfId="3642" xr:uid="{705B99FB-730E-4668-852C-D1A5B2DDA6A1}"/>
    <cellStyle name="Salida 13 2 7" xfId="4003" xr:uid="{97E42C62-01CE-4ECA-90F8-6572B95C116F}"/>
    <cellStyle name="Salida 13 2 8" xfId="4316" xr:uid="{C496B245-CCB8-4218-9DC6-DA24C500CBAE}"/>
    <cellStyle name="Salida 13 3" xfId="1802" xr:uid="{2BCBFE82-1889-4F70-B640-005B73D891BA}"/>
    <cellStyle name="Salida 13 3 2" xfId="2362" xr:uid="{91601F0A-C2E9-49BE-8F41-D6DF5A0C1CD1}"/>
    <cellStyle name="Salida 13 3 3" xfId="2257" xr:uid="{9750FC5E-6154-4033-8B27-1828040EBE99}"/>
    <cellStyle name="Salida 13 3 4" xfId="2337" xr:uid="{1248C24A-496C-46FC-98D7-E1A4B1F86D83}"/>
    <cellStyle name="Salida 13 3 5" xfId="2271" xr:uid="{BC02DD8A-A1BD-4832-93A0-A46962C9C432}"/>
    <cellStyle name="Salida 13 3 6" xfId="2305" xr:uid="{38CD2DFB-F770-4201-AD66-09644B9AEBA7}"/>
    <cellStyle name="Salida 13 3 7" xfId="3874" xr:uid="{61FD1066-E08B-48A9-A44A-7E56E92C9183}"/>
    <cellStyle name="Salida 13 3 8" xfId="4256" xr:uid="{C475994A-033E-4645-A97E-7B1EA0396BA4}"/>
    <cellStyle name="Salida 13 4" xfId="2122" xr:uid="{DC6DADB7-B008-4FF3-9D71-67E5526F5378}"/>
    <cellStyle name="Salida 13 4 2" xfId="2612" xr:uid="{798C64CA-5D6C-490E-9FAA-84ADEB9BC440}"/>
    <cellStyle name="Salida 13 4 3" xfId="2877" xr:uid="{7E35EA8C-9C0D-43B4-AD45-E05C16E01382}"/>
    <cellStyle name="Salida 13 4 4" xfId="3180" xr:uid="{6B510FF4-42A9-41B7-939D-9ABC9994BE02}"/>
    <cellStyle name="Salida 13 4 5" xfId="3506" xr:uid="{BAD21841-93DF-415F-A2B1-3D7C5EC90690}"/>
    <cellStyle name="Salida 13 4 6" xfId="3812" xr:uid="{D6A723D3-550C-47ED-BA86-B8D1AE78DF38}"/>
    <cellStyle name="Salida 13 4 7" xfId="4194" xr:uid="{42D73A59-5439-4318-AF42-797333942D05}"/>
    <cellStyle name="Salida 13 5" xfId="2002" xr:uid="{B16A7921-B66A-476B-A638-795636A171E5}"/>
    <cellStyle name="Salida 13 5 2" xfId="2764" xr:uid="{BBF95311-B25E-4650-B3F8-E58DC06DC355}"/>
    <cellStyle name="Salida 13 5 3" xfId="3067" xr:uid="{C32D5AF6-F841-4862-B6FF-5F4661B34F19}"/>
    <cellStyle name="Salida 13 5 4" xfId="3393" xr:uid="{7E0C944D-F124-4B19-A88E-6C4F95EB872A}"/>
    <cellStyle name="Salida 13 5 5" xfId="3699" xr:uid="{D8E80869-37E6-48B1-B5C7-28051045D928}"/>
    <cellStyle name="Salida 13 5 6" xfId="4074" xr:uid="{569CA20A-12F2-4D77-B206-8C2637910DCA}"/>
    <cellStyle name="Salida 14" xfId="1506" xr:uid="{00000000-0005-0000-0000-0000E6050000}"/>
    <cellStyle name="Salida 14 2" xfId="1932" xr:uid="{B0DD6107-2344-481E-9F32-594633E7866B}"/>
    <cellStyle name="Salida 14 2 2" xfId="2492" xr:uid="{C2ACA0CB-F854-43B7-9356-25F64D86ADC6}"/>
    <cellStyle name="Salida 14 2 3" xfId="2708" xr:uid="{4877C2AE-96F2-442E-89B0-A0076D16F33A}"/>
    <cellStyle name="Salida 14 2 4" xfId="3011" xr:uid="{E0CBF756-558E-4735-A9B2-84CEAC36887D}"/>
    <cellStyle name="Salida 14 2 5" xfId="3337" xr:uid="{8C848C11-6000-4915-BD1D-7EC91E6D049B}"/>
    <cellStyle name="Salida 14 2 6" xfId="3643" xr:uid="{184F58C6-632F-4921-91B4-FB144A890770}"/>
    <cellStyle name="Salida 14 2 7" xfId="4004" xr:uid="{9B268DEC-CCB2-4195-95B3-023DC322F46B}"/>
    <cellStyle name="Salida 14 2 8" xfId="4317" xr:uid="{DE36F91D-0E9D-42BE-98D8-BEC20967C69E}"/>
    <cellStyle name="Salida 14 3" xfId="1801" xr:uid="{05148216-F09D-4714-99DE-D5532B2B3D99}"/>
    <cellStyle name="Salida 14 3 2" xfId="2361" xr:uid="{FB877099-905F-44B0-816F-DE5042163786}"/>
    <cellStyle name="Salida 14 3 3" xfId="2258" xr:uid="{EE005978-9D6B-4CDB-BFED-DEB8FB8CC0BB}"/>
    <cellStyle name="Salida 14 3 4" xfId="2642" xr:uid="{3B9A50C0-63A3-43E5-8E7B-D2E744DF4C48}"/>
    <cellStyle name="Salida 14 3 5" xfId="2272" xr:uid="{F0631FE0-FE0A-4070-948A-3F6B79409674}"/>
    <cellStyle name="Salida 14 3 6" xfId="2304" xr:uid="{CD3456C8-C4EF-4C29-9FBF-43BACC086670}"/>
    <cellStyle name="Salida 14 3 7" xfId="3873" xr:uid="{C7FCF705-AFFC-4EBD-A4D3-AAF794253C2C}"/>
    <cellStyle name="Salida 14 3 8" xfId="4255" xr:uid="{9E820AB9-2448-417C-8768-AF72EDC91387}"/>
    <cellStyle name="Salida 14 4" xfId="2123" xr:uid="{CB6D8DA3-DE19-41F8-B647-7B9867218338}"/>
    <cellStyle name="Salida 14 4 2" xfId="2613" xr:uid="{8C874B01-BA2D-463D-BB04-F65EFD9FAC2D}"/>
    <cellStyle name="Salida 14 4 3" xfId="2878" xr:uid="{BB60ED11-A4C4-42E1-9E35-2340D21F2730}"/>
    <cellStyle name="Salida 14 4 4" xfId="3181" xr:uid="{77A2A769-4037-4281-9C2E-444D082C82AE}"/>
    <cellStyle name="Salida 14 4 5" xfId="3507" xr:uid="{3A82B0BF-166F-45F7-9337-67AFA3A7DB11}"/>
    <cellStyle name="Salida 14 4 6" xfId="3813" xr:uid="{E82933B9-0046-4672-80EC-52BCEB4C19B0}"/>
    <cellStyle name="Salida 14 4 7" xfId="4195" xr:uid="{62FDA40D-D497-4877-A26E-C5AF07E10BCE}"/>
    <cellStyle name="Salida 14 5" xfId="2001" xr:uid="{3EF52D3C-DFEE-4183-8464-B4D009582260}"/>
    <cellStyle name="Salida 14 5 2" xfId="2763" xr:uid="{D1918611-028D-401B-9FDF-D4D8CEC91E6E}"/>
    <cellStyle name="Salida 14 5 3" xfId="3066" xr:uid="{C8934563-451F-4382-B92F-942926367BF4}"/>
    <cellStyle name="Salida 14 5 4" xfId="3392" xr:uid="{D6BC4566-7A77-487D-9D15-C0F9B78FEC20}"/>
    <cellStyle name="Salida 14 5 5" xfId="3698" xr:uid="{462AF7F0-D91A-42BE-86AB-3D46C47231A7}"/>
    <cellStyle name="Salida 14 5 6" xfId="4073" xr:uid="{234CC352-52D6-4200-B8D1-745A2AA96A2C}"/>
    <cellStyle name="Salida 15" xfId="1507" xr:uid="{00000000-0005-0000-0000-0000E7050000}"/>
    <cellStyle name="Salida 15 2" xfId="1933" xr:uid="{41F87008-1A30-4F58-9F52-257FE5F8D48A}"/>
    <cellStyle name="Salida 15 2 2" xfId="2493" xr:uid="{11589F95-9F65-4900-8348-4C50FC416491}"/>
    <cellStyle name="Salida 15 2 3" xfId="2709" xr:uid="{508BEB22-5D5F-40E0-86E5-50CFD732DEFA}"/>
    <cellStyle name="Salida 15 2 4" xfId="3012" xr:uid="{0A803EF0-84FE-430B-9164-5FF8D04B2845}"/>
    <cellStyle name="Salida 15 2 5" xfId="3338" xr:uid="{372ECE8B-47A4-4D3F-96A3-A5C0CD6EA462}"/>
    <cellStyle name="Salida 15 2 6" xfId="3644" xr:uid="{F29F8542-1E16-4595-BCD4-23D1AC4DD6C6}"/>
    <cellStyle name="Salida 15 2 7" xfId="4005" xr:uid="{00D0D438-C1AB-42D9-BEAE-B71FC36A3115}"/>
    <cellStyle name="Salida 15 2 8" xfId="4318" xr:uid="{3128E68B-269B-40B2-8DB5-1B6E8249900B}"/>
    <cellStyle name="Salida 15 3" xfId="1800" xr:uid="{0E9713C8-9F87-4216-965E-E58674784376}"/>
    <cellStyle name="Salida 15 3 2" xfId="2360" xr:uid="{0C0B6CD4-DDF5-402D-A866-530276AEC60A}"/>
    <cellStyle name="Salida 15 3 3" xfId="2259" xr:uid="{6D9A78AD-5C52-4B66-A156-E6B563AD590B}"/>
    <cellStyle name="Salida 15 3 4" xfId="2336" xr:uid="{DE936CA8-7BA7-4547-8462-61AAB76FCF32}"/>
    <cellStyle name="Salida 15 3 5" xfId="2273" xr:uid="{F76BCDCC-E23E-4AAF-9C35-C6EEC3AE51EF}"/>
    <cellStyle name="Salida 15 3 6" xfId="2303" xr:uid="{2C803994-14B9-4681-90C4-A82A50EAAF07}"/>
    <cellStyle name="Salida 15 3 7" xfId="3872" xr:uid="{578B3672-9274-405A-98D9-D4FF760FDEF6}"/>
    <cellStyle name="Salida 15 3 8" xfId="4254" xr:uid="{B7849CDB-C56F-4D84-A662-E7A49C052AF8}"/>
    <cellStyle name="Salida 15 4" xfId="2124" xr:uid="{864B3870-CD2F-480C-95BC-310519B07D68}"/>
    <cellStyle name="Salida 15 4 2" xfId="2614" xr:uid="{E7B5AB3C-092C-465A-9250-587EB38A107B}"/>
    <cellStyle name="Salida 15 4 3" xfId="2879" xr:uid="{9929681A-8755-49B6-92DA-C4DD46C923CD}"/>
    <cellStyle name="Salida 15 4 4" xfId="3182" xr:uid="{C25F048E-F306-44B1-B08A-FFBD61B4DCB5}"/>
    <cellStyle name="Salida 15 4 5" xfId="3508" xr:uid="{ADB873FD-77E6-4BC9-974E-B0CB67D935EB}"/>
    <cellStyle name="Salida 15 4 6" xfId="3814" xr:uid="{79167321-51A5-4998-AF98-EC23290C8F2E}"/>
    <cellStyle name="Salida 15 4 7" xfId="4196" xr:uid="{6D3650F0-AD44-416F-A892-4BB2784F88F6}"/>
    <cellStyle name="Salida 15 5" xfId="2000" xr:uid="{97BBB815-CAA7-416C-BE26-D7BF4BAF4ECA}"/>
    <cellStyle name="Salida 15 5 2" xfId="2762" xr:uid="{5EB808A0-CD3C-4BB0-AB17-C0481EEC3DF8}"/>
    <cellStyle name="Salida 15 5 3" xfId="3065" xr:uid="{AB02195F-FF30-4177-817A-60A08ED094BE}"/>
    <cellStyle name="Salida 15 5 4" xfId="3391" xr:uid="{8CDC0676-30C8-4073-B3E8-FAF73B917362}"/>
    <cellStyle name="Salida 15 5 5" xfId="3697" xr:uid="{8040027C-8846-4C45-B440-133C7EE51F66}"/>
    <cellStyle name="Salida 15 5 6" xfId="4072" xr:uid="{AC677C57-E4B4-4956-9318-B842BEFF1848}"/>
    <cellStyle name="Salida 16" xfId="1508" xr:uid="{00000000-0005-0000-0000-0000E8050000}"/>
    <cellStyle name="Salida 16 2" xfId="1934" xr:uid="{7A239006-2B82-4459-9A4F-E23E540D1CF8}"/>
    <cellStyle name="Salida 16 2 2" xfId="2494" xr:uid="{49973113-E91D-44CC-B6FD-46A76494F1C9}"/>
    <cellStyle name="Salida 16 2 3" xfId="2710" xr:uid="{F6EBA811-19C8-4BDE-BDBA-7F4F0B89A9F9}"/>
    <cellStyle name="Salida 16 2 4" xfId="3013" xr:uid="{0DBF0341-E8AA-416F-BD62-30D1805A55E9}"/>
    <cellStyle name="Salida 16 2 5" xfId="3339" xr:uid="{A0355C48-2ADD-4CE6-8C0F-EA5D5B8475AF}"/>
    <cellStyle name="Salida 16 2 6" xfId="3645" xr:uid="{FD834FBF-3EF4-4311-B74F-01EEE08D48A1}"/>
    <cellStyle name="Salida 16 2 7" xfId="4006" xr:uid="{513BDEAD-B85F-4E5C-8D48-81E863BE746F}"/>
    <cellStyle name="Salida 16 2 8" xfId="4319" xr:uid="{D8B2D72E-EE9A-4DCB-BD69-4013ADAE9713}"/>
    <cellStyle name="Salida 16 3" xfId="1799" xr:uid="{CA4EE7EC-FBE0-4862-A0C9-886D86FB85AF}"/>
    <cellStyle name="Salida 16 3 2" xfId="2359" xr:uid="{B643301A-DC1C-4B69-9EEA-62B742E956F1}"/>
    <cellStyle name="Salida 16 3 3" xfId="2260" xr:uid="{C912178E-8511-4BC1-A026-749A559986E7}"/>
    <cellStyle name="Salida 16 3 4" xfId="2641" xr:uid="{A8C19B43-7E2E-49CF-A2EE-5720C071F719}"/>
    <cellStyle name="Salida 16 3 5" xfId="2274" xr:uid="{FA117493-21A9-4A33-B760-532631286701}"/>
    <cellStyle name="Salida 16 3 6" xfId="2302" xr:uid="{E12813F5-D41E-4DCA-A4EB-FCC1A199DFFA}"/>
    <cellStyle name="Salida 16 3 7" xfId="3871" xr:uid="{5FBBF9EC-41F1-4825-AFB1-099BB62CFF8E}"/>
    <cellStyle name="Salida 16 3 8" xfId="4253" xr:uid="{C7CC6CEA-772C-48B4-B1F4-BCC9A29B8BF0}"/>
    <cellStyle name="Salida 16 4" xfId="2125" xr:uid="{E9F449B6-3601-4CC6-B922-3855B8B8108D}"/>
    <cellStyle name="Salida 16 4 2" xfId="2615" xr:uid="{D787079F-895D-41F9-9B9F-A44D75105333}"/>
    <cellStyle name="Salida 16 4 3" xfId="2880" xr:uid="{AA55B6E7-6C27-4943-8153-6EDC58969730}"/>
    <cellStyle name="Salida 16 4 4" xfId="3183" xr:uid="{C84D8CA3-B2F8-41FE-BF95-CB152543AA72}"/>
    <cellStyle name="Salida 16 4 5" xfId="3509" xr:uid="{1CADCDBA-A564-42DA-AA14-37983C427CB4}"/>
    <cellStyle name="Salida 16 4 6" xfId="3815" xr:uid="{FDB54AC8-C93B-4CDE-8979-DAE1BB22A8E8}"/>
    <cellStyle name="Salida 16 4 7" xfId="4197" xr:uid="{3BE38773-059D-4874-8BDC-0268AA8F3312}"/>
    <cellStyle name="Salida 16 5" xfId="1999" xr:uid="{B71957CD-3E49-4BD9-8662-C0D6F680B3BE}"/>
    <cellStyle name="Salida 16 5 2" xfId="2761" xr:uid="{475FB69D-419E-4684-8ADB-0946538B77C5}"/>
    <cellStyle name="Salida 16 5 3" xfId="3064" xr:uid="{51798330-4B28-41A4-B59E-FCBE178463A6}"/>
    <cellStyle name="Salida 16 5 4" xfId="3390" xr:uid="{01F57E4C-6F6B-4685-B26D-F25CCDDB1C08}"/>
    <cellStyle name="Salida 16 5 5" xfId="3696" xr:uid="{6BC28343-308A-48CD-8ABA-1E39831D7B6E}"/>
    <cellStyle name="Salida 16 5 6" xfId="4071" xr:uid="{0F42DA15-F4AA-4BFD-92FD-B03EC2508B4F}"/>
    <cellStyle name="Salida 17" xfId="1509" xr:uid="{00000000-0005-0000-0000-0000E9050000}"/>
    <cellStyle name="Salida 17 2" xfId="1935" xr:uid="{A611132A-BB4C-4633-8DD0-8658A8BF855E}"/>
    <cellStyle name="Salida 17 2 2" xfId="2495" xr:uid="{2358BFAE-AFFB-429E-9CFC-0D9FD7CD64E3}"/>
    <cellStyle name="Salida 17 2 3" xfId="2711" xr:uid="{1DA2A577-B179-4FC9-98AD-E7A1A7E05C9A}"/>
    <cellStyle name="Salida 17 2 4" xfId="3014" xr:uid="{0A467F3E-611B-4437-BB0E-F7265E7C360C}"/>
    <cellStyle name="Salida 17 2 5" xfId="3340" xr:uid="{57F94EA0-CA51-4B67-8B53-19870FD84E2E}"/>
    <cellStyle name="Salida 17 2 6" xfId="3646" xr:uid="{5B36B4EB-209D-4297-8336-FF0251477548}"/>
    <cellStyle name="Salida 17 2 7" xfId="4007" xr:uid="{FA0DD1E1-5F55-4818-81A8-36AA035A6C7B}"/>
    <cellStyle name="Salida 17 2 8" xfId="4320" xr:uid="{2778C0D1-C59F-48AA-897B-CD073E61127A}"/>
    <cellStyle name="Salida 17 3" xfId="1798" xr:uid="{1A9777FD-397F-449E-A8AD-5CC1AE7D2851}"/>
    <cellStyle name="Salida 17 3 2" xfId="2358" xr:uid="{4DFBCF8B-F151-453A-8D68-4EEBDBA0E694}"/>
    <cellStyle name="Salida 17 3 3" xfId="2261" xr:uid="{5CE0FCE2-1F40-472D-BAB5-F3F6D4529E2D}"/>
    <cellStyle name="Salida 17 3 4" xfId="2335" xr:uid="{ABFF0018-C5A5-495C-A3AD-70E69E29DC02}"/>
    <cellStyle name="Salida 17 3 5" xfId="2275" xr:uid="{0A7D9F70-B358-488E-85D1-DC5884CE01A5}"/>
    <cellStyle name="Salida 17 3 6" xfId="2301" xr:uid="{6C6AB8AA-8F00-44F2-9B15-23DE9107DA87}"/>
    <cellStyle name="Salida 17 3 7" xfId="3870" xr:uid="{5A8707F7-5D0B-484E-B3A0-5155E873B235}"/>
    <cellStyle name="Salida 17 3 8" xfId="4252" xr:uid="{7599925B-77D3-42B3-81DA-6917A62B4DAC}"/>
    <cellStyle name="Salida 17 4" xfId="2126" xr:uid="{1F47CC65-BD9E-437F-84A1-2AD1D81FF31C}"/>
    <cellStyle name="Salida 17 4 2" xfId="2616" xr:uid="{9058C34E-44F3-4822-BF91-D904B2F6ABF7}"/>
    <cellStyle name="Salida 17 4 3" xfId="2881" xr:uid="{BEEDC008-54DD-4590-9D1E-BF1318045B1F}"/>
    <cellStyle name="Salida 17 4 4" xfId="3184" xr:uid="{F37E0E5C-14CD-4912-9636-AC5CF46F91ED}"/>
    <cellStyle name="Salida 17 4 5" xfId="3510" xr:uid="{1BEC6326-B5F2-46FE-9784-8D2F4BB7DF6D}"/>
    <cellStyle name="Salida 17 4 6" xfId="3816" xr:uid="{661C14B5-419F-4220-B37B-C06FD8FE62B3}"/>
    <cellStyle name="Salida 17 4 7" xfId="4198" xr:uid="{E0B14704-BCE5-4EB6-B4E9-874EB09813BF}"/>
    <cellStyle name="Salida 17 5" xfId="1998" xr:uid="{ED0F4EA3-A614-4276-9D44-9FF4A5D220B6}"/>
    <cellStyle name="Salida 17 5 2" xfId="2760" xr:uid="{B5C404F3-1816-4BC4-BE0A-FA192CD3DA2D}"/>
    <cellStyle name="Salida 17 5 3" xfId="3063" xr:uid="{D63D4A87-2F99-4A85-8DFC-2FAE9188D2BC}"/>
    <cellStyle name="Salida 17 5 4" xfId="3389" xr:uid="{EAC2AD2B-AA6A-4D83-AC54-52D79E7248A5}"/>
    <cellStyle name="Salida 17 5 5" xfId="3695" xr:uid="{8AD47F12-4492-4A1F-A6CD-406D456732D7}"/>
    <cellStyle name="Salida 17 5 6" xfId="4070" xr:uid="{3DE4CF6F-6990-478D-A83D-3ABE8C9E020E}"/>
    <cellStyle name="Salida 18" xfId="1510" xr:uid="{00000000-0005-0000-0000-0000EA050000}"/>
    <cellStyle name="Salida 18 2" xfId="1936" xr:uid="{320F3782-BC0F-47B7-A2B0-170FDE93AAC6}"/>
    <cellStyle name="Salida 18 2 2" xfId="2496" xr:uid="{ED5B0911-715F-4868-AB50-E6D3A683D057}"/>
    <cellStyle name="Salida 18 2 3" xfId="2712" xr:uid="{41E3A99C-E262-4104-9A74-500A55234138}"/>
    <cellStyle name="Salida 18 2 4" xfId="3015" xr:uid="{78E71C2C-99EE-4BBF-93AD-67E04DD61086}"/>
    <cellStyle name="Salida 18 2 5" xfId="3341" xr:uid="{D75EF3A3-4CCA-4700-8B0E-FC6D184C4F81}"/>
    <cellStyle name="Salida 18 2 6" xfId="3647" xr:uid="{1DA50E82-8E5E-49A3-893D-277DE5BE9E8A}"/>
    <cellStyle name="Salida 18 2 7" xfId="4008" xr:uid="{510E71B1-2BB9-4B41-9697-9916B1AF7A60}"/>
    <cellStyle name="Salida 18 2 8" xfId="4321" xr:uid="{ACA9159F-59DE-4791-B476-76EF220FEC80}"/>
    <cellStyle name="Salida 18 3" xfId="1797" xr:uid="{8CAC898B-4D6C-43A5-A0BF-6E320F2D90F9}"/>
    <cellStyle name="Salida 18 3 2" xfId="2357" xr:uid="{6347E15E-BF79-4A33-B211-E0A1764B9D9F}"/>
    <cellStyle name="Salida 18 3 3" xfId="2262" xr:uid="{705964A9-E446-48A4-9688-F6D11DE9E423}"/>
    <cellStyle name="Salida 18 3 4" xfId="2334" xr:uid="{B42BB5B5-BD79-4064-8A93-E1F9A4168D84}"/>
    <cellStyle name="Salida 18 3 5" xfId="2276" xr:uid="{69535FFD-ECDC-464F-950F-194ED8286CC5}"/>
    <cellStyle name="Salida 18 3 6" xfId="2300" xr:uid="{943A8D51-170D-4880-AB05-4BD19916F8D5}"/>
    <cellStyle name="Salida 18 3 7" xfId="3869" xr:uid="{A48B36FB-C1A6-408C-BD41-887D590BB8FA}"/>
    <cellStyle name="Salida 18 3 8" xfId="4251" xr:uid="{4E7E6E6B-176C-4FD3-976B-FD21018CD558}"/>
    <cellStyle name="Salida 18 4" xfId="2127" xr:uid="{72488CA3-01FD-4108-9252-4E4701A4744A}"/>
    <cellStyle name="Salida 18 4 2" xfId="2617" xr:uid="{ED3C7266-68C0-4FED-8533-38D3C9ED85E0}"/>
    <cellStyle name="Salida 18 4 3" xfId="2882" xr:uid="{48C6A018-BCC6-4981-86B3-326E6E08C8EA}"/>
    <cellStyle name="Salida 18 4 4" xfId="3185" xr:uid="{260D5DE6-5166-4EDE-80B2-950A4AB8F3F1}"/>
    <cellStyle name="Salida 18 4 5" xfId="3511" xr:uid="{9F556FAE-77DE-4CC2-A7CC-BC436B7BC930}"/>
    <cellStyle name="Salida 18 4 6" xfId="3817" xr:uid="{D5FA45F2-6A72-4FA8-BB30-E2816D61E903}"/>
    <cellStyle name="Salida 18 4 7" xfId="4199" xr:uid="{2D0F7F72-211F-4589-A2C2-3A79A59B270B}"/>
    <cellStyle name="Salida 18 5" xfId="1997" xr:uid="{8C267D28-971D-4D4E-AE31-E40FE5C70EB4}"/>
    <cellStyle name="Salida 18 5 2" xfId="2759" xr:uid="{20EAC049-FFD6-4511-A8BF-B6E18DEE7ED3}"/>
    <cellStyle name="Salida 18 5 3" xfId="3062" xr:uid="{9FF2C9BC-824D-4474-BC0E-C7DD81403FF6}"/>
    <cellStyle name="Salida 18 5 4" xfId="3388" xr:uid="{9CB8A08E-CC72-4633-915F-479D985CD540}"/>
    <cellStyle name="Salida 18 5 5" xfId="3694" xr:uid="{D8FDA1A1-AD2D-41A2-B90A-229B04B430E6}"/>
    <cellStyle name="Salida 18 5 6" xfId="4069" xr:uid="{20095DB1-1B3D-421D-91FF-E0F1A297C5DE}"/>
    <cellStyle name="Salida 2" xfId="1511" xr:uid="{00000000-0005-0000-0000-0000EB050000}"/>
    <cellStyle name="Salida 2 2" xfId="1937" xr:uid="{06CEA6A0-779F-45EE-80C3-3AAE8261C110}"/>
    <cellStyle name="Salida 2 2 2" xfId="2497" xr:uid="{E341CBFB-3942-4716-AAE7-10ACBD47E5F3}"/>
    <cellStyle name="Salida 2 2 3" xfId="2713" xr:uid="{8D40A642-00E9-4858-BD3D-4B8259985F96}"/>
    <cellStyle name="Salida 2 2 4" xfId="3016" xr:uid="{D66A4D22-FAB5-4528-867E-B64D4CB2F90E}"/>
    <cellStyle name="Salida 2 2 5" xfId="3342" xr:uid="{FB9BD903-B2C4-4953-814F-D13D6A6265C4}"/>
    <cellStyle name="Salida 2 2 6" xfId="3648" xr:uid="{333D8311-4120-45F7-96E6-EABE040DF29F}"/>
    <cellStyle name="Salida 2 2 7" xfId="4009" xr:uid="{155F53FA-B862-4FB7-957F-787FD3250C10}"/>
    <cellStyle name="Salida 2 2 8" xfId="4322" xr:uid="{DF7EE554-607A-4201-BA50-ECF4DF28754A}"/>
    <cellStyle name="Salida 2 3" xfId="1796" xr:uid="{8F6308BE-9DE4-4BFE-923F-78FE5217A66F}"/>
    <cellStyle name="Salida 2 3 2" xfId="2356" xr:uid="{399C5277-0A8A-4B3D-BF77-89FD08A4F4F7}"/>
    <cellStyle name="Salida 2 3 3" xfId="2263" xr:uid="{B3239A6B-6A4B-4DFE-957B-75411E635944}"/>
    <cellStyle name="Salida 2 3 4" xfId="2333" xr:uid="{785F3030-441F-4B4F-89CC-E4971ACA6032}"/>
    <cellStyle name="Salida 2 3 5" xfId="2277" xr:uid="{A45407C6-88D4-4F7A-BB2C-F0F2E16F0F7F}"/>
    <cellStyle name="Salida 2 3 6" xfId="2299" xr:uid="{D2928C3E-3115-4740-9F8B-B9F419E1FFCF}"/>
    <cellStyle name="Salida 2 3 7" xfId="3868" xr:uid="{AAA39496-D3DF-40FD-8C47-AF46A11944EB}"/>
    <cellStyle name="Salida 2 3 8" xfId="4250" xr:uid="{66B90E2D-1BF2-4E2A-959C-3C4A6609A829}"/>
    <cellStyle name="Salida 2 4" xfId="2128" xr:uid="{E7B23F64-EB30-46FF-9753-F14EC816963E}"/>
    <cellStyle name="Salida 2 4 2" xfId="2618" xr:uid="{B921325C-95B6-4995-9AD2-570F31D9DB65}"/>
    <cellStyle name="Salida 2 4 3" xfId="2883" xr:uid="{4595C967-2EC6-466A-BD3E-83C4016662B7}"/>
    <cellStyle name="Salida 2 4 4" xfId="3186" xr:uid="{C3648BA6-9D93-409D-A24C-C9096E70D091}"/>
    <cellStyle name="Salida 2 4 5" xfId="3512" xr:uid="{703D0246-BF00-4138-969F-A04269889D9F}"/>
    <cellStyle name="Salida 2 4 6" xfId="3818" xr:uid="{84EFF06F-BB4F-4CB7-8320-6173B4ED1B1C}"/>
    <cellStyle name="Salida 2 4 7" xfId="4200" xr:uid="{886507AC-A0BC-481E-8A96-6D2B48D41CC3}"/>
    <cellStyle name="Salida 2 5" xfId="1996" xr:uid="{30B728A9-09F7-4486-9710-1FF4F8A6E764}"/>
    <cellStyle name="Salida 2 5 2" xfId="2758" xr:uid="{D50F18AB-6DD0-4DC3-A8F7-8EB46A3A2F8F}"/>
    <cellStyle name="Salida 2 5 3" xfId="3061" xr:uid="{24FA2A9D-B1E2-4C6E-8163-30CCFBF2D1E2}"/>
    <cellStyle name="Salida 2 5 4" xfId="3387" xr:uid="{8638A163-3DF9-4A56-BB60-10C4B5879FA5}"/>
    <cellStyle name="Salida 2 5 5" xfId="3693" xr:uid="{F77E9CB7-20D1-4EB5-80F3-DB2C33399A0C}"/>
    <cellStyle name="Salida 2 5 6" xfId="4068" xr:uid="{0DAD73B6-816F-4E49-90B5-BF9BF9D76A59}"/>
    <cellStyle name="Salida 3" xfId="1512" xr:uid="{00000000-0005-0000-0000-0000EC050000}"/>
    <cellStyle name="Salida 3 2" xfId="1938" xr:uid="{5FCA993E-C352-4FD9-8C34-F86E8307C50B}"/>
    <cellStyle name="Salida 3 2 2" xfId="2498" xr:uid="{645874E3-7393-4B8E-BC37-686D516A6369}"/>
    <cellStyle name="Salida 3 2 3" xfId="2714" xr:uid="{23943BB8-0642-4586-A8B4-351DCA75DAF1}"/>
    <cellStyle name="Salida 3 2 4" xfId="3017" xr:uid="{18862B8A-03BC-41D2-B1CC-1465CFC65AF3}"/>
    <cellStyle name="Salida 3 2 5" xfId="3343" xr:uid="{C9213B51-EF2F-4BA9-A8F9-A5583F1B8DA5}"/>
    <cellStyle name="Salida 3 2 6" xfId="3649" xr:uid="{5DFFF946-2220-442E-87DC-B97D1D27269A}"/>
    <cellStyle name="Salida 3 2 7" xfId="4010" xr:uid="{42C8AD1E-61B0-4C99-8FC2-4B83AE7C22B4}"/>
    <cellStyle name="Salida 3 2 8" xfId="4323" xr:uid="{18B9475D-CCA7-4037-A31F-2CB2D7F38889}"/>
    <cellStyle name="Salida 3 3" xfId="1795" xr:uid="{7DA15EE0-6F6B-4B2A-9313-5118001C4F57}"/>
    <cellStyle name="Salida 3 3 2" xfId="2355" xr:uid="{988CA3D5-4057-4E2E-BFF5-5A1A17D37829}"/>
    <cellStyle name="Salida 3 3 3" xfId="2264" xr:uid="{B7B98E9F-60BF-4548-96A6-5958151A06A3}"/>
    <cellStyle name="Salida 3 3 4" xfId="2332" xr:uid="{25A966E4-7EED-462C-A82D-67B67BF4BA70}"/>
    <cellStyle name="Salida 3 3 5" xfId="2278" xr:uid="{5D590241-1646-417D-91DB-23E683A36DFB}"/>
    <cellStyle name="Salida 3 3 6" xfId="2298" xr:uid="{05648329-55B3-4710-BB99-3532E8575D0C}"/>
    <cellStyle name="Salida 3 3 7" xfId="3867" xr:uid="{C994B79E-80B4-46F0-869C-759AC3C7E5E1}"/>
    <cellStyle name="Salida 3 3 8" xfId="4249" xr:uid="{629F0697-6AD2-42A0-B2E3-DEC406A45B47}"/>
    <cellStyle name="Salida 3 4" xfId="2131" xr:uid="{477F188B-352D-455C-A521-ECE58248B87B}"/>
    <cellStyle name="Salida 3 4 2" xfId="2621" xr:uid="{700909DB-E389-400D-8195-A4A330A8DEE7}"/>
    <cellStyle name="Salida 3 4 3" xfId="2886" xr:uid="{F61943F7-1294-4BAF-BFC3-81B8958A21EF}"/>
    <cellStyle name="Salida 3 4 4" xfId="3189" xr:uid="{2EC0E7A9-AF81-4D99-9B4E-766EE91FDD59}"/>
    <cellStyle name="Salida 3 4 5" xfId="3515" xr:uid="{77ECD7F8-57FB-4FA5-9E73-37E17027C303}"/>
    <cellStyle name="Salida 3 4 6" xfId="3821" xr:uid="{151C918A-9816-4261-9768-96FCF54925E0}"/>
    <cellStyle name="Salida 3 4 7" xfId="4203" xr:uid="{9C7F9399-0BFE-4C09-AD91-B3C524A4B501}"/>
    <cellStyle name="Salida 3 5" xfId="1995" xr:uid="{AAE4DD89-D83E-40CD-94A1-B08129E2FCB6}"/>
    <cellStyle name="Salida 3 5 2" xfId="2757" xr:uid="{2E3F4F86-B8F6-4308-B53D-E47CF867D658}"/>
    <cellStyle name="Salida 3 5 3" xfId="3060" xr:uid="{FB4464FE-687F-441A-966F-4C644243D88C}"/>
    <cellStyle name="Salida 3 5 4" xfId="3386" xr:uid="{E7441DF4-3F9A-4087-858D-DD769E7AC527}"/>
    <cellStyle name="Salida 3 5 5" xfId="3692" xr:uid="{B6841F20-7280-456A-B438-DF3F805E26B5}"/>
    <cellStyle name="Salida 3 5 6" xfId="4067" xr:uid="{0DC32A1C-D2B8-4196-AFF0-4A2E53C54163}"/>
    <cellStyle name="Salida 4" xfId="1513" xr:uid="{00000000-0005-0000-0000-0000ED050000}"/>
    <cellStyle name="Salida 4 2" xfId="1939" xr:uid="{4431280D-69C5-4BD0-B561-5050DBDAA137}"/>
    <cellStyle name="Salida 4 2 2" xfId="2499" xr:uid="{3053BC31-E55D-4263-B459-ACF3497E5973}"/>
    <cellStyle name="Salida 4 2 3" xfId="2715" xr:uid="{98AB6111-CE0A-40D1-B7ED-82CF2BE43086}"/>
    <cellStyle name="Salida 4 2 4" xfId="3018" xr:uid="{574E9A9E-F116-4A17-A245-E017C8ACBE25}"/>
    <cellStyle name="Salida 4 2 5" xfId="3344" xr:uid="{B4313202-8793-48BA-A618-E11A8F454455}"/>
    <cellStyle name="Salida 4 2 6" xfId="3650" xr:uid="{9DB852A8-CAEB-41F9-AE6F-68376A2AB24B}"/>
    <cellStyle name="Salida 4 2 7" xfId="4011" xr:uid="{EF493C81-EFE3-42D1-8C7C-E65720C6CA81}"/>
    <cellStyle name="Salida 4 2 8" xfId="4324" xr:uid="{A079E36F-61D0-4F01-8F5A-2C5A8AB9BCD8}"/>
    <cellStyle name="Salida 4 3" xfId="1794" xr:uid="{E621F8F8-AC61-4CEA-AE1E-74A562966F0F}"/>
    <cellStyle name="Salida 4 3 2" xfId="2354" xr:uid="{3BE7FAFC-E436-4F39-9DBE-2A5A3A4D51F3}"/>
    <cellStyle name="Salida 4 3 3" xfId="2265" xr:uid="{861ABD45-3A72-4CD8-BB51-1BC6A7B41FAA}"/>
    <cellStyle name="Salida 4 3 4" xfId="2331" xr:uid="{E88B979B-6ED3-4262-9AD7-A57982B1FE12}"/>
    <cellStyle name="Salida 4 3 5" xfId="2279" xr:uid="{2FA0E1A7-9B85-4230-BB88-92A8B400EA09}"/>
    <cellStyle name="Salida 4 3 6" xfId="2297" xr:uid="{B6658890-028F-4726-B3FF-05A1B46F067D}"/>
    <cellStyle name="Salida 4 3 7" xfId="3866" xr:uid="{24D36547-AE72-45E2-8103-36CA698D3D04}"/>
    <cellStyle name="Salida 4 3 8" xfId="4248" xr:uid="{A995467F-376D-4768-AB7C-E2EE94E54423}"/>
    <cellStyle name="Salida 4 4" xfId="2129" xr:uid="{2C181BFF-BB8C-49E6-A123-7322DAB9B47C}"/>
    <cellStyle name="Salida 4 4 2" xfId="2619" xr:uid="{B37D1726-2AF8-47AD-8D1B-C0E7267ED160}"/>
    <cellStyle name="Salida 4 4 3" xfId="2884" xr:uid="{DA7B2CCC-62EF-40CB-93BB-C6B4DE8C29AD}"/>
    <cellStyle name="Salida 4 4 4" xfId="3187" xr:uid="{ACE41684-F9FB-4708-8539-81DC26ACE509}"/>
    <cellStyle name="Salida 4 4 5" xfId="3513" xr:uid="{4957C500-9455-42EA-8F1A-80F1A52B1FE1}"/>
    <cellStyle name="Salida 4 4 6" xfId="3819" xr:uid="{A3D2CEC9-ECFE-4CD3-8EEF-C013FE52F453}"/>
    <cellStyle name="Salida 4 4 7" xfId="4201" xr:uid="{9F7444E8-327E-4DA1-9B3F-9FEC8ED8FECE}"/>
    <cellStyle name="Salida 4 5" xfId="1994" xr:uid="{F88E01D0-BBE5-4A45-B3F8-94ACAC77D0FC}"/>
    <cellStyle name="Salida 4 5 2" xfId="2756" xr:uid="{67C94D6D-E00E-4C62-99AE-64AD19B79AD2}"/>
    <cellStyle name="Salida 4 5 3" xfId="3059" xr:uid="{415FD38E-E06A-4706-AD47-39FE84E391B6}"/>
    <cellStyle name="Salida 4 5 4" xfId="3385" xr:uid="{7A958B37-242B-4567-9E1C-A4581B9D9AF0}"/>
    <cellStyle name="Salida 4 5 5" xfId="3691" xr:uid="{8A7D5BB0-24C6-4CD2-AD01-9F76C77CC0FB}"/>
    <cellStyle name="Salida 4 5 6" xfId="4066" xr:uid="{88B9408A-0824-4D0F-A69C-CE98AD1C59A9}"/>
    <cellStyle name="Salida 5" xfId="1514" xr:uid="{00000000-0005-0000-0000-0000EE050000}"/>
    <cellStyle name="Salida 5 2" xfId="1940" xr:uid="{2B229A60-BD1E-4E8F-B06A-559D659AD43D}"/>
    <cellStyle name="Salida 5 2 2" xfId="2500" xr:uid="{EDD34282-0132-4092-894C-18AA07130D27}"/>
    <cellStyle name="Salida 5 2 3" xfId="2716" xr:uid="{DF664AF4-8E89-4115-AB7B-08C95422F2C8}"/>
    <cellStyle name="Salida 5 2 4" xfId="3019" xr:uid="{C5D48C1B-832D-4FE0-9FEE-8FA78F221945}"/>
    <cellStyle name="Salida 5 2 5" xfId="3345" xr:uid="{6047CBB0-2801-470B-A557-FC6DCB0184BC}"/>
    <cellStyle name="Salida 5 2 6" xfId="3651" xr:uid="{5EB94642-B5AE-458D-A661-32AA362F72F9}"/>
    <cellStyle name="Salida 5 2 7" xfId="4012" xr:uid="{85BAD73A-B7F5-43DC-9597-159CC2BF90CF}"/>
    <cellStyle name="Salida 5 2 8" xfId="4325" xr:uid="{E1A25BAE-6C30-4D2D-8DF8-BE85A7A4B3BF}"/>
    <cellStyle name="Salida 5 3" xfId="1793" xr:uid="{376B9344-0D87-442D-B470-1E25547C1FA9}"/>
    <cellStyle name="Salida 5 3 2" xfId="2353" xr:uid="{C85A5C40-BD48-4DDD-B61A-0FE0DF3227D5}"/>
    <cellStyle name="Salida 5 3 3" xfId="2266" xr:uid="{9D72ED80-DEC2-46F1-8EA9-2B64D07A9C4E}"/>
    <cellStyle name="Salida 5 3 4" xfId="2330" xr:uid="{7BFF125E-2E75-405A-8560-F1315F4A3BDA}"/>
    <cellStyle name="Salida 5 3 5" xfId="2280" xr:uid="{D5CB5EF5-5EAB-40AE-B77A-DEB52A11BE2A}"/>
    <cellStyle name="Salida 5 3 6" xfId="2296" xr:uid="{7EB8EF24-4936-4276-B3BB-5393043B29EF}"/>
    <cellStyle name="Salida 5 3 7" xfId="3865" xr:uid="{B6A4C008-3E42-4FB0-A846-39076ED01F05}"/>
    <cellStyle name="Salida 5 3 8" xfId="4247" xr:uid="{A8CCCBA5-7024-4572-8912-025259B1E1E0}"/>
    <cellStyle name="Salida 5 4" xfId="2130" xr:uid="{3EBFA2A2-733A-4183-BEE0-602168E76256}"/>
    <cellStyle name="Salida 5 4 2" xfId="2620" xr:uid="{AEE49D7A-432A-4740-9298-46944EB555F5}"/>
    <cellStyle name="Salida 5 4 3" xfId="2885" xr:uid="{BABDE768-C500-459E-AB67-0F3A386C8678}"/>
    <cellStyle name="Salida 5 4 4" xfId="3188" xr:uid="{90532E21-CA0D-424D-9C81-279E7D8BCCF3}"/>
    <cellStyle name="Salida 5 4 5" xfId="3514" xr:uid="{A52A2886-D16C-4892-9A38-E0BFB700CC3B}"/>
    <cellStyle name="Salida 5 4 6" xfId="3820" xr:uid="{462664B1-447C-451D-9452-78C48C899F34}"/>
    <cellStyle name="Salida 5 4 7" xfId="4202" xr:uid="{A86E0E44-A37D-48F5-990F-9368AF066F20}"/>
    <cellStyle name="Salida 5 5" xfId="1993" xr:uid="{CBEC737E-DD4E-49D6-9CF5-917858BE24D8}"/>
    <cellStyle name="Salida 5 5 2" xfId="2755" xr:uid="{D998399E-AE82-44E5-894D-825D9D6CBC71}"/>
    <cellStyle name="Salida 5 5 3" xfId="3058" xr:uid="{6E82BC5F-E7FB-4EEE-BCDE-9E8AC4CEADC7}"/>
    <cellStyle name="Salida 5 5 4" xfId="3384" xr:uid="{45A6421B-24C7-46AD-966F-2C9135AD3E7C}"/>
    <cellStyle name="Salida 5 5 5" xfId="3690" xr:uid="{EB72CBC3-BCD2-47F5-9F7C-C114F1DBFF94}"/>
    <cellStyle name="Salida 5 5 6" xfId="4065" xr:uid="{9960309D-3C0F-4050-9387-0FFE9330A2D8}"/>
    <cellStyle name="Salida 6" xfId="1515" xr:uid="{00000000-0005-0000-0000-0000EF050000}"/>
    <cellStyle name="Salida 6 2" xfId="1941" xr:uid="{F6C134A5-ADF7-46A3-A835-9B1D212BE824}"/>
    <cellStyle name="Salida 6 2 2" xfId="2501" xr:uid="{D477D3CA-1419-473D-ADFF-B7E73AB8C525}"/>
    <cellStyle name="Salida 6 2 3" xfId="2717" xr:uid="{D456111A-D80A-48CB-BD48-BD7CA1877202}"/>
    <cellStyle name="Salida 6 2 4" xfId="3020" xr:uid="{4DBB731A-11BA-4820-B420-5B638FB0CFC0}"/>
    <cellStyle name="Salida 6 2 5" xfId="3346" xr:uid="{05BB4BFB-956F-4203-A703-0AFFD1AEADA8}"/>
    <cellStyle name="Salida 6 2 6" xfId="3652" xr:uid="{F1C0E2E6-DCD1-415B-93DE-B2D44761DB89}"/>
    <cellStyle name="Salida 6 2 7" xfId="4013" xr:uid="{79AC192A-128A-4E66-BBD2-CA65347C8D1F}"/>
    <cellStyle name="Salida 6 2 8" xfId="4326" xr:uid="{36E7ED44-80F3-459A-AAD4-9654B8BFDF81}"/>
    <cellStyle name="Salida 6 3" xfId="1792" xr:uid="{5C36C143-F220-4C0C-BC92-5C5DC6CB1D9D}"/>
    <cellStyle name="Salida 6 3 2" xfId="2352" xr:uid="{26C9BE51-28E6-45CC-B9B3-D761BC61CB13}"/>
    <cellStyle name="Salida 6 3 3" xfId="2267" xr:uid="{992F501A-46F8-4342-B0DE-5D292FE6547A}"/>
    <cellStyle name="Salida 6 3 4" xfId="2329" xr:uid="{C04959D5-9CE3-4F55-9817-99BE2B6A9074}"/>
    <cellStyle name="Salida 6 3 5" xfId="2281" xr:uid="{5696A366-2C30-4253-8CAA-156A22C9D018}"/>
    <cellStyle name="Salida 6 3 6" xfId="2295" xr:uid="{8D38B43B-3209-403F-9AFA-DADE4E245CB8}"/>
    <cellStyle name="Salida 6 3 7" xfId="3864" xr:uid="{41C58E5A-370F-430B-8A10-E6CFC1B6754B}"/>
    <cellStyle name="Salida 6 3 8" xfId="4246" xr:uid="{5F6952B9-5339-4EA9-B179-30D16C99C588}"/>
    <cellStyle name="Salida 6 4" xfId="2132" xr:uid="{8BC96DAA-C87B-4115-8956-DD919A5103A0}"/>
    <cellStyle name="Salida 6 4 2" xfId="2622" xr:uid="{95BBA3D8-BA1A-426A-BCD1-EC764862C198}"/>
    <cellStyle name="Salida 6 4 3" xfId="2887" xr:uid="{42A52ECE-3C0A-430A-AE41-9E66D9FC2C3C}"/>
    <cellStyle name="Salida 6 4 4" xfId="3190" xr:uid="{A363FC87-CC78-4EC3-B270-613CEFFDEB2A}"/>
    <cellStyle name="Salida 6 4 5" xfId="3516" xr:uid="{C25428B5-3F56-4C6A-8BB2-952232C5559B}"/>
    <cellStyle name="Salida 6 4 6" xfId="3822" xr:uid="{E7DA2398-8E0F-4760-B0A6-065ECA230196}"/>
    <cellStyle name="Salida 6 4 7" xfId="4204" xr:uid="{840F2FBD-C1F6-4E12-96F8-7D9BC5580D69}"/>
    <cellStyle name="Salida 6 5" xfId="1992" xr:uid="{AA09F84D-C499-40F9-8930-FA716D925C4A}"/>
    <cellStyle name="Salida 6 5 2" xfId="2754" xr:uid="{66FA97EA-2DBA-4E66-97F3-00E64E0C3854}"/>
    <cellStyle name="Salida 6 5 3" xfId="3057" xr:uid="{AFA40B4D-5FA4-4B3D-B766-293D5C2DC241}"/>
    <cellStyle name="Salida 6 5 4" xfId="3383" xr:uid="{B5DC11DB-0DDA-4710-8970-7D1D8BE32712}"/>
    <cellStyle name="Salida 6 5 5" xfId="3689" xr:uid="{8D36B8DD-26E1-4F8D-A709-8C55FC4B5AA2}"/>
    <cellStyle name="Salida 6 5 6" xfId="4064" xr:uid="{06C3FEE3-70F2-44C6-8D05-6F012A71E654}"/>
    <cellStyle name="Salida 7" xfId="1516" xr:uid="{00000000-0005-0000-0000-0000F0050000}"/>
    <cellStyle name="Salida 7 2" xfId="1942" xr:uid="{82A9852C-D9E7-4A02-A110-5376AB0F394A}"/>
    <cellStyle name="Salida 7 2 2" xfId="2502" xr:uid="{6220F949-D9DC-48BC-984E-DA701A07AE88}"/>
    <cellStyle name="Salida 7 2 3" xfId="2718" xr:uid="{33902365-8B1C-44FC-BEC8-973823562F81}"/>
    <cellStyle name="Salida 7 2 4" xfId="3021" xr:uid="{22AF2EFA-CC69-4AB0-AC6C-4F97E64C34DA}"/>
    <cellStyle name="Salida 7 2 5" xfId="3347" xr:uid="{A1435F34-0F32-4A18-8177-EBE9783558DD}"/>
    <cellStyle name="Salida 7 2 6" xfId="3653" xr:uid="{72D33A0B-DAF1-4C4E-AA1D-99FECB635568}"/>
    <cellStyle name="Salida 7 2 7" xfId="4014" xr:uid="{D7DEBF16-0D92-4A94-BE67-C2AF7366320B}"/>
    <cellStyle name="Salida 7 2 8" xfId="4327" xr:uid="{E316A489-F72E-4652-9F02-0EBB4D3B8C8A}"/>
    <cellStyle name="Salida 7 3" xfId="1791" xr:uid="{CDF1E22F-58A0-4267-826F-213EF3BEA7F5}"/>
    <cellStyle name="Salida 7 3 2" xfId="2351" xr:uid="{1FDE2075-BF9A-4DFC-AF26-D3B2DE7FC7D9}"/>
    <cellStyle name="Salida 7 3 3" xfId="2268" xr:uid="{23B0C1FC-7695-4FA5-83F9-9CE23B86F168}"/>
    <cellStyle name="Salida 7 3 4" xfId="2328" xr:uid="{D699BF46-769E-44B8-9AA6-4DD6992FB41D}"/>
    <cellStyle name="Salida 7 3 5" xfId="2282" xr:uid="{B7280497-631A-443B-AE9C-01B336C0C112}"/>
    <cellStyle name="Salida 7 3 6" xfId="2294" xr:uid="{3E3CDACD-D822-4321-BC34-3509D8341286}"/>
    <cellStyle name="Salida 7 3 7" xfId="3863" xr:uid="{DEE6701E-5135-4815-8D49-BEF1ED447DF0}"/>
    <cellStyle name="Salida 7 3 8" xfId="4245" xr:uid="{1611003C-75E0-45BC-A7CE-B6FD43FBDD5D}"/>
    <cellStyle name="Salida 7 4" xfId="2133" xr:uid="{24ACECE9-E9F3-4CC8-945D-EEC07432D028}"/>
    <cellStyle name="Salida 7 4 2" xfId="2623" xr:uid="{99CD4C8B-7B91-458B-BA89-A0E6B56A6013}"/>
    <cellStyle name="Salida 7 4 3" xfId="2888" xr:uid="{D1D66313-0ED0-44B5-A27E-B9E31D0B9B77}"/>
    <cellStyle name="Salida 7 4 4" xfId="3191" xr:uid="{A8A8A156-2682-4F79-B220-51902D3750B9}"/>
    <cellStyle name="Salida 7 4 5" xfId="3517" xr:uid="{AEAA5576-31A4-4D46-A5DC-E47CDF4AAD19}"/>
    <cellStyle name="Salida 7 4 6" xfId="3823" xr:uid="{C09ED12E-EB62-4573-A7C2-81B9D0AC4E5D}"/>
    <cellStyle name="Salida 7 4 7" xfId="4205" xr:uid="{CC910C4E-2E16-4D53-91F8-76F456D1C5D7}"/>
    <cellStyle name="Salida 7 5" xfId="1991" xr:uid="{BED1F11C-8034-447F-8863-7538500416E1}"/>
    <cellStyle name="Salida 7 5 2" xfId="2753" xr:uid="{E2558790-ED93-4EDC-99A2-798589AA9E48}"/>
    <cellStyle name="Salida 7 5 3" xfId="3056" xr:uid="{BB0A3938-511E-4DF3-8B93-26F8B6AAEB09}"/>
    <cellStyle name="Salida 7 5 4" xfId="3382" xr:uid="{BEE5D4C2-8BC9-485C-A496-565B61888E4A}"/>
    <cellStyle name="Salida 7 5 5" xfId="3688" xr:uid="{9B117AEC-1131-4BF2-9C59-ED6158B55345}"/>
    <cellStyle name="Salida 7 5 6" xfId="4063" xr:uid="{E2A048A6-F283-4B87-99F8-76593C5FEF65}"/>
    <cellStyle name="Salida 8" xfId="1517" xr:uid="{00000000-0005-0000-0000-0000F1050000}"/>
    <cellStyle name="Salida 8 2" xfId="1943" xr:uid="{F4C7E61E-EB8E-4F5D-9E80-3F75E7C3AC2C}"/>
    <cellStyle name="Salida 8 2 2" xfId="2503" xr:uid="{EE9D0836-406D-468C-BA78-51735EFC8D48}"/>
    <cellStyle name="Salida 8 2 3" xfId="2719" xr:uid="{A120B03E-5702-4543-83DD-8299AE90F9E7}"/>
    <cellStyle name="Salida 8 2 4" xfId="3022" xr:uid="{C2D023C6-2D3E-4F68-A5B6-55771345970A}"/>
    <cellStyle name="Salida 8 2 5" xfId="3348" xr:uid="{15D4B449-1DD1-44FF-BBE1-4E7D5E69DB76}"/>
    <cellStyle name="Salida 8 2 6" xfId="3654" xr:uid="{17AD9D42-6372-46E0-A10A-C387D965E865}"/>
    <cellStyle name="Salida 8 2 7" xfId="4015" xr:uid="{ED554232-EE89-4D22-998C-4FE6C5B6DDEF}"/>
    <cellStyle name="Salida 8 2 8" xfId="4328" xr:uid="{85DC5FB5-7BB0-4665-A830-5E00530666D5}"/>
    <cellStyle name="Salida 8 3" xfId="1790" xr:uid="{F9582968-8ADA-4127-81A2-0599BBE5271C}"/>
    <cellStyle name="Salida 8 3 2" xfId="2350" xr:uid="{C45727D7-3DAD-4C75-812E-DE09DDF0B9B6}"/>
    <cellStyle name="Salida 8 3 3" xfId="2269" xr:uid="{89642528-B2B0-41EB-B10C-7C594597E98C}"/>
    <cellStyle name="Salida 8 3 4" xfId="2327" xr:uid="{F0AC2FDC-1DA5-4233-8298-F05B354B839A}"/>
    <cellStyle name="Salida 8 3 5" xfId="2283" xr:uid="{1F565813-0477-41AC-BFE3-D2DB39139340}"/>
    <cellStyle name="Salida 8 3 6" xfId="2293" xr:uid="{D7235320-C388-4F9A-A71A-04AEBFB89BE8}"/>
    <cellStyle name="Salida 8 3 7" xfId="3862" xr:uid="{D03E1201-9074-4242-AEFB-444966AB3E2E}"/>
    <cellStyle name="Salida 8 3 8" xfId="4244" xr:uid="{81A954D1-FD6F-4A88-957B-8FA799D67268}"/>
    <cellStyle name="Salida 8 4" xfId="2134" xr:uid="{2F8ADCAD-89C3-4C02-9C62-ADB086CB4173}"/>
    <cellStyle name="Salida 8 4 2" xfId="2624" xr:uid="{730F06B0-55CA-4658-8306-82EF8A13A60E}"/>
    <cellStyle name="Salida 8 4 3" xfId="2889" xr:uid="{F1134894-D274-4CCE-81B8-1FD262348E51}"/>
    <cellStyle name="Salida 8 4 4" xfId="3192" xr:uid="{2EE1EEEE-A09F-4551-94E0-AE896028C505}"/>
    <cellStyle name="Salida 8 4 5" xfId="3518" xr:uid="{8F8BE74C-1098-4F35-92DE-C9A52B5F57F0}"/>
    <cellStyle name="Salida 8 4 6" xfId="3824" xr:uid="{D3030A55-086E-475D-BB91-F4EA175B0CCC}"/>
    <cellStyle name="Salida 8 4 7" xfId="4206" xr:uid="{0D56D68F-3643-44AE-A13E-77A24CA3E334}"/>
    <cellStyle name="Salida 8 5" xfId="1990" xr:uid="{9E8AFFB1-50C2-4531-980E-5E80BA66E322}"/>
    <cellStyle name="Salida 8 5 2" xfId="2752" xr:uid="{2AA2C384-98F4-48DB-894B-BBA226E028AA}"/>
    <cellStyle name="Salida 8 5 3" xfId="3055" xr:uid="{A28AE48C-23D0-4976-85FC-2E7E245A6E4E}"/>
    <cellStyle name="Salida 8 5 4" xfId="3381" xr:uid="{05393B4A-23C6-4811-857A-36882D383621}"/>
    <cellStyle name="Salida 8 5 5" xfId="3687" xr:uid="{21F4DB4F-8ADF-4670-852B-A186C4462031}"/>
    <cellStyle name="Salida 8 5 6" xfId="4062" xr:uid="{AE65FCD4-5916-412A-A95F-0D613CB089E5}"/>
    <cellStyle name="Salida 9" xfId="1518" xr:uid="{00000000-0005-0000-0000-0000F2050000}"/>
    <cellStyle name="Salida 9 10" xfId="1519" xr:uid="{00000000-0005-0000-0000-0000F3050000}"/>
    <cellStyle name="Salida 9 11" xfId="1520" xr:uid="{00000000-0005-0000-0000-0000F4050000}"/>
    <cellStyle name="Salida 9 12" xfId="1521" xr:uid="{00000000-0005-0000-0000-0000F5050000}"/>
    <cellStyle name="Salida 9 13" xfId="1522" xr:uid="{00000000-0005-0000-0000-0000F6050000}"/>
    <cellStyle name="Salida 9 14" xfId="1523" xr:uid="{00000000-0005-0000-0000-0000F7050000}"/>
    <cellStyle name="Salida 9 15" xfId="1524" xr:uid="{00000000-0005-0000-0000-0000F8050000}"/>
    <cellStyle name="Salida 9 16" xfId="1525" xr:uid="{00000000-0005-0000-0000-0000F9050000}"/>
    <cellStyle name="Salida 9 17" xfId="1526" xr:uid="{00000000-0005-0000-0000-0000FA050000}"/>
    <cellStyle name="Salida 9 18" xfId="1527" xr:uid="{00000000-0005-0000-0000-0000FB050000}"/>
    <cellStyle name="Salida 9 19" xfId="1528" xr:uid="{00000000-0005-0000-0000-0000FC050000}"/>
    <cellStyle name="Salida 9 2" xfId="1529" xr:uid="{00000000-0005-0000-0000-0000FD050000}"/>
    <cellStyle name="Salida 9 20" xfId="1530" xr:uid="{00000000-0005-0000-0000-0000FE050000}"/>
    <cellStyle name="Salida 9 21" xfId="1531" xr:uid="{00000000-0005-0000-0000-0000FF050000}"/>
    <cellStyle name="Salida 9 22" xfId="1532" xr:uid="{00000000-0005-0000-0000-000000060000}"/>
    <cellStyle name="Salida 9 23" xfId="1944" xr:uid="{65A39CC9-E708-4BEC-BAC4-A391B42A9FB9}"/>
    <cellStyle name="Salida 9 23 2" xfId="2504" xr:uid="{208B98FF-470E-4018-889E-E41D9D0DE514}"/>
    <cellStyle name="Salida 9 23 3" xfId="2720" xr:uid="{1A6353C1-F6C1-4558-9DBE-6A186110566B}"/>
    <cellStyle name="Salida 9 23 4" xfId="3023" xr:uid="{958B9D74-F240-4913-875D-26A85560D990}"/>
    <cellStyle name="Salida 9 23 5" xfId="3349" xr:uid="{24FE4B65-0E19-4088-940F-B150CD7F59FE}"/>
    <cellStyle name="Salida 9 23 6" xfId="3655" xr:uid="{7795DB9C-5B34-4020-88A9-89AF307E2C2A}"/>
    <cellStyle name="Salida 9 23 7" xfId="4016" xr:uid="{F441AADD-22C6-4259-B136-A80F27E974F2}"/>
    <cellStyle name="Salida 9 23 8" xfId="4329" xr:uid="{5F5DF1FE-991E-410E-B6EF-5F57D5EEF20B}"/>
    <cellStyle name="Salida 9 24" xfId="1789" xr:uid="{BFC61110-2D45-463A-8E02-EAE443BCB18E}"/>
    <cellStyle name="Salida 9 24 2" xfId="2349" xr:uid="{1B76B9CB-51A8-4B07-824C-3D44EBCA1911}"/>
    <cellStyle name="Salida 9 24 3" xfId="2270" xr:uid="{4605CB46-0E17-48F5-BDC1-E1A6CFF57792}"/>
    <cellStyle name="Salida 9 24 4" xfId="2326" xr:uid="{8B3BE819-A62F-44A8-A98B-7D92A83D7522}"/>
    <cellStyle name="Salida 9 24 5" xfId="2284" xr:uid="{6BE481E6-C7BE-4CF6-89EF-8808874F5C70}"/>
    <cellStyle name="Salida 9 24 6" xfId="2292" xr:uid="{C9E0DC8B-E02F-4AE8-93BC-22704F595D3C}"/>
    <cellStyle name="Salida 9 24 7" xfId="3861" xr:uid="{DEB9E967-2F65-4C2F-87FC-2E640B257747}"/>
    <cellStyle name="Salida 9 24 8" xfId="4243" xr:uid="{8122C9EE-983E-4B6B-BF89-09A9A02958C3}"/>
    <cellStyle name="Salida 9 25" xfId="2135" xr:uid="{9FD331C8-AFB4-4E34-9838-CA4B3FCA8E7F}"/>
    <cellStyle name="Salida 9 25 2" xfId="2625" xr:uid="{763867D5-FB6F-49A8-AAC6-6C162C76E822}"/>
    <cellStyle name="Salida 9 25 3" xfId="2890" xr:uid="{050A9D8E-7F92-44A5-A936-35647B8AF697}"/>
    <cellStyle name="Salida 9 25 4" xfId="3193" xr:uid="{C6E8F57C-5938-44E0-98DC-2C866BD4AB74}"/>
    <cellStyle name="Salida 9 25 5" xfId="3519" xr:uid="{7187071D-58BB-402E-BE84-36A42F5DD758}"/>
    <cellStyle name="Salida 9 25 6" xfId="3825" xr:uid="{8876CB7A-9217-4242-A4EE-174182019892}"/>
    <cellStyle name="Salida 9 25 7" xfId="4207" xr:uid="{6305382A-BFEC-4FB1-AA7B-655D586EEB15}"/>
    <cellStyle name="Salida 9 26" xfId="1989" xr:uid="{E1E90015-0DA2-41F4-BDFD-1929750E0747}"/>
    <cellStyle name="Salida 9 26 2" xfId="2751" xr:uid="{1B69BC06-123D-49EC-99B5-795F8CE14DE3}"/>
    <cellStyle name="Salida 9 26 3" xfId="3054" xr:uid="{2817E50E-A7B6-4A5E-AD73-8E4EB80AC314}"/>
    <cellStyle name="Salida 9 26 4" xfId="3380" xr:uid="{BCDC14BE-97DD-414E-A687-5F23850E01C2}"/>
    <cellStyle name="Salida 9 26 5" xfId="3686" xr:uid="{33036487-EBE5-49F2-B995-5F6BF2358223}"/>
    <cellStyle name="Salida 9 26 6" xfId="4061" xr:uid="{E65CCD27-4D50-46D8-A142-76458AB794AC}"/>
    <cellStyle name="Salida 9 3" xfId="1533" xr:uid="{00000000-0005-0000-0000-000001060000}"/>
    <cellStyle name="Salida 9 4" xfId="1534" xr:uid="{00000000-0005-0000-0000-000002060000}"/>
    <cellStyle name="Salida 9 5" xfId="1535" xr:uid="{00000000-0005-0000-0000-000003060000}"/>
    <cellStyle name="Salida 9 6" xfId="1536" xr:uid="{00000000-0005-0000-0000-000004060000}"/>
    <cellStyle name="Salida 9 7" xfId="1537" xr:uid="{00000000-0005-0000-0000-000005060000}"/>
    <cellStyle name="Salida 9 8" xfId="1538" xr:uid="{00000000-0005-0000-0000-000006060000}"/>
    <cellStyle name="Salida 9 9" xfId="1539" xr:uid="{00000000-0005-0000-0000-000007060000}"/>
    <cellStyle name="Texto de advertencia" xfId="1540" builtinId="11" customBuiltin="1"/>
    <cellStyle name="Texto de advertencia 10" xfId="1541" xr:uid="{00000000-0005-0000-0000-000008060000}"/>
    <cellStyle name="Texto de advertencia 11" xfId="1542" xr:uid="{00000000-0005-0000-0000-000009060000}"/>
    <cellStyle name="Texto de advertencia 12" xfId="1543" xr:uid="{00000000-0005-0000-0000-00000A060000}"/>
    <cellStyle name="Texto de advertencia 13" xfId="1544" xr:uid="{00000000-0005-0000-0000-00000B060000}"/>
    <cellStyle name="Texto de advertencia 14" xfId="1545" xr:uid="{00000000-0005-0000-0000-00000C060000}"/>
    <cellStyle name="Texto de advertencia 15" xfId="1546" xr:uid="{00000000-0005-0000-0000-00000D060000}"/>
    <cellStyle name="Texto de advertencia 16" xfId="1547" xr:uid="{00000000-0005-0000-0000-00000E060000}"/>
    <cellStyle name="Texto de advertencia 17" xfId="1548" xr:uid="{00000000-0005-0000-0000-00000F060000}"/>
    <cellStyle name="Texto de advertencia 18" xfId="1549" xr:uid="{00000000-0005-0000-0000-000010060000}"/>
    <cellStyle name="Texto de advertencia 2" xfId="1550" xr:uid="{00000000-0005-0000-0000-000011060000}"/>
    <cellStyle name="Texto de advertencia 3" xfId="1551" xr:uid="{00000000-0005-0000-0000-000012060000}"/>
    <cellStyle name="Texto de advertencia 4" xfId="1552" xr:uid="{00000000-0005-0000-0000-000013060000}"/>
    <cellStyle name="Texto de advertencia 5" xfId="1553" xr:uid="{00000000-0005-0000-0000-000014060000}"/>
    <cellStyle name="Texto de advertencia 6" xfId="1554" xr:uid="{00000000-0005-0000-0000-000015060000}"/>
    <cellStyle name="Texto de advertencia 7" xfId="1555" xr:uid="{00000000-0005-0000-0000-000016060000}"/>
    <cellStyle name="Texto de advertencia 8" xfId="1556" xr:uid="{00000000-0005-0000-0000-000017060000}"/>
    <cellStyle name="Texto de advertencia 9" xfId="1557" xr:uid="{00000000-0005-0000-0000-000018060000}"/>
    <cellStyle name="Texto de advertencia 9 10" xfId="1558" xr:uid="{00000000-0005-0000-0000-000019060000}"/>
    <cellStyle name="Texto de advertencia 9 11" xfId="1559" xr:uid="{00000000-0005-0000-0000-00001A060000}"/>
    <cellStyle name="Texto de advertencia 9 12" xfId="1560" xr:uid="{00000000-0005-0000-0000-00001B060000}"/>
    <cellStyle name="Texto de advertencia 9 13" xfId="1561" xr:uid="{00000000-0005-0000-0000-00001C060000}"/>
    <cellStyle name="Texto de advertencia 9 14" xfId="1562" xr:uid="{00000000-0005-0000-0000-00001D060000}"/>
    <cellStyle name="Texto de advertencia 9 15" xfId="1563" xr:uid="{00000000-0005-0000-0000-00001E060000}"/>
    <cellStyle name="Texto de advertencia 9 16" xfId="1564" xr:uid="{00000000-0005-0000-0000-00001F060000}"/>
    <cellStyle name="Texto de advertencia 9 17" xfId="1565" xr:uid="{00000000-0005-0000-0000-000020060000}"/>
    <cellStyle name="Texto de advertencia 9 18" xfId="1566" xr:uid="{00000000-0005-0000-0000-000021060000}"/>
    <cellStyle name="Texto de advertencia 9 19" xfId="1567" xr:uid="{00000000-0005-0000-0000-000022060000}"/>
    <cellStyle name="Texto de advertencia 9 2" xfId="1568" xr:uid="{00000000-0005-0000-0000-000023060000}"/>
    <cellStyle name="Texto de advertencia 9 20" xfId="1569" xr:uid="{00000000-0005-0000-0000-000024060000}"/>
    <cellStyle name="Texto de advertencia 9 21" xfId="1570" xr:uid="{00000000-0005-0000-0000-000025060000}"/>
    <cellStyle name="Texto de advertencia 9 22" xfId="1571" xr:uid="{00000000-0005-0000-0000-000026060000}"/>
    <cellStyle name="Texto de advertencia 9 3" xfId="1572" xr:uid="{00000000-0005-0000-0000-000027060000}"/>
    <cellStyle name="Texto de advertencia 9 4" xfId="1573" xr:uid="{00000000-0005-0000-0000-000028060000}"/>
    <cellStyle name="Texto de advertencia 9 5" xfId="1574" xr:uid="{00000000-0005-0000-0000-000029060000}"/>
    <cellStyle name="Texto de advertencia 9 6" xfId="1575" xr:uid="{00000000-0005-0000-0000-00002A060000}"/>
    <cellStyle name="Texto de advertencia 9 7" xfId="1576" xr:uid="{00000000-0005-0000-0000-00002B060000}"/>
    <cellStyle name="Texto de advertencia 9 8" xfId="1577" xr:uid="{00000000-0005-0000-0000-00002C060000}"/>
    <cellStyle name="Texto de advertencia 9 9" xfId="1578" xr:uid="{00000000-0005-0000-0000-00002D060000}"/>
    <cellStyle name="Texto explicativo" xfId="1579" builtinId="53" customBuiltin="1"/>
    <cellStyle name="Texto explicativo 10" xfId="1580" xr:uid="{00000000-0005-0000-0000-00002E060000}"/>
    <cellStyle name="Texto explicativo 11" xfId="1581" xr:uid="{00000000-0005-0000-0000-00002F060000}"/>
    <cellStyle name="Texto explicativo 12" xfId="1582" xr:uid="{00000000-0005-0000-0000-000030060000}"/>
    <cellStyle name="Texto explicativo 13" xfId="1583" xr:uid="{00000000-0005-0000-0000-000031060000}"/>
    <cellStyle name="Texto explicativo 14" xfId="1584" xr:uid="{00000000-0005-0000-0000-000032060000}"/>
    <cellStyle name="Texto explicativo 15" xfId="1585" xr:uid="{00000000-0005-0000-0000-000033060000}"/>
    <cellStyle name="Texto explicativo 16" xfId="1586" xr:uid="{00000000-0005-0000-0000-000034060000}"/>
    <cellStyle name="Texto explicativo 17" xfId="1587" xr:uid="{00000000-0005-0000-0000-000035060000}"/>
    <cellStyle name="Texto explicativo 18" xfId="1588" xr:uid="{00000000-0005-0000-0000-000036060000}"/>
    <cellStyle name="Texto explicativo 2" xfId="1589" xr:uid="{00000000-0005-0000-0000-000037060000}"/>
    <cellStyle name="Texto explicativo 3" xfId="1590" xr:uid="{00000000-0005-0000-0000-000038060000}"/>
    <cellStyle name="Texto explicativo 4" xfId="1591" xr:uid="{00000000-0005-0000-0000-000039060000}"/>
    <cellStyle name="Texto explicativo 5" xfId="1592" xr:uid="{00000000-0005-0000-0000-00003A060000}"/>
    <cellStyle name="Texto explicativo 6" xfId="1593" xr:uid="{00000000-0005-0000-0000-00003B060000}"/>
    <cellStyle name="Texto explicativo 7" xfId="1594" xr:uid="{00000000-0005-0000-0000-00003C060000}"/>
    <cellStyle name="Texto explicativo 8" xfId="1595" xr:uid="{00000000-0005-0000-0000-00003D060000}"/>
    <cellStyle name="Texto explicativo 9" xfId="1596" xr:uid="{00000000-0005-0000-0000-00003E060000}"/>
    <cellStyle name="Texto explicativo 9 10" xfId="1597" xr:uid="{00000000-0005-0000-0000-00003F060000}"/>
    <cellStyle name="Texto explicativo 9 11" xfId="1598" xr:uid="{00000000-0005-0000-0000-000040060000}"/>
    <cellStyle name="Texto explicativo 9 12" xfId="1599" xr:uid="{00000000-0005-0000-0000-000041060000}"/>
    <cellStyle name="Texto explicativo 9 13" xfId="1600" xr:uid="{00000000-0005-0000-0000-000042060000}"/>
    <cellStyle name="Texto explicativo 9 14" xfId="1601" xr:uid="{00000000-0005-0000-0000-000043060000}"/>
    <cellStyle name="Texto explicativo 9 15" xfId="1602" xr:uid="{00000000-0005-0000-0000-000044060000}"/>
    <cellStyle name="Texto explicativo 9 16" xfId="1603" xr:uid="{00000000-0005-0000-0000-000045060000}"/>
    <cellStyle name="Texto explicativo 9 17" xfId="1604" xr:uid="{00000000-0005-0000-0000-000046060000}"/>
    <cellStyle name="Texto explicativo 9 18" xfId="1605" xr:uid="{00000000-0005-0000-0000-000047060000}"/>
    <cellStyle name="Texto explicativo 9 19" xfId="1606" xr:uid="{00000000-0005-0000-0000-000048060000}"/>
    <cellStyle name="Texto explicativo 9 2" xfId="1607" xr:uid="{00000000-0005-0000-0000-000049060000}"/>
    <cellStyle name="Texto explicativo 9 20" xfId="1608" xr:uid="{00000000-0005-0000-0000-00004A060000}"/>
    <cellStyle name="Texto explicativo 9 21" xfId="1609" xr:uid="{00000000-0005-0000-0000-00004B060000}"/>
    <cellStyle name="Texto explicativo 9 22" xfId="1610" xr:uid="{00000000-0005-0000-0000-00004C060000}"/>
    <cellStyle name="Texto explicativo 9 3" xfId="1611" xr:uid="{00000000-0005-0000-0000-00004D060000}"/>
    <cellStyle name="Texto explicativo 9 4" xfId="1612" xr:uid="{00000000-0005-0000-0000-00004E060000}"/>
    <cellStyle name="Texto explicativo 9 5" xfId="1613" xr:uid="{00000000-0005-0000-0000-00004F060000}"/>
    <cellStyle name="Texto explicativo 9 6" xfId="1614" xr:uid="{00000000-0005-0000-0000-000050060000}"/>
    <cellStyle name="Texto explicativo 9 7" xfId="1615" xr:uid="{00000000-0005-0000-0000-000051060000}"/>
    <cellStyle name="Texto explicativo 9 8" xfId="1616" xr:uid="{00000000-0005-0000-0000-000052060000}"/>
    <cellStyle name="Texto explicativo 9 9" xfId="1617" xr:uid="{00000000-0005-0000-0000-000053060000}"/>
    <cellStyle name="Título 1 10" xfId="1618" xr:uid="{00000000-0005-0000-0000-000054060000}"/>
    <cellStyle name="Título 1 11" xfId="1619" xr:uid="{00000000-0005-0000-0000-000055060000}"/>
    <cellStyle name="Título 1 12" xfId="1620" xr:uid="{00000000-0005-0000-0000-000056060000}"/>
    <cellStyle name="Título 1 13" xfId="1621" xr:uid="{00000000-0005-0000-0000-000057060000}"/>
    <cellStyle name="Título 1 14" xfId="1622" xr:uid="{00000000-0005-0000-0000-000058060000}"/>
    <cellStyle name="Título 1 15" xfId="1623" xr:uid="{00000000-0005-0000-0000-000059060000}"/>
    <cellStyle name="Título 1 16" xfId="1624" xr:uid="{00000000-0005-0000-0000-00005A060000}"/>
    <cellStyle name="Título 1 17" xfId="1625" xr:uid="{00000000-0005-0000-0000-00005B060000}"/>
    <cellStyle name="Título 1 18" xfId="1626" xr:uid="{00000000-0005-0000-0000-00005C060000}"/>
    <cellStyle name="Título 1 2" xfId="1627" xr:uid="{00000000-0005-0000-0000-00005D060000}"/>
    <cellStyle name="Título 1 3" xfId="1628" xr:uid="{00000000-0005-0000-0000-00005E060000}"/>
    <cellStyle name="Título 1 4" xfId="1629" xr:uid="{00000000-0005-0000-0000-00005F060000}"/>
    <cellStyle name="Título 1 5" xfId="1630" xr:uid="{00000000-0005-0000-0000-000060060000}"/>
    <cellStyle name="Título 1 6" xfId="1631" xr:uid="{00000000-0005-0000-0000-000061060000}"/>
    <cellStyle name="Título 1 7" xfId="1632" xr:uid="{00000000-0005-0000-0000-000062060000}"/>
    <cellStyle name="Título 1 8" xfId="1633" xr:uid="{00000000-0005-0000-0000-000063060000}"/>
    <cellStyle name="Título 1 9" xfId="1634" xr:uid="{00000000-0005-0000-0000-000064060000}"/>
    <cellStyle name="Título 1 9 10" xfId="1635" xr:uid="{00000000-0005-0000-0000-000065060000}"/>
    <cellStyle name="Título 1 9 11" xfId="1636" xr:uid="{00000000-0005-0000-0000-000066060000}"/>
    <cellStyle name="Título 1 9 12" xfId="1637" xr:uid="{00000000-0005-0000-0000-000067060000}"/>
    <cellStyle name="Título 1 9 13" xfId="1638" xr:uid="{00000000-0005-0000-0000-000068060000}"/>
    <cellStyle name="Título 1 9 14" xfId="1639" xr:uid="{00000000-0005-0000-0000-000069060000}"/>
    <cellStyle name="Título 1 9 15" xfId="1640" xr:uid="{00000000-0005-0000-0000-00006A060000}"/>
    <cellStyle name="Título 1 9 16" xfId="1641" xr:uid="{00000000-0005-0000-0000-00006B060000}"/>
    <cellStyle name="Título 1 9 17" xfId="1642" xr:uid="{00000000-0005-0000-0000-00006C060000}"/>
    <cellStyle name="Título 1 9 18" xfId="1643" xr:uid="{00000000-0005-0000-0000-00006D060000}"/>
    <cellStyle name="Título 1 9 19" xfId="1644" xr:uid="{00000000-0005-0000-0000-00006E060000}"/>
    <cellStyle name="Título 1 9 2" xfId="1645" xr:uid="{00000000-0005-0000-0000-00006F060000}"/>
    <cellStyle name="Título 1 9 20" xfId="1646" xr:uid="{00000000-0005-0000-0000-000070060000}"/>
    <cellStyle name="Título 1 9 21" xfId="1647" xr:uid="{00000000-0005-0000-0000-000071060000}"/>
    <cellStyle name="Título 1 9 22" xfId="1648" xr:uid="{00000000-0005-0000-0000-000072060000}"/>
    <cellStyle name="Título 1 9 3" xfId="1649" xr:uid="{00000000-0005-0000-0000-000073060000}"/>
    <cellStyle name="Título 1 9 4" xfId="1650" xr:uid="{00000000-0005-0000-0000-000074060000}"/>
    <cellStyle name="Título 1 9 5" xfId="1651" xr:uid="{00000000-0005-0000-0000-000075060000}"/>
    <cellStyle name="Título 1 9 6" xfId="1652" xr:uid="{00000000-0005-0000-0000-000076060000}"/>
    <cellStyle name="Título 1 9 7" xfId="1653" xr:uid="{00000000-0005-0000-0000-000077060000}"/>
    <cellStyle name="Título 1 9 8" xfId="1654" xr:uid="{00000000-0005-0000-0000-000078060000}"/>
    <cellStyle name="Título 1 9 9" xfId="1655" xr:uid="{00000000-0005-0000-0000-000079060000}"/>
    <cellStyle name="Título 10" xfId="1656" xr:uid="{00000000-0005-0000-0000-00007A060000}"/>
    <cellStyle name="Título 11" xfId="1657" xr:uid="{00000000-0005-0000-0000-00007B060000}"/>
    <cellStyle name="Título 11 10" xfId="1658" xr:uid="{00000000-0005-0000-0000-00007C060000}"/>
    <cellStyle name="Título 11 11" xfId="1659" xr:uid="{00000000-0005-0000-0000-00007D060000}"/>
    <cellStyle name="Título 11 12" xfId="1660" xr:uid="{00000000-0005-0000-0000-00007E060000}"/>
    <cellStyle name="Título 11 13" xfId="1661" xr:uid="{00000000-0005-0000-0000-00007F060000}"/>
    <cellStyle name="Título 11 14" xfId="1662" xr:uid="{00000000-0005-0000-0000-000080060000}"/>
    <cellStyle name="Título 11 15" xfId="1663" xr:uid="{00000000-0005-0000-0000-000081060000}"/>
    <cellStyle name="Título 11 16" xfId="1664" xr:uid="{00000000-0005-0000-0000-000082060000}"/>
    <cellStyle name="Título 11 17" xfId="1665" xr:uid="{00000000-0005-0000-0000-000083060000}"/>
    <cellStyle name="Título 11 18" xfId="1666" xr:uid="{00000000-0005-0000-0000-000084060000}"/>
    <cellStyle name="Título 11 19" xfId="1667" xr:uid="{00000000-0005-0000-0000-000085060000}"/>
    <cellStyle name="Título 11 2" xfId="1668" xr:uid="{00000000-0005-0000-0000-000086060000}"/>
    <cellStyle name="Título 11 20" xfId="1669" xr:uid="{00000000-0005-0000-0000-000087060000}"/>
    <cellStyle name="Título 11 21" xfId="1670" xr:uid="{00000000-0005-0000-0000-000088060000}"/>
    <cellStyle name="Título 11 22" xfId="1671" xr:uid="{00000000-0005-0000-0000-000089060000}"/>
    <cellStyle name="Título 11 3" xfId="1672" xr:uid="{00000000-0005-0000-0000-00008A060000}"/>
    <cellStyle name="Título 11 4" xfId="1673" xr:uid="{00000000-0005-0000-0000-00008B060000}"/>
    <cellStyle name="Título 11 5" xfId="1674" xr:uid="{00000000-0005-0000-0000-00008C060000}"/>
    <cellStyle name="Título 11 6" xfId="1675" xr:uid="{00000000-0005-0000-0000-00008D060000}"/>
    <cellStyle name="Título 11 7" xfId="1676" xr:uid="{00000000-0005-0000-0000-00008E060000}"/>
    <cellStyle name="Título 11 8" xfId="1677" xr:uid="{00000000-0005-0000-0000-00008F060000}"/>
    <cellStyle name="Título 11 9" xfId="1678" xr:uid="{00000000-0005-0000-0000-000090060000}"/>
    <cellStyle name="Título 12" xfId="1679" xr:uid="{00000000-0005-0000-0000-000091060000}"/>
    <cellStyle name="Título 13" xfId="1680" xr:uid="{00000000-0005-0000-0000-000092060000}"/>
    <cellStyle name="Título 14" xfId="1681" xr:uid="{00000000-0005-0000-0000-000093060000}"/>
    <cellStyle name="Título 15" xfId="1682" xr:uid="{00000000-0005-0000-0000-000094060000}"/>
    <cellStyle name="Título 16" xfId="1683" xr:uid="{00000000-0005-0000-0000-000095060000}"/>
    <cellStyle name="Título 17" xfId="1684" xr:uid="{00000000-0005-0000-0000-000096060000}"/>
    <cellStyle name="Título 18" xfId="1685" xr:uid="{00000000-0005-0000-0000-000097060000}"/>
    <cellStyle name="Título 19" xfId="1686" xr:uid="{00000000-0005-0000-0000-000098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0 2" xfId="1945" xr:uid="{4C5C470E-4C14-49C3-A3A2-03D090435118}"/>
    <cellStyle name="Total 10 2 2" xfId="2505" xr:uid="{E6A10E78-6B69-4705-88B7-8FF4AEF837E0}"/>
    <cellStyle name="Total 10 2 3" xfId="2721" xr:uid="{CE6FB434-82C8-4788-92D0-240D440FE8E5}"/>
    <cellStyle name="Total 10 2 4" xfId="3024" xr:uid="{67C3EF05-1C17-4127-909B-2E9F2912DC80}"/>
    <cellStyle name="Total 10 2 5" xfId="3350" xr:uid="{12C6EAD0-C801-4971-AFCA-AE2FDB99E16E}"/>
    <cellStyle name="Total 10 2 6" xfId="3656" xr:uid="{594F5C7F-9309-4DAC-BE3B-2F48D53D4D2C}"/>
    <cellStyle name="Total 10 2 7" xfId="4017" xr:uid="{289D5425-B58F-4969-B70B-9C567532785A}"/>
    <cellStyle name="Total 10 2 8" xfId="4330" xr:uid="{78FDBC69-76AC-4ADD-8BAC-0355252807B3}"/>
    <cellStyle name="Total 10 3" xfId="1974" xr:uid="{1C43BFB2-B336-4BEC-A32D-DCDF5EDC39C5}"/>
    <cellStyle name="Total 10 3 2" xfId="2534" xr:uid="{3B57AC6B-9E02-4537-B90F-A786F39FC1A6}"/>
    <cellStyle name="Total 10 3 3" xfId="2736" xr:uid="{53671DAB-0BEE-4365-A3B6-FC38DC424993}"/>
    <cellStyle name="Total 10 3 4" xfId="3039" xr:uid="{1254C363-3219-4F1E-AB22-1CC3943C8883}"/>
    <cellStyle name="Total 10 3 5" xfId="3365" xr:uid="{299A461B-F9AB-436A-A65D-8C7506BF5246}"/>
    <cellStyle name="Total 10 3 6" xfId="3671" xr:uid="{29589591-8E7F-4D06-8050-131A26A154EE}"/>
    <cellStyle name="Total 10 3 7" xfId="4046" xr:uid="{C84899D0-7019-4E70-853A-0D65166B4081}"/>
    <cellStyle name="Total 10 3 8" xfId="4345" xr:uid="{F42D3974-E6D8-4E10-B61E-F90E9048A457}"/>
    <cellStyle name="Total 10 4" xfId="2136" xr:uid="{91FA8264-909D-4388-B63B-5F27C5DB8093}"/>
    <cellStyle name="Total 10 4 2" xfId="2626" xr:uid="{61CB3084-41E0-45FA-AC1D-43DCAFF3EDB3}"/>
    <cellStyle name="Total 10 4 3" xfId="2891" xr:uid="{668555EF-6B57-44DB-81B6-47FEEC21EFE9}"/>
    <cellStyle name="Total 10 4 4" xfId="3194" xr:uid="{99B05FDA-6CB4-4663-B4E3-D43337408BA7}"/>
    <cellStyle name="Total 10 4 5" xfId="3520" xr:uid="{1E0E38F4-13BB-4DB9-BC51-A97900E0EB56}"/>
    <cellStyle name="Total 10 4 6" xfId="3826" xr:uid="{E8FB1B5E-8C2E-4DC2-B267-89A37FC8A891}"/>
    <cellStyle name="Total 10 4 7" xfId="4208" xr:uid="{61E902CD-4D06-4EC4-971E-288C990E4D7A}"/>
    <cellStyle name="Total 10 5" xfId="2151" xr:uid="{C9788C01-4B1E-4095-A192-E70219ABC929}"/>
    <cellStyle name="Total 10 5 2" xfId="2906" xr:uid="{1FBF1EAB-B75B-4CBF-A0E0-988C6591B607}"/>
    <cellStyle name="Total 10 5 3" xfId="3209" xr:uid="{962025F1-1F3D-412E-849B-DFBB38D069D7}"/>
    <cellStyle name="Total 10 5 4" xfId="3535" xr:uid="{202E078A-29F5-495C-80C5-3F950270A776}"/>
    <cellStyle name="Total 10 5 5" xfId="3841" xr:uid="{A7782FC0-8908-4C43-B209-E16D0F2A8D00}"/>
    <cellStyle name="Total 10 5 6" xfId="4223" xr:uid="{54FC8B58-E1BC-445B-A27A-DD8F796CA059}"/>
    <cellStyle name="Total 11" xfId="1775" xr:uid="{00000000-0005-0000-0000-0000EF060000}"/>
    <cellStyle name="Total 11 2" xfId="1946" xr:uid="{DEADC66B-4214-4678-8261-D3F257797CAB}"/>
    <cellStyle name="Total 11 2 2" xfId="2506" xr:uid="{AF4727FC-467E-47C0-872B-59B40AE7A58D}"/>
    <cellStyle name="Total 11 2 3" xfId="2722" xr:uid="{A184B710-BDC1-4A81-8341-24754EB99D91}"/>
    <cellStyle name="Total 11 2 4" xfId="3025" xr:uid="{40D5F946-F239-4B7F-817C-5145FF96F22F}"/>
    <cellStyle name="Total 11 2 5" xfId="3351" xr:uid="{E0818EA1-87D1-4D83-B9F5-5F9DE5C182AF}"/>
    <cellStyle name="Total 11 2 6" xfId="3657" xr:uid="{A5A6ADAA-4ECC-44BD-ADE6-24A0B8279886}"/>
    <cellStyle name="Total 11 2 7" xfId="4018" xr:uid="{9C95B812-D3E6-4726-8A08-DEF53714CAAB}"/>
    <cellStyle name="Total 11 2 8" xfId="4331" xr:uid="{9D4C9DB7-E1B9-4353-8762-12E5E979F3D1}"/>
    <cellStyle name="Total 11 3" xfId="1975" xr:uid="{6854CC36-E6BF-4D0F-A1AC-78E5D7D85E76}"/>
    <cellStyle name="Total 11 3 2" xfId="2535" xr:uid="{7FE8D55D-B99D-4444-A506-089BC49EBBFB}"/>
    <cellStyle name="Total 11 3 3" xfId="2737" xr:uid="{EA618050-2270-4B8F-B940-A71224C319CC}"/>
    <cellStyle name="Total 11 3 4" xfId="3040" xr:uid="{FE9EF13C-4601-4A5F-8F02-C32FCB581CED}"/>
    <cellStyle name="Total 11 3 5" xfId="3366" xr:uid="{55ACC58A-BFB1-4216-9E59-07893B05303F}"/>
    <cellStyle name="Total 11 3 6" xfId="3672" xr:uid="{741DE035-475A-4F64-9345-56BA2F0C2362}"/>
    <cellStyle name="Total 11 3 7" xfId="4047" xr:uid="{4C2C1725-BD9D-4AF1-B215-B184F2F36FDA}"/>
    <cellStyle name="Total 11 3 8" xfId="4346" xr:uid="{BFE3727D-E5E2-4DA0-BB5E-58A09AE770CC}"/>
    <cellStyle name="Total 11 4" xfId="2137" xr:uid="{4BCFEA35-A741-46F6-85AC-7B9D5F8AB543}"/>
    <cellStyle name="Total 11 4 2" xfId="2627" xr:uid="{0F69EDFD-1B59-4263-86EA-64BFCE55932F}"/>
    <cellStyle name="Total 11 4 3" xfId="2892" xr:uid="{843F1353-A705-4071-A554-2B97C7E48CDB}"/>
    <cellStyle name="Total 11 4 4" xfId="3195" xr:uid="{3082C2AC-99F8-4EA7-B842-54983391C17E}"/>
    <cellStyle name="Total 11 4 5" xfId="3521" xr:uid="{394BDB81-7BB2-4522-B87E-1D21D615F4C1}"/>
    <cellStyle name="Total 11 4 6" xfId="3827" xr:uid="{31ADB542-28B2-493A-BFBF-017B303AFDCF}"/>
    <cellStyle name="Total 11 4 7" xfId="4209" xr:uid="{BDEF1BEF-BB4B-4A13-ACE7-95C3466EFC28}"/>
    <cellStyle name="Total 11 5" xfId="2152" xr:uid="{EE4B9DCA-54DB-4AE5-85F1-5573F142AC20}"/>
    <cellStyle name="Total 11 5 2" xfId="2907" xr:uid="{6EC5B4DC-1B26-4F07-9A86-DB856B46B608}"/>
    <cellStyle name="Total 11 5 3" xfId="3210" xr:uid="{F239AE5F-EB74-49FC-994B-BB08007229E5}"/>
    <cellStyle name="Total 11 5 4" xfId="3536" xr:uid="{2AA33ADB-3738-45ED-8F7F-3A76FDE3F99A}"/>
    <cellStyle name="Total 11 5 5" xfId="3842" xr:uid="{99EBEF7E-ADA9-4391-98C4-A59EF1EBA775}"/>
    <cellStyle name="Total 11 5 6" xfId="4224" xr:uid="{4F340519-7ED6-47BC-9B69-B5CC82C3205B}"/>
    <cellStyle name="Total 12" xfId="1776" xr:uid="{00000000-0005-0000-0000-0000F0060000}"/>
    <cellStyle name="Total 12 2" xfId="1947" xr:uid="{E78CE0DB-38A8-4617-A588-F6F97BD153A7}"/>
    <cellStyle name="Total 12 2 2" xfId="2507" xr:uid="{388B65FB-B498-4307-BF0E-78CBBD1FC66C}"/>
    <cellStyle name="Total 12 2 3" xfId="2723" xr:uid="{B2186176-E38F-4C1C-9B5C-886CBB2F04D7}"/>
    <cellStyle name="Total 12 2 4" xfId="3026" xr:uid="{20AF59E2-745F-4228-AE37-EF539F8D8E56}"/>
    <cellStyle name="Total 12 2 5" xfId="3352" xr:uid="{99CC0494-7047-42CC-A5F3-C6407894B838}"/>
    <cellStyle name="Total 12 2 6" xfId="3658" xr:uid="{4C0D75D1-8D5E-46C5-83CA-377C39E26DD0}"/>
    <cellStyle name="Total 12 2 7" xfId="4019" xr:uid="{D97666E6-8896-49BC-8C57-52089FDD0539}"/>
    <cellStyle name="Total 12 2 8" xfId="4332" xr:uid="{56034A43-902F-4E02-AF28-5BC8C7DF5358}"/>
    <cellStyle name="Total 12 3" xfId="1976" xr:uid="{696E65B3-BCCA-471E-A0C8-81A615B13DB8}"/>
    <cellStyle name="Total 12 3 2" xfId="2536" xr:uid="{07DFCC91-E9B9-4303-8B04-2126A209AB53}"/>
    <cellStyle name="Total 12 3 3" xfId="2738" xr:uid="{DF0D3CD2-35EA-4FF6-9F8A-7EB867417347}"/>
    <cellStyle name="Total 12 3 4" xfId="3041" xr:uid="{38A31842-F34A-4B9A-9011-322FB04FFC3A}"/>
    <cellStyle name="Total 12 3 5" xfId="3367" xr:uid="{178CCAEC-55F7-48A9-B142-6920EABC0A25}"/>
    <cellStyle name="Total 12 3 6" xfId="3673" xr:uid="{99FA6F50-04A6-47E0-A209-AA4ED638DF12}"/>
    <cellStyle name="Total 12 3 7" xfId="4048" xr:uid="{B068E6AB-A993-47A7-AA3A-E7C670890B52}"/>
    <cellStyle name="Total 12 3 8" xfId="4347" xr:uid="{3BA18272-78E9-4CE1-875A-18839DD66A7D}"/>
    <cellStyle name="Total 12 4" xfId="2138" xr:uid="{28D9365C-9DA3-4F71-BF2F-4ABC3BE2B994}"/>
    <cellStyle name="Total 12 4 2" xfId="2628" xr:uid="{C40347F5-26E0-4F92-B44A-2888033B6F58}"/>
    <cellStyle name="Total 12 4 3" xfId="2893" xr:uid="{3124CD66-0360-4429-9C62-05024C67D1CE}"/>
    <cellStyle name="Total 12 4 4" xfId="3196" xr:uid="{4B80DBD7-8042-4BB3-8D15-9A7AED2E7F17}"/>
    <cellStyle name="Total 12 4 5" xfId="3522" xr:uid="{9A787785-8E79-4498-B1E1-09E85BE1D6F3}"/>
    <cellStyle name="Total 12 4 6" xfId="3828" xr:uid="{95DDB2ED-D4EA-4AA3-8597-F46DBB9089FD}"/>
    <cellStyle name="Total 12 4 7" xfId="4210" xr:uid="{AB86C8B6-C95F-40D0-9789-0204C67AE941}"/>
    <cellStyle name="Total 12 5" xfId="2153" xr:uid="{7BCB7721-7C35-4A7B-80BC-0E0C2ADC78E2}"/>
    <cellStyle name="Total 12 5 2" xfId="2908" xr:uid="{38127E68-86D1-431C-A9FA-4BB01FE79E82}"/>
    <cellStyle name="Total 12 5 3" xfId="3211" xr:uid="{8EBC8768-0C2B-4266-941E-4C4EC5FA0EFE}"/>
    <cellStyle name="Total 12 5 4" xfId="3537" xr:uid="{6E199F7F-D90A-4E01-87F7-11150E4CD6F6}"/>
    <cellStyle name="Total 12 5 5" xfId="3843" xr:uid="{7379D2A3-9529-4E37-8990-ADC5BE1D654E}"/>
    <cellStyle name="Total 12 5 6" xfId="4225" xr:uid="{781D6DCA-7240-4AB0-B5C1-6D835B79A4A5}"/>
    <cellStyle name="Total 13" xfId="1777" xr:uid="{00000000-0005-0000-0000-0000F1060000}"/>
    <cellStyle name="Total 13 2" xfId="1948" xr:uid="{B700D807-9756-41CB-AFDE-5E7E2C0357EF}"/>
    <cellStyle name="Total 13 2 2" xfId="2508" xr:uid="{0E6D3E86-041E-4CE2-A577-07C990C59DDF}"/>
    <cellStyle name="Total 13 2 3" xfId="2724" xr:uid="{40FA15E8-7911-49EE-B1A8-AA87EDC33A5A}"/>
    <cellStyle name="Total 13 2 4" xfId="3027" xr:uid="{243183A8-7A9E-4BFB-AA06-7ED08C9D1CE5}"/>
    <cellStyle name="Total 13 2 5" xfId="3353" xr:uid="{409A482E-3CE5-46B3-AAC0-14F7EA6CA168}"/>
    <cellStyle name="Total 13 2 6" xfId="3659" xr:uid="{17ED9654-002D-4E43-A6C8-504DEDCA3468}"/>
    <cellStyle name="Total 13 2 7" xfId="4020" xr:uid="{3F3CD43C-015B-40AE-AB17-A076B4522CD1}"/>
    <cellStyle name="Total 13 2 8" xfId="4333" xr:uid="{511B8A0C-99A1-4AD6-A8AD-36CB9656FBAA}"/>
    <cellStyle name="Total 13 3" xfId="1977" xr:uid="{26B106E9-26C4-4DC8-AA74-E7E028DD0C8F}"/>
    <cellStyle name="Total 13 3 2" xfId="2537" xr:uid="{F37CBEF1-EF33-41FC-95AD-5CB908D631F7}"/>
    <cellStyle name="Total 13 3 3" xfId="2739" xr:uid="{3A107B94-92DE-479E-BFA7-5E0CB9004ECC}"/>
    <cellStyle name="Total 13 3 4" xfId="3042" xr:uid="{D0341C75-3075-4321-B5C3-66FE541F84CC}"/>
    <cellStyle name="Total 13 3 5" xfId="3368" xr:uid="{CA2B583B-6E5C-47A3-B596-107272FBC7F1}"/>
    <cellStyle name="Total 13 3 6" xfId="3674" xr:uid="{AB143624-4C59-499C-AE83-2182FF7A1AA9}"/>
    <cellStyle name="Total 13 3 7" xfId="4049" xr:uid="{F4DB76BB-FF89-41FC-9AA4-09AF6B661A95}"/>
    <cellStyle name="Total 13 3 8" xfId="4348" xr:uid="{C9DC6C6E-D0F6-4240-9AA4-BEEDD5ABCA5C}"/>
    <cellStyle name="Total 13 4" xfId="2139" xr:uid="{43C62FE5-ADF5-4932-9F77-A589BE13A8B6}"/>
    <cellStyle name="Total 13 4 2" xfId="2629" xr:uid="{0499DFDE-A556-41F7-8FB6-9A87FD7AA0CD}"/>
    <cellStyle name="Total 13 4 3" xfId="2894" xr:uid="{0A75C4D7-AB44-4076-8FC8-A6C5B4C77965}"/>
    <cellStyle name="Total 13 4 4" xfId="3197" xr:uid="{436AA919-2A3A-4F6C-8374-61A4563C4FB1}"/>
    <cellStyle name="Total 13 4 5" xfId="3523" xr:uid="{709A7CF0-DA36-40D2-B0C8-4E65690350D7}"/>
    <cellStyle name="Total 13 4 6" xfId="3829" xr:uid="{8CBA9B76-8DB1-4960-9A0E-E0AFD547EF3C}"/>
    <cellStyle name="Total 13 4 7" xfId="4211" xr:uid="{0201E5FA-E36C-4DFB-9AB7-FFA73A847B8F}"/>
    <cellStyle name="Total 13 5" xfId="2154" xr:uid="{41FC7F00-1C4A-4116-ABBC-9626FAC02624}"/>
    <cellStyle name="Total 13 5 2" xfId="2909" xr:uid="{7E01B687-D8D5-44D4-AF7D-5909952ECC9F}"/>
    <cellStyle name="Total 13 5 3" xfId="3212" xr:uid="{54F2D03F-6B12-4638-8B01-A53B8ACC3BA4}"/>
    <cellStyle name="Total 13 5 4" xfId="3538" xr:uid="{8335CFDB-6BA1-4CD1-B6FB-68AD26A4A518}"/>
    <cellStyle name="Total 13 5 5" xfId="3844" xr:uid="{6DF10A0C-E297-460A-9943-17E54DC8279B}"/>
    <cellStyle name="Total 13 5 6" xfId="4226" xr:uid="{4F663BF4-844C-454B-8001-B58D215E42E6}"/>
    <cellStyle name="Total 14" xfId="1778" xr:uid="{00000000-0005-0000-0000-0000F2060000}"/>
    <cellStyle name="Total 14 2" xfId="1949" xr:uid="{F19A910C-A487-4CC2-B73F-35480F32A5EE}"/>
    <cellStyle name="Total 14 2 2" xfId="2509" xr:uid="{366ACEA9-C761-4C89-B5A8-573916FBD867}"/>
    <cellStyle name="Total 14 2 3" xfId="2725" xr:uid="{797C1F71-9C4D-4E54-8674-06A0767C499B}"/>
    <cellStyle name="Total 14 2 4" xfId="3028" xr:uid="{72F7AC58-E6BE-4CA5-B262-058A5C421CB2}"/>
    <cellStyle name="Total 14 2 5" xfId="3354" xr:uid="{A2E54920-9557-49E0-9B24-0B8148469375}"/>
    <cellStyle name="Total 14 2 6" xfId="3660" xr:uid="{42401F47-3B08-495F-9311-71A35763907C}"/>
    <cellStyle name="Total 14 2 7" xfId="4021" xr:uid="{7EA67663-D7AE-4AE9-84AB-EC38AC3BD4F1}"/>
    <cellStyle name="Total 14 2 8" xfId="4334" xr:uid="{1D64AAF4-700C-4DAF-842E-C86325C3F09C}"/>
    <cellStyle name="Total 14 3" xfId="1978" xr:uid="{EBF3DA12-3F7C-441B-BC3D-FFA3B4083F58}"/>
    <cellStyle name="Total 14 3 2" xfId="2538" xr:uid="{3FEBC683-1224-4526-881F-7FC89631EA71}"/>
    <cellStyle name="Total 14 3 3" xfId="2740" xr:uid="{95FEC4C0-1A2E-4BD3-BF04-A9E845CB2939}"/>
    <cellStyle name="Total 14 3 4" xfId="3043" xr:uid="{FF143FBB-5761-4AEA-B39B-2B7BF673B007}"/>
    <cellStyle name="Total 14 3 5" xfId="3369" xr:uid="{0309B913-9A2F-4FED-9EA9-B63057C493B5}"/>
    <cellStyle name="Total 14 3 6" xfId="3675" xr:uid="{D5A277C3-2759-4E0D-A794-5F4DAD795C19}"/>
    <cellStyle name="Total 14 3 7" xfId="4050" xr:uid="{9D218B8D-39C9-48D6-BF54-0406BBB7C4E1}"/>
    <cellStyle name="Total 14 3 8" xfId="4349" xr:uid="{0FCDE3E3-8CDF-48AF-B237-4572ADA5FB7C}"/>
    <cellStyle name="Total 14 4" xfId="2140" xr:uid="{48519EA9-2600-45A2-94BA-C5282877A933}"/>
    <cellStyle name="Total 14 4 2" xfId="2630" xr:uid="{FE348F18-1741-4DF1-BF94-8CF9CB32FC87}"/>
    <cellStyle name="Total 14 4 3" xfId="2895" xr:uid="{A71F21E6-9099-469A-9063-B0E5F94769FD}"/>
    <cellStyle name="Total 14 4 4" xfId="3198" xr:uid="{F7700CFA-8E85-41B7-A715-F7F0BC1D6A50}"/>
    <cellStyle name="Total 14 4 5" xfId="3524" xr:uid="{FAB4800C-356C-4418-A14C-33E9A94C1B74}"/>
    <cellStyle name="Total 14 4 6" xfId="3830" xr:uid="{05507290-8929-42A0-A0DF-73A9DE90232C}"/>
    <cellStyle name="Total 14 4 7" xfId="4212" xr:uid="{0578ED11-0012-4FF2-94AF-141DE8E07EE8}"/>
    <cellStyle name="Total 14 5" xfId="2155" xr:uid="{6F61B3EB-BAED-4F55-9959-DCEC8CBBB27B}"/>
    <cellStyle name="Total 14 5 2" xfId="2910" xr:uid="{10AB0EE2-EC5E-470E-92C2-CC57117BBE7B}"/>
    <cellStyle name="Total 14 5 3" xfId="3213" xr:uid="{9287EB8D-BD61-4693-B266-137629361683}"/>
    <cellStyle name="Total 14 5 4" xfId="3539" xr:uid="{388B9147-9E2E-4BA7-B024-5EAE01D25A39}"/>
    <cellStyle name="Total 14 5 5" xfId="3845" xr:uid="{A36BC3A3-0E74-449C-BDC5-D35338D09DAA}"/>
    <cellStyle name="Total 14 5 6" xfId="4227" xr:uid="{9772FCB6-768B-4870-BFFD-AF48165440CA}"/>
    <cellStyle name="Total 15" xfId="1779" xr:uid="{00000000-0005-0000-0000-0000F3060000}"/>
    <cellStyle name="Total 15 2" xfId="1950" xr:uid="{9EA8038E-5591-4350-A37E-E26A963A1C29}"/>
    <cellStyle name="Total 15 2 2" xfId="2510" xr:uid="{43354A53-0ECD-4244-B9F8-8E5F5BD4086B}"/>
    <cellStyle name="Total 15 2 3" xfId="2726" xr:uid="{DD6C3078-5DD3-4DCC-BD9E-AE279B80A027}"/>
    <cellStyle name="Total 15 2 4" xfId="3029" xr:uid="{3F533346-88AC-4062-A998-88AF68CAD461}"/>
    <cellStyle name="Total 15 2 5" xfId="3355" xr:uid="{6657F611-2331-44B6-A731-A203BD84AF81}"/>
    <cellStyle name="Total 15 2 6" xfId="3661" xr:uid="{C1B3C3F5-A82E-4D5A-B994-BCCCF409961F}"/>
    <cellStyle name="Total 15 2 7" xfId="4022" xr:uid="{6FE8E884-4B97-400C-9EB7-5008A708615E}"/>
    <cellStyle name="Total 15 2 8" xfId="4335" xr:uid="{1617B93A-4F1F-427F-A31C-B3800E87271D}"/>
    <cellStyle name="Total 15 3" xfId="1979" xr:uid="{D99A92D7-1245-4091-BF4C-5E9D569B19ED}"/>
    <cellStyle name="Total 15 3 2" xfId="2539" xr:uid="{F0F913A2-5BFF-4896-A175-D52AA1D189FD}"/>
    <cellStyle name="Total 15 3 3" xfId="2741" xr:uid="{B050286C-FE63-44D5-A29F-38023CECB203}"/>
    <cellStyle name="Total 15 3 4" xfId="3044" xr:uid="{A7A2A04E-69A2-4DD8-814D-7EDBA5C87E34}"/>
    <cellStyle name="Total 15 3 5" xfId="3370" xr:uid="{2783AE60-6602-47B6-B134-597DC1D7E66F}"/>
    <cellStyle name="Total 15 3 6" xfId="3676" xr:uid="{A65E9105-1E4A-4C0F-B5AD-1903557BBB9E}"/>
    <cellStyle name="Total 15 3 7" xfId="4051" xr:uid="{7A7004DC-85D3-48CE-942C-17141B550184}"/>
    <cellStyle name="Total 15 3 8" xfId="4350" xr:uid="{F844A591-B30C-46B1-84F7-74E8F9D161AF}"/>
    <cellStyle name="Total 15 4" xfId="2141" xr:uid="{908A5EC2-3A7A-4F32-A483-A12973D5D2CB}"/>
    <cellStyle name="Total 15 4 2" xfId="2631" xr:uid="{871878FC-ADF8-469E-993B-679B08AC0CC9}"/>
    <cellStyle name="Total 15 4 3" xfId="2896" xr:uid="{AFEB1B0C-3C07-4DBE-A637-051F965679C6}"/>
    <cellStyle name="Total 15 4 4" xfId="3199" xr:uid="{EC9F205C-F3A0-4A1E-B281-E5E012583FBA}"/>
    <cellStyle name="Total 15 4 5" xfId="3525" xr:uid="{E9BBE5B1-1397-4037-8664-CA292D1EDC6C}"/>
    <cellStyle name="Total 15 4 6" xfId="3831" xr:uid="{43E6390F-F51B-404D-9E4B-CE385C830840}"/>
    <cellStyle name="Total 15 4 7" xfId="4213" xr:uid="{0C883852-FF3C-4227-BE73-104A7EF7AAE5}"/>
    <cellStyle name="Total 15 5" xfId="2156" xr:uid="{F1F7924A-E70D-41DE-B91F-A2C03DF148A3}"/>
    <cellStyle name="Total 15 5 2" xfId="2911" xr:uid="{9D0D3ACA-EB0F-40E8-9E6F-E8D3D494713D}"/>
    <cellStyle name="Total 15 5 3" xfId="3214" xr:uid="{305BA70E-5850-4B81-BB50-257FDE3E7D3E}"/>
    <cellStyle name="Total 15 5 4" xfId="3540" xr:uid="{FC218A9D-6FC8-461C-93FF-F573C3E011BD}"/>
    <cellStyle name="Total 15 5 5" xfId="3846" xr:uid="{9BC26B5E-3619-4C68-81D2-95104CC599CA}"/>
    <cellStyle name="Total 15 5 6" xfId="4228" xr:uid="{6B154855-C715-4B44-8499-CA50876D420A}"/>
    <cellStyle name="Total 16" xfId="1780" xr:uid="{00000000-0005-0000-0000-0000F4060000}"/>
    <cellStyle name="Total 16 2" xfId="1951" xr:uid="{FF91D4DB-FACD-476A-A74A-E13AB1135552}"/>
    <cellStyle name="Total 16 2 2" xfId="2511" xr:uid="{786F1CD8-3331-4209-A275-D3C8A6DC0F6C}"/>
    <cellStyle name="Total 16 2 3" xfId="2727" xr:uid="{1C4BA9B7-0791-4994-8464-382D09923D41}"/>
    <cellStyle name="Total 16 2 4" xfId="3030" xr:uid="{B34A838A-7A5C-443C-B670-D5B833FFB171}"/>
    <cellStyle name="Total 16 2 5" xfId="3356" xr:uid="{8B145EC4-AF80-4B39-9A5B-D99A805FB61D}"/>
    <cellStyle name="Total 16 2 6" xfId="3662" xr:uid="{7918B7C9-2366-4B6E-9DE7-A59FFBA13A22}"/>
    <cellStyle name="Total 16 2 7" xfId="4023" xr:uid="{0831EB7B-1C4C-4D8B-8134-C13D0FC83BC6}"/>
    <cellStyle name="Total 16 2 8" xfId="4336" xr:uid="{856126FF-A4C5-495B-A8D6-F29E212E95E1}"/>
    <cellStyle name="Total 16 3" xfId="1980" xr:uid="{2973CF77-21EF-497C-8DF5-51960F3BF26F}"/>
    <cellStyle name="Total 16 3 2" xfId="2540" xr:uid="{E40B5E99-8E02-45BC-B354-FDE240B32DDF}"/>
    <cellStyle name="Total 16 3 3" xfId="2742" xr:uid="{7A41A7D4-5718-4C51-9A75-8FEDD383F97D}"/>
    <cellStyle name="Total 16 3 4" xfId="3045" xr:uid="{F1F023AD-D828-482B-BB13-1293C404F0E4}"/>
    <cellStyle name="Total 16 3 5" xfId="3371" xr:uid="{6DED63D7-4F83-477A-B66A-093504BFF3F8}"/>
    <cellStyle name="Total 16 3 6" xfId="3677" xr:uid="{EAC35EF9-330B-4480-8F6C-B5059E268B49}"/>
    <cellStyle name="Total 16 3 7" xfId="4052" xr:uid="{64FA9F25-9DBE-4C65-94FD-57D4FB05F280}"/>
    <cellStyle name="Total 16 3 8" xfId="4351" xr:uid="{039347D2-C7DC-44D9-A0A8-2A11A3BC3B78}"/>
    <cellStyle name="Total 16 4" xfId="2142" xr:uid="{5AD203DB-46E4-4513-9B54-A35B5D10C242}"/>
    <cellStyle name="Total 16 4 2" xfId="2632" xr:uid="{6A88B206-C1E5-470D-9385-96CFD7724785}"/>
    <cellStyle name="Total 16 4 3" xfId="2897" xr:uid="{3533723F-45DC-4BF5-BADC-E4EA1BA3563D}"/>
    <cellStyle name="Total 16 4 4" xfId="3200" xr:uid="{D6AD04B7-A0D4-4E70-919E-B68504746CA6}"/>
    <cellStyle name="Total 16 4 5" xfId="3526" xr:uid="{5DB5562E-CAC0-434E-A7FD-8E093CB6E610}"/>
    <cellStyle name="Total 16 4 6" xfId="3832" xr:uid="{BFA1FC9E-13B9-4443-887A-AAE25912D631}"/>
    <cellStyle name="Total 16 4 7" xfId="4214" xr:uid="{15FA1C73-513A-43CE-AF10-2CF94AB5C3A7}"/>
    <cellStyle name="Total 16 5" xfId="2157" xr:uid="{BFA48604-E37B-4E34-9A43-15F0B7467DE4}"/>
    <cellStyle name="Total 16 5 2" xfId="2912" xr:uid="{73A36D03-172E-45C9-BABA-1FE21DE56206}"/>
    <cellStyle name="Total 16 5 3" xfId="3215" xr:uid="{1B178C9C-52E3-4DCA-9DEF-AA5A111AA36E}"/>
    <cellStyle name="Total 16 5 4" xfId="3541" xr:uid="{E1B8D1D1-D5CA-4326-8594-C93E529830F0}"/>
    <cellStyle name="Total 16 5 5" xfId="3847" xr:uid="{6F54734F-09D6-46C0-A01E-7FF8A0BCDFFC}"/>
    <cellStyle name="Total 16 5 6" xfId="4229" xr:uid="{7A258C84-2E81-4F71-BB5E-E9604F6DB115}"/>
    <cellStyle name="Total 2" xfId="1781" xr:uid="{00000000-0005-0000-0000-0000F5060000}"/>
    <cellStyle name="Total 2 2" xfId="1952" xr:uid="{FD38AE1F-3BF8-455E-8ADE-C4E129018136}"/>
    <cellStyle name="Total 2 2 2" xfId="2512" xr:uid="{D3568A1A-1EBA-4FD8-8C7F-725CD96A109C}"/>
    <cellStyle name="Total 2 2 3" xfId="2728" xr:uid="{A3B7A2FF-98F1-4979-8038-E26A3C49EE91}"/>
    <cellStyle name="Total 2 2 4" xfId="3031" xr:uid="{FE5A15DD-2A5E-4345-8D35-7BA24BCE0ED3}"/>
    <cellStyle name="Total 2 2 5" xfId="3357" xr:uid="{6C957474-0AA2-4116-8282-CA0ECB377827}"/>
    <cellStyle name="Total 2 2 6" xfId="3663" xr:uid="{76FE61F0-3A73-43FC-AC53-B2BDA905AE01}"/>
    <cellStyle name="Total 2 2 7" xfId="4024" xr:uid="{64E5F87E-390E-4801-9F6B-6546CDC6FC57}"/>
    <cellStyle name="Total 2 2 8" xfId="4337" xr:uid="{AB4A7B9D-7A1F-43D7-B1E0-7305FDC6D67A}"/>
    <cellStyle name="Total 2 3" xfId="1981" xr:uid="{ECD31562-371D-4C73-8A40-080F328F1E40}"/>
    <cellStyle name="Total 2 3 2" xfId="2541" xr:uid="{2DA50FA4-22CE-46D6-BF52-5A5A28ED37C6}"/>
    <cellStyle name="Total 2 3 3" xfId="2743" xr:uid="{15859EFF-E9D3-4C2E-9177-8D158FFF466A}"/>
    <cellStyle name="Total 2 3 4" xfId="3046" xr:uid="{DE2C8506-DC98-4244-B7A6-0263AFAD4F08}"/>
    <cellStyle name="Total 2 3 5" xfId="3372" xr:uid="{AB7D784E-91FA-460F-99E1-F30F06260257}"/>
    <cellStyle name="Total 2 3 6" xfId="3678" xr:uid="{6FA1E53F-FBAF-4522-9A8A-B89CE543C599}"/>
    <cellStyle name="Total 2 3 7" xfId="4053" xr:uid="{3842652E-9DBA-4266-A7A8-3D7B721133C6}"/>
    <cellStyle name="Total 2 3 8" xfId="4352" xr:uid="{85455F9E-6288-41CB-8239-7BFC294B011C}"/>
    <cellStyle name="Total 2 4" xfId="2143" xr:uid="{35CF833F-0ED5-4754-90D7-CA0921C86742}"/>
    <cellStyle name="Total 2 4 2" xfId="2633" xr:uid="{E1CCBD52-4E8C-470A-92C7-CC47FB874FC4}"/>
    <cellStyle name="Total 2 4 3" xfId="2898" xr:uid="{399F4BB7-FE5A-4CF2-8E9E-6C1D704545A0}"/>
    <cellStyle name="Total 2 4 4" xfId="3201" xr:uid="{8F6FE617-55D6-4DD7-8786-18FC90154007}"/>
    <cellStyle name="Total 2 4 5" xfId="3527" xr:uid="{0B5BE18C-6F6B-4FFC-8FFA-E49C42D4D5CC}"/>
    <cellStyle name="Total 2 4 6" xfId="3833" xr:uid="{9407DBA0-A509-400C-B72D-AE50D3533331}"/>
    <cellStyle name="Total 2 4 7" xfId="4215" xr:uid="{3BC561F7-8FD2-44B5-9FA9-E18D0D6B889E}"/>
    <cellStyle name="Total 2 5" xfId="2158" xr:uid="{4A7AF7A9-4439-4FD2-8713-8C3F74FD484D}"/>
    <cellStyle name="Total 2 5 2" xfId="2913" xr:uid="{16959528-95D4-4594-A593-5CFD31E5F895}"/>
    <cellStyle name="Total 2 5 3" xfId="3216" xr:uid="{E0BEE4A7-5A65-46CD-BA80-80BBA5AFCAEF}"/>
    <cellStyle name="Total 2 5 4" xfId="3542" xr:uid="{424BAD09-506B-4549-B505-3F4975F02022}"/>
    <cellStyle name="Total 2 5 5" xfId="3848" xr:uid="{177AF43B-D06A-4F2F-AADD-B4413C56EF36}"/>
    <cellStyle name="Total 2 5 6" xfId="4230" xr:uid="{39B5AF5E-5391-4D18-B675-CE796EA7C5FE}"/>
    <cellStyle name="Total 3" xfId="1782" xr:uid="{00000000-0005-0000-0000-0000F6060000}"/>
    <cellStyle name="Total 3 2" xfId="1953" xr:uid="{6178531B-DC07-473A-8853-52158A4D10BD}"/>
    <cellStyle name="Total 3 2 2" xfId="2513" xr:uid="{90D8884B-FDDB-4356-8FEA-A7CB4FB07893}"/>
    <cellStyle name="Total 3 2 3" xfId="2729" xr:uid="{820B0547-E6B3-4D09-8E58-F8C5F6614388}"/>
    <cellStyle name="Total 3 2 4" xfId="3032" xr:uid="{57E35950-7E86-49A6-99B6-815F94956E06}"/>
    <cellStyle name="Total 3 2 5" xfId="3358" xr:uid="{98DAC5B4-DCDD-4B01-B28E-1DA2D9B850E5}"/>
    <cellStyle name="Total 3 2 6" xfId="3664" xr:uid="{B7181B0A-AA21-4658-A5B2-C4A65A96A8AD}"/>
    <cellStyle name="Total 3 2 7" xfId="4025" xr:uid="{8F64C30E-A392-4783-9BCB-CC1502BFD070}"/>
    <cellStyle name="Total 3 2 8" xfId="4338" xr:uid="{690EA556-2F7B-4C9B-9980-C41E8C23E301}"/>
    <cellStyle name="Total 3 3" xfId="1982" xr:uid="{B439E025-EF45-484B-83FA-C62891BA325B}"/>
    <cellStyle name="Total 3 3 2" xfId="2542" xr:uid="{4447DAD0-7E4E-429F-BD2B-F0FD890C3246}"/>
    <cellStyle name="Total 3 3 3" xfId="2744" xr:uid="{1B95E0D7-D6BB-4742-BE9A-C07C9AD54A68}"/>
    <cellStyle name="Total 3 3 4" xfId="3047" xr:uid="{4A0324B2-C1B1-4579-AFCF-26EE62A968DD}"/>
    <cellStyle name="Total 3 3 5" xfId="3373" xr:uid="{66056B63-588D-4AAE-9152-F0B62D77201C}"/>
    <cellStyle name="Total 3 3 6" xfId="3679" xr:uid="{6F345BAD-673E-44E6-B64F-982DBCA0570E}"/>
    <cellStyle name="Total 3 3 7" xfId="4054" xr:uid="{8A9CF994-B1BA-4D5C-9E7D-CF18F1C50F28}"/>
    <cellStyle name="Total 3 3 8" xfId="4353" xr:uid="{1752554D-9DB7-45C7-A2F0-3835D1A38E5A}"/>
    <cellStyle name="Total 3 4" xfId="2144" xr:uid="{8F366E0F-B464-424C-9423-74AED14D9E1E}"/>
    <cellStyle name="Total 3 4 2" xfId="2634" xr:uid="{2030FB89-3259-4677-8B61-E840B10DF2F1}"/>
    <cellStyle name="Total 3 4 3" xfId="2899" xr:uid="{A77B8169-AE67-46E9-9223-16997FB7B6A4}"/>
    <cellStyle name="Total 3 4 4" xfId="3202" xr:uid="{BB8B54A1-4A8D-43D0-ADC8-3B797F04F8B1}"/>
    <cellStyle name="Total 3 4 5" xfId="3528" xr:uid="{3BD3B090-7BB0-48D3-BAE7-ED502A9631C7}"/>
    <cellStyle name="Total 3 4 6" xfId="3834" xr:uid="{AAB286C5-4BC9-46C1-8A6C-0A81C91C5C32}"/>
    <cellStyle name="Total 3 4 7" xfId="4216" xr:uid="{8B397AA3-410F-41BA-8048-B08C88A598CC}"/>
    <cellStyle name="Total 3 5" xfId="2159" xr:uid="{1F94236D-7DAF-4D1C-BAB6-AEB7BF4FFD83}"/>
    <cellStyle name="Total 3 5 2" xfId="2914" xr:uid="{B864285C-4652-404C-94F5-027B28D396F2}"/>
    <cellStyle name="Total 3 5 3" xfId="3217" xr:uid="{0DB2AEE2-D3FE-449D-9235-F1558EAD87B1}"/>
    <cellStyle name="Total 3 5 4" xfId="3543" xr:uid="{B84EAAFE-9BAC-46CE-9DCA-7963C6703474}"/>
    <cellStyle name="Total 3 5 5" xfId="3849" xr:uid="{449E63AC-961F-47EA-AF94-8CB6B8E9183A}"/>
    <cellStyle name="Total 3 5 6" xfId="4231" xr:uid="{E3A9FBE5-7332-4DF8-9775-D8A03B06524E}"/>
    <cellStyle name="Total 4" xfId="1783" xr:uid="{00000000-0005-0000-0000-0000F7060000}"/>
    <cellStyle name="Total 4 2" xfId="1954" xr:uid="{78BB80CE-286A-4682-AFE1-CA5973E3B271}"/>
    <cellStyle name="Total 4 2 2" xfId="2514" xr:uid="{FD64D9D4-6CF9-4578-9BA0-2E776EE9915E}"/>
    <cellStyle name="Total 4 2 3" xfId="2730" xr:uid="{2542B71E-AA29-46DD-A6A2-82D583FA4440}"/>
    <cellStyle name="Total 4 2 4" xfId="3033" xr:uid="{AFD57772-17A8-475C-B409-BE7C06735842}"/>
    <cellStyle name="Total 4 2 5" xfId="3359" xr:uid="{EA616449-3045-444C-8ABF-050CE6132393}"/>
    <cellStyle name="Total 4 2 6" xfId="3665" xr:uid="{522DEAB4-1D69-4FD5-B2FD-CFEDE9795E2F}"/>
    <cellStyle name="Total 4 2 7" xfId="4026" xr:uid="{635ADE42-3500-4694-8A91-E451D4252DF8}"/>
    <cellStyle name="Total 4 2 8" xfId="4339" xr:uid="{AB2C2462-7F37-4499-8D3D-21045A72BBFC}"/>
    <cellStyle name="Total 4 3" xfId="1983" xr:uid="{0EB5B255-D0B7-441C-92C3-4EA1B62E883C}"/>
    <cellStyle name="Total 4 3 2" xfId="2543" xr:uid="{9F3D1F57-8762-4BB9-AB29-0CF73F810791}"/>
    <cellStyle name="Total 4 3 3" xfId="2745" xr:uid="{15AC44AC-ABDE-4BED-B71F-4CF5954DFBB8}"/>
    <cellStyle name="Total 4 3 4" xfId="3048" xr:uid="{71330340-9B14-49F6-A0F5-578276638246}"/>
    <cellStyle name="Total 4 3 5" xfId="3374" xr:uid="{0CD48BC3-0AB8-4B01-B75D-08018EE92BE0}"/>
    <cellStyle name="Total 4 3 6" xfId="3680" xr:uid="{99670B14-5F37-4EB4-B675-E71B2E1B2FEE}"/>
    <cellStyle name="Total 4 3 7" xfId="4055" xr:uid="{F7BB4505-F3F0-4DA1-9059-353281948687}"/>
    <cellStyle name="Total 4 3 8" xfId="4354" xr:uid="{F302FAAF-2B90-4E66-9604-9EE8DDAC945D}"/>
    <cellStyle name="Total 4 4" xfId="2145" xr:uid="{CCDF9949-948A-41F4-9358-78D23F50F3DA}"/>
    <cellStyle name="Total 4 4 2" xfId="2635" xr:uid="{8B886366-56ED-4C43-9357-4531542C28BC}"/>
    <cellStyle name="Total 4 4 3" xfId="2900" xr:uid="{E718DA85-12B8-437A-B953-0B94DBC6F909}"/>
    <cellStyle name="Total 4 4 4" xfId="3203" xr:uid="{98595C5B-3BCC-4C76-B4F8-6D07D64A7A9D}"/>
    <cellStyle name="Total 4 4 5" xfId="3529" xr:uid="{BBAA1A9C-BF14-4D1F-B88B-13E374D0DC29}"/>
    <cellStyle name="Total 4 4 6" xfId="3835" xr:uid="{4FDEAF92-614D-4F04-B4CF-FE0615585807}"/>
    <cellStyle name="Total 4 4 7" xfId="4217" xr:uid="{345AE34D-45C1-47DC-A484-269F8D649879}"/>
    <cellStyle name="Total 4 5" xfId="2160" xr:uid="{9B93194E-58B8-4F98-BFCA-5D958D512752}"/>
    <cellStyle name="Total 4 5 2" xfId="2915" xr:uid="{EA6F3CA5-6B1D-4BBB-9D82-713FF082AC64}"/>
    <cellStyle name="Total 4 5 3" xfId="3218" xr:uid="{21A2A90B-7270-4CF0-AC70-1B92C15FCD2D}"/>
    <cellStyle name="Total 4 5 4" xfId="3544" xr:uid="{BC6A2BE4-5218-4025-9D11-6C70BD50CC04}"/>
    <cellStyle name="Total 4 5 5" xfId="3850" xr:uid="{F8FEFC9A-E650-460D-85C1-AE5AAEF5A143}"/>
    <cellStyle name="Total 4 5 6" xfId="4232" xr:uid="{FDB8F38D-F45D-4CBB-8EA8-C79D54B2A803}"/>
    <cellStyle name="Total 5" xfId="1784" xr:uid="{00000000-0005-0000-0000-0000F8060000}"/>
    <cellStyle name="Total 5 2" xfId="1955" xr:uid="{20943EE4-090C-472C-B647-2EF15850471B}"/>
    <cellStyle name="Total 5 2 2" xfId="2515" xr:uid="{D06B7DC0-D5A8-47DD-96EE-85FE224F42A1}"/>
    <cellStyle name="Total 5 2 3" xfId="2731" xr:uid="{5B776D4C-1641-4FDC-B0DD-F87FF65261AD}"/>
    <cellStyle name="Total 5 2 4" xfId="3034" xr:uid="{E6C3A502-6AC6-4DF0-A359-5D0213805534}"/>
    <cellStyle name="Total 5 2 5" xfId="3360" xr:uid="{FDFD8104-044A-461C-A01D-C175B1351125}"/>
    <cellStyle name="Total 5 2 6" xfId="3666" xr:uid="{E7CBECD6-FC62-4F5C-9E8A-A11E9119E292}"/>
    <cellStyle name="Total 5 2 7" xfId="4027" xr:uid="{D9D9CCA7-7150-45FC-BC66-3E9102AD4F9A}"/>
    <cellStyle name="Total 5 2 8" xfId="4340" xr:uid="{9F5AD0C3-A706-4FAE-934C-4406E5FE13E5}"/>
    <cellStyle name="Total 5 3" xfId="1984" xr:uid="{C438A7A9-F4C5-4607-BC41-2FDA9BEBD580}"/>
    <cellStyle name="Total 5 3 2" xfId="2544" xr:uid="{3808852A-525B-4C1B-88FD-8B99E2735E3C}"/>
    <cellStyle name="Total 5 3 3" xfId="2746" xr:uid="{AAF846BF-6110-4D6B-B824-1277007A4172}"/>
    <cellStyle name="Total 5 3 4" xfId="3049" xr:uid="{49771E11-B649-421F-AD2C-F2AF8EDEE472}"/>
    <cellStyle name="Total 5 3 5" xfId="3375" xr:uid="{68CCB2C0-C0DA-4101-AF62-41DCF6F381AF}"/>
    <cellStyle name="Total 5 3 6" xfId="3681" xr:uid="{BA28A45F-3DC1-4729-97B2-8725AF4A7CA5}"/>
    <cellStyle name="Total 5 3 7" xfId="4056" xr:uid="{26E66297-4CEF-49F3-9B60-E291197311A9}"/>
    <cellStyle name="Total 5 3 8" xfId="4355" xr:uid="{5DFD4964-47D9-4D80-A473-B83AAACF580E}"/>
    <cellStyle name="Total 5 4" xfId="2146" xr:uid="{7A9B0E15-8BB8-446C-8AD1-3FC06F2DA66E}"/>
    <cellStyle name="Total 5 4 2" xfId="2636" xr:uid="{169BE989-EBE3-40A1-A83A-8AEB4EA48816}"/>
    <cellStyle name="Total 5 4 3" xfId="2901" xr:uid="{6B9E9FDE-65AB-4C95-99D5-5C0781A6237E}"/>
    <cellStyle name="Total 5 4 4" xfId="3204" xr:uid="{8CCCD6CB-31F4-4649-AB56-BF922E915517}"/>
    <cellStyle name="Total 5 4 5" xfId="3530" xr:uid="{4E51B4B2-F41B-4FEB-AC98-00D4E0286388}"/>
    <cellStyle name="Total 5 4 6" xfId="3836" xr:uid="{F77A0A76-703B-434F-A440-B8D4D5D7A0B1}"/>
    <cellStyle name="Total 5 4 7" xfId="4218" xr:uid="{816C0738-399B-4157-80F8-770E5C285D19}"/>
    <cellStyle name="Total 5 5" xfId="2161" xr:uid="{719370C0-A308-475B-8466-8C2CF72664B1}"/>
    <cellStyle name="Total 5 5 2" xfId="2916" xr:uid="{C7392066-07DD-4DFA-8330-BC3033E4DCE7}"/>
    <cellStyle name="Total 5 5 3" xfId="3219" xr:uid="{F20567CB-5280-4243-8107-03852F1309B3}"/>
    <cellStyle name="Total 5 5 4" xfId="3545" xr:uid="{3BD6C316-E8EF-4390-BA3F-C40C0BA5C95C}"/>
    <cellStyle name="Total 5 5 5" xfId="3851" xr:uid="{91E276B0-B4B8-4279-91A6-03BEA192ABBE}"/>
    <cellStyle name="Total 5 5 6" xfId="4233" xr:uid="{EA063A08-6B0B-4FC6-9F99-DE8AFB00640F}"/>
    <cellStyle name="Total 6" xfId="1785" xr:uid="{00000000-0005-0000-0000-0000F9060000}"/>
    <cellStyle name="Total 6 2" xfId="1956" xr:uid="{CBEBFC01-9232-49AE-BC27-1DC46355DBFA}"/>
    <cellStyle name="Total 6 2 2" xfId="2516" xr:uid="{B6878DB1-1956-4CB6-B89E-1C426FBEFB5C}"/>
    <cellStyle name="Total 6 2 3" xfId="2732" xr:uid="{49566F29-D965-4A96-83EF-5922348B5B55}"/>
    <cellStyle name="Total 6 2 4" xfId="3035" xr:uid="{F93A683B-9032-4FF7-8482-47EC60ECF2C6}"/>
    <cellStyle name="Total 6 2 5" xfId="3361" xr:uid="{87682612-1154-4745-81F0-668A5B5708A4}"/>
    <cellStyle name="Total 6 2 6" xfId="3667" xr:uid="{2211D687-38DA-42F7-B477-1F845EF2232F}"/>
    <cellStyle name="Total 6 2 7" xfId="4028" xr:uid="{C004E7AC-D555-4C43-986F-794354520BC4}"/>
    <cellStyle name="Total 6 2 8" xfId="4341" xr:uid="{4011619C-4570-4040-B6FE-21FC7D359590}"/>
    <cellStyle name="Total 6 3" xfId="1985" xr:uid="{116EC7F0-550A-4848-9248-DB892DBB4D3E}"/>
    <cellStyle name="Total 6 3 2" xfId="2545" xr:uid="{139F3A2F-DB61-4D67-8035-D4FEB6560DCF}"/>
    <cellStyle name="Total 6 3 3" xfId="2747" xr:uid="{C71DCAC9-9CFD-4D77-A2EE-EA73C8B00DEE}"/>
    <cellStyle name="Total 6 3 4" xfId="3050" xr:uid="{027A00EA-3D6B-420A-AAF9-FCFE99B00FD1}"/>
    <cellStyle name="Total 6 3 5" xfId="3376" xr:uid="{227C518D-927C-4C4D-963F-D3B1F7BB1931}"/>
    <cellStyle name="Total 6 3 6" xfId="3682" xr:uid="{07629098-9841-4805-B754-899F379653FE}"/>
    <cellStyle name="Total 6 3 7" xfId="4057" xr:uid="{AF5BC8A1-106D-4D2E-955B-786ED9A2032D}"/>
    <cellStyle name="Total 6 3 8" xfId="4356" xr:uid="{0FC0BFC0-A355-4222-AECD-31165FF9242B}"/>
    <cellStyle name="Total 6 4" xfId="2147" xr:uid="{167C46AD-09D2-4529-859C-D6CBCEF33477}"/>
    <cellStyle name="Total 6 4 2" xfId="2637" xr:uid="{1DA1BBCD-F01D-446F-8A81-3BE8607D7940}"/>
    <cellStyle name="Total 6 4 3" xfId="2902" xr:uid="{147975B3-B32D-4119-88C6-4B1812066260}"/>
    <cellStyle name="Total 6 4 4" xfId="3205" xr:uid="{D2E711E5-F163-4261-9F32-89AB93F07E69}"/>
    <cellStyle name="Total 6 4 5" xfId="3531" xr:uid="{682C91FD-6745-4F33-A04D-F147000535E1}"/>
    <cellStyle name="Total 6 4 6" xfId="3837" xr:uid="{BE1A5387-FF7F-411F-8614-2BF4ADE3A06E}"/>
    <cellStyle name="Total 6 4 7" xfId="4219" xr:uid="{54451292-F610-48B8-AAD6-025012C0DA2E}"/>
    <cellStyle name="Total 6 5" xfId="2162" xr:uid="{B8D41465-5983-4BCC-B4FA-FB318CA59476}"/>
    <cellStyle name="Total 6 5 2" xfId="2917" xr:uid="{2A0D486F-7512-44E3-BAF7-7BA2963055CF}"/>
    <cellStyle name="Total 6 5 3" xfId="3220" xr:uid="{86930589-CB73-4C45-BCB0-71401C568CA3}"/>
    <cellStyle name="Total 6 5 4" xfId="3546" xr:uid="{B8746203-C06C-409E-92FE-6C016AA933F0}"/>
    <cellStyle name="Total 6 5 5" xfId="3852" xr:uid="{486C76E6-CDE2-48CA-8866-6D571C57F87E}"/>
    <cellStyle name="Total 6 5 6" xfId="4234" xr:uid="{70F86D3C-33B4-4ED4-9054-BEC49C3A8481}"/>
    <cellStyle name="Total 7" xfId="1786" xr:uid="{00000000-0005-0000-0000-0000FA060000}"/>
    <cellStyle name="Total 7 2" xfId="1957" xr:uid="{50CD1773-8882-4B30-8394-8B54B9C7EE3C}"/>
    <cellStyle name="Total 7 2 2" xfId="2517" xr:uid="{882C9EA3-2E28-4361-9ECE-09B7BF22CBCD}"/>
    <cellStyle name="Total 7 2 3" xfId="2733" xr:uid="{3A916CC1-E5F4-4513-B738-5EB6A5F34E6A}"/>
    <cellStyle name="Total 7 2 4" xfId="3036" xr:uid="{C92F52D7-1894-4DE1-A81D-E400CC9CA297}"/>
    <cellStyle name="Total 7 2 5" xfId="3362" xr:uid="{8A2E9A4D-5543-4C97-B614-E050F2FC824E}"/>
    <cellStyle name="Total 7 2 6" xfId="3668" xr:uid="{2AFD7B88-A378-4622-980F-032EAF267C8B}"/>
    <cellStyle name="Total 7 2 7" xfId="4029" xr:uid="{EB3CCDFB-27AD-44BA-8D9D-CB6D18467A91}"/>
    <cellStyle name="Total 7 2 8" xfId="4342" xr:uid="{04DAA065-F86A-40B2-A678-BAB018B0FFA8}"/>
    <cellStyle name="Total 7 3" xfId="1986" xr:uid="{3AFDA239-E48F-406E-A25F-3C1098559EDA}"/>
    <cellStyle name="Total 7 3 2" xfId="2546" xr:uid="{7FF4F099-C79C-4A9F-A810-E75D4F02337B}"/>
    <cellStyle name="Total 7 3 3" xfId="2748" xr:uid="{EBD5C2D2-3310-49B8-9FBB-CA824F629FCA}"/>
    <cellStyle name="Total 7 3 4" xfId="3051" xr:uid="{4635547D-762A-4E4C-B800-8970BAFB964D}"/>
    <cellStyle name="Total 7 3 5" xfId="3377" xr:uid="{8495FD4B-4676-4D2F-B3B9-4C611A0616E9}"/>
    <cellStyle name="Total 7 3 6" xfId="3683" xr:uid="{E3205A2F-F2FC-4AF5-990E-74850DC85887}"/>
    <cellStyle name="Total 7 3 7" xfId="4058" xr:uid="{D7C46B02-76EE-43AB-AB87-5EBA07A93444}"/>
    <cellStyle name="Total 7 3 8" xfId="4357" xr:uid="{66B68E5D-A561-448C-A5C1-BB45BFC50061}"/>
    <cellStyle name="Total 7 4" xfId="2148" xr:uid="{6E2C1C4D-35BE-497B-8E62-C4C5D122D8CB}"/>
    <cellStyle name="Total 7 4 2" xfId="2638" xr:uid="{45649D44-A2C4-4559-B520-07D873D85CCB}"/>
    <cellStyle name="Total 7 4 3" xfId="2903" xr:uid="{F44BCFF2-FA2F-4DED-AF88-AC980631CC25}"/>
    <cellStyle name="Total 7 4 4" xfId="3206" xr:uid="{E1652B0B-3563-4634-AD6D-851FF78F912B}"/>
    <cellStyle name="Total 7 4 5" xfId="3532" xr:uid="{1AD380D5-1563-4458-9BEC-3F72179B6668}"/>
    <cellStyle name="Total 7 4 6" xfId="3838" xr:uid="{F4655474-DE8C-4991-BD87-4424B29745FE}"/>
    <cellStyle name="Total 7 4 7" xfId="4220" xr:uid="{966438B6-CBB1-4E5A-8FC2-C8142A2E44D2}"/>
    <cellStyle name="Total 7 5" xfId="2163" xr:uid="{D1E34B26-9B15-47D4-BBB0-EE5ED81C8C16}"/>
    <cellStyle name="Total 7 5 2" xfId="2918" xr:uid="{C557BAC2-DEFE-432F-B23A-375BD0846B85}"/>
    <cellStyle name="Total 7 5 3" xfId="3221" xr:uid="{BFC4352C-D82E-4048-971A-16B87B9717BD}"/>
    <cellStyle name="Total 7 5 4" xfId="3547" xr:uid="{D6B727D2-9024-4462-91F3-FD200A9793C8}"/>
    <cellStyle name="Total 7 5 5" xfId="3853" xr:uid="{6C6703A0-222D-461C-9380-F128E18B7B7C}"/>
    <cellStyle name="Total 7 5 6" xfId="4235" xr:uid="{6644B5B0-5A11-41CD-A833-D0B06E4D5D46}"/>
    <cellStyle name="Total 8" xfId="1787" xr:uid="{00000000-0005-0000-0000-0000FB060000}"/>
    <cellStyle name="Total 8 2" xfId="1958" xr:uid="{89FB9CC8-3409-41A6-BE50-7005E8952CEF}"/>
    <cellStyle name="Total 8 2 2" xfId="2518" xr:uid="{91C2EB8F-6C94-49C9-8334-949DE93B1741}"/>
    <cellStyle name="Total 8 2 3" xfId="2734" xr:uid="{C1857DE6-D087-40FF-848C-22FB97C34795}"/>
    <cellStyle name="Total 8 2 4" xfId="3037" xr:uid="{C8CBF199-D0EB-48D0-BE46-78EE29F4402C}"/>
    <cellStyle name="Total 8 2 5" xfId="3363" xr:uid="{FDDEE32A-63E0-414E-851F-0760BB054310}"/>
    <cellStyle name="Total 8 2 6" xfId="3669" xr:uid="{B21B0301-44F9-4F0C-AA2D-FDF2E3B4EBB7}"/>
    <cellStyle name="Total 8 2 7" xfId="4030" xr:uid="{D68A5701-2A5C-4A49-9F90-D6BB18081243}"/>
    <cellStyle name="Total 8 2 8" xfId="4343" xr:uid="{1B3C7B27-13C5-41E2-9834-D0430891D0D1}"/>
    <cellStyle name="Total 8 3" xfId="1987" xr:uid="{5B646F27-DF10-4EAD-8438-C83081A414D5}"/>
    <cellStyle name="Total 8 3 2" xfId="2547" xr:uid="{0F658AFD-33AC-4CF1-AEF5-C14C2699ECAD}"/>
    <cellStyle name="Total 8 3 3" xfId="2749" xr:uid="{AB02DBE0-BCD5-41E7-A9ED-2144B7E78C38}"/>
    <cellStyle name="Total 8 3 4" xfId="3052" xr:uid="{45DE776A-5963-4B45-8A4D-2D9F62D303BC}"/>
    <cellStyle name="Total 8 3 5" xfId="3378" xr:uid="{0AFBC840-A7D1-40D8-81E1-2154492C45A7}"/>
    <cellStyle name="Total 8 3 6" xfId="3684" xr:uid="{04B12094-0FD2-4946-8A1F-24A6B42CDA03}"/>
    <cellStyle name="Total 8 3 7" xfId="4059" xr:uid="{CE4C9883-B36B-4F33-9BF1-B51DFCF00CC2}"/>
    <cellStyle name="Total 8 3 8" xfId="4358" xr:uid="{7B436293-7FD9-46D8-83BC-47DA960CA430}"/>
    <cellStyle name="Total 8 4" xfId="2149" xr:uid="{982111E2-18D1-434A-A43A-F07777EEBB63}"/>
    <cellStyle name="Total 8 4 2" xfId="2639" xr:uid="{4EBE3F86-101F-4069-A564-530F043155D1}"/>
    <cellStyle name="Total 8 4 3" xfId="2904" xr:uid="{093194A2-9EB5-45B9-9063-A64566695471}"/>
    <cellStyle name="Total 8 4 4" xfId="3207" xr:uid="{DB9C845B-46ED-490A-B950-2B87CB3E09DA}"/>
    <cellStyle name="Total 8 4 5" xfId="3533" xr:uid="{B4553039-8159-4E39-8DEF-1E6C34B4502B}"/>
    <cellStyle name="Total 8 4 6" xfId="3839" xr:uid="{F6B45DE1-2EDE-4BA0-A11D-DB853DADDFE0}"/>
    <cellStyle name="Total 8 4 7" xfId="4221" xr:uid="{CBE0BE0B-23EA-483E-8BFB-41AF114392B2}"/>
    <cellStyle name="Total 8 5" xfId="2164" xr:uid="{260F7E84-CACC-4A83-8669-1E938F475E22}"/>
    <cellStyle name="Total 8 5 2" xfId="2919" xr:uid="{762B34BE-330B-444A-9BBB-CDC1BE36C701}"/>
    <cellStyle name="Total 8 5 3" xfId="3222" xr:uid="{F64E6652-A594-4EB6-9A9C-E157E2FFC545}"/>
    <cellStyle name="Total 8 5 4" xfId="3548" xr:uid="{A73070F7-FB01-4546-86C4-C9CC7D5A08EA}"/>
    <cellStyle name="Total 8 5 5" xfId="3854" xr:uid="{41674B3F-D230-46C1-87DB-F50E7FF9C34E}"/>
    <cellStyle name="Total 8 5 6" xfId="4236" xr:uid="{DA76415B-D213-4481-ABEE-1F24011102BC}"/>
    <cellStyle name="Total 9" xfId="1788" xr:uid="{00000000-0005-0000-0000-0000FC060000}"/>
    <cellStyle name="Total 9 2" xfId="1959" xr:uid="{AC6F293D-C04E-4C12-9AF4-33232D328F10}"/>
    <cellStyle name="Total 9 2 2" xfId="2519" xr:uid="{76976073-3545-4DD7-B9AD-49BB0819E031}"/>
    <cellStyle name="Total 9 2 3" xfId="2735" xr:uid="{4AFCAB32-4982-4381-9ECC-FB35C83DF618}"/>
    <cellStyle name="Total 9 2 4" xfId="3038" xr:uid="{83E05716-15CC-4D3D-AD96-21BC8685E6D8}"/>
    <cellStyle name="Total 9 2 5" xfId="3364" xr:uid="{3592C86D-B566-41FF-9FA5-476928BEAF6B}"/>
    <cellStyle name="Total 9 2 6" xfId="3670" xr:uid="{771081B1-F4FC-40C0-88E6-2E195872BD78}"/>
    <cellStyle name="Total 9 2 7" xfId="4031" xr:uid="{06F25170-436D-49D6-960E-E2AFF91C7CC2}"/>
    <cellStyle name="Total 9 2 8" xfId="4344" xr:uid="{D74FCB44-081D-41B8-ACCF-E690BA9B27FB}"/>
    <cellStyle name="Total 9 3" xfId="1988" xr:uid="{A37F50B6-FAB6-4A5C-B322-838C5BEBAF8D}"/>
    <cellStyle name="Total 9 3 2" xfId="2548" xr:uid="{2B6E8D8F-79ED-490D-B9A6-2014EED2DABD}"/>
    <cellStyle name="Total 9 3 3" xfId="2750" xr:uid="{83BE3DE0-3D66-46FE-A17A-06991DC69AB5}"/>
    <cellStyle name="Total 9 3 4" xfId="3053" xr:uid="{A16B72DD-D197-48E0-85EE-9A08A0760723}"/>
    <cellStyle name="Total 9 3 5" xfId="3379" xr:uid="{71D00FDC-3157-4A58-BCBA-86A0DC3C0C70}"/>
    <cellStyle name="Total 9 3 6" xfId="3685" xr:uid="{0DBA9C9A-A431-40BF-8317-D1673985E37F}"/>
    <cellStyle name="Total 9 3 7" xfId="4060" xr:uid="{97E4A3A4-FFCB-4607-BA1D-197F7A766321}"/>
    <cellStyle name="Total 9 3 8" xfId="4359" xr:uid="{C0180926-459E-4C73-8617-D7878A1CD6E7}"/>
    <cellStyle name="Total 9 4" xfId="2150" xr:uid="{973A1CE0-E6D8-44F7-BB96-4D7D2827B5A9}"/>
    <cellStyle name="Total 9 4 2" xfId="2640" xr:uid="{81235FAB-420C-4633-B586-ED8AB6D807A0}"/>
    <cellStyle name="Total 9 4 3" xfId="2905" xr:uid="{CECBDD97-750A-4D00-BE87-1D0A93849D1A}"/>
    <cellStyle name="Total 9 4 4" xfId="3208" xr:uid="{EDE330A2-D3FE-4065-ACE9-6143B03FFCF9}"/>
    <cellStyle name="Total 9 4 5" xfId="3534" xr:uid="{B3F522EB-5F2B-420D-929E-23629253E845}"/>
    <cellStyle name="Total 9 4 6" xfId="3840" xr:uid="{D6DB83EA-2977-450E-A4BA-7D45B7CA3658}"/>
    <cellStyle name="Total 9 4 7" xfId="4222" xr:uid="{740DB3AE-EFC7-4B12-A5C8-83AFE0E1CF5B}"/>
    <cellStyle name="Total 9 5" xfId="2165" xr:uid="{08FEEC73-D56E-487A-8228-B87E7F9F904D}"/>
    <cellStyle name="Total 9 5 2" xfId="2920" xr:uid="{CEA14016-AF4D-41CE-811C-9E56B6E6DF13}"/>
    <cellStyle name="Total 9 5 3" xfId="3223" xr:uid="{590E91B2-35F4-4659-9635-7020A31B7D2E}"/>
    <cellStyle name="Total 9 5 4" xfId="3549" xr:uid="{67DD82B3-F2F7-47BD-B89F-B95D5DB44398}"/>
    <cellStyle name="Total 9 5 5" xfId="3855" xr:uid="{93565F5A-C18C-4C8B-A773-36F8E5B8295A}"/>
    <cellStyle name="Total 9 5 6" xfId="4237" xr:uid="{40A113CB-B90B-4428-8D56-388F87DB0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2056754392"/>
        <c:axId val="2057206184"/>
      </c:lineChart>
      <c:catAx>
        <c:axId val="20567543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2057206184"/>
        <c:crosses val="autoZero"/>
        <c:auto val="1"/>
        <c:lblAlgn val="ctr"/>
        <c:lblOffset val="100"/>
        <c:noMultiLvlLbl val="0"/>
      </c:catAx>
      <c:valAx>
        <c:axId val="20572061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6754392"/>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0.05</c:v>
                </c:pt>
                <c:pt idx="1">
                  <c:v>0.123</c:v>
                </c:pt>
                <c:pt idx="2">
                  <c:v>7.3999999999999996E-2</c:v>
                </c:pt>
                <c:pt idx="3">
                  <c:v>5.3000000000000005E-2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0.05</c:v>
                </c:pt>
                <c:pt idx="1">
                  <c:v>0.05</c:v>
                </c:pt>
                <c:pt idx="2">
                  <c:v>2.5000000000000001E-2</c:v>
                </c:pt>
                <c:pt idx="3">
                  <c:v>3.2000000000000001E-2</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1'!$H$26</c:f>
              <c:strCache>
                <c:ptCount val="1"/>
                <c:pt idx="0">
                  <c:v>% Avance acumulado</c:v>
                </c:pt>
              </c:strCache>
            </c:strRef>
          </c:tx>
          <c:val>
            <c:numRef>
              <c:f>'META 1'!$H$27:$H$38</c:f>
              <c:numCache>
                <c:formatCode>0%</c:formatCode>
                <c:ptCount val="12"/>
                <c:pt idx="0">
                  <c:v>0.125</c:v>
                </c:pt>
                <c:pt idx="1">
                  <c:v>0.25</c:v>
                </c:pt>
                <c:pt idx="2">
                  <c:v>0.3125</c:v>
                </c:pt>
                <c:pt idx="3">
                  <c:v>0.39250000000000002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37042736"/>
        <c:crosses val="autoZero"/>
        <c:crossBetween val="between"/>
      </c:valAx>
      <c:valAx>
        <c:axId val="762810456"/>
        <c:scaling>
          <c:orientation val="minMax"/>
          <c:max val="1"/>
        </c:scaling>
        <c:delete val="0"/>
        <c:axPos val="r"/>
        <c:numFmt formatCode="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2.4999900000000002E-2</c:v>
                </c:pt>
                <c:pt idx="1">
                  <c:v>2.4999900000000002E-2</c:v>
                </c:pt>
                <c:pt idx="2">
                  <c:v>2.4999900000000002E-2</c:v>
                </c:pt>
                <c:pt idx="3">
                  <c:v>2.4999900000000002E-2</c:v>
                </c:pt>
                <c:pt idx="4">
                  <c:v>2.4999900000000002E-2</c:v>
                </c:pt>
                <c:pt idx="5">
                  <c:v>2.4999900000000002E-2</c:v>
                </c:pt>
                <c:pt idx="6">
                  <c:v>2.4999900000000002E-2</c:v>
                </c:pt>
                <c:pt idx="7">
                  <c:v>2.4999900000000002E-2</c:v>
                </c:pt>
                <c:pt idx="8">
                  <c:v>2.4999900000000002E-2</c:v>
                </c:pt>
                <c:pt idx="9">
                  <c:v>2.4999900000000002E-2</c:v>
                </c:pt>
                <c:pt idx="10">
                  <c:v>2.4999900000000002E-2</c:v>
                </c:pt>
                <c:pt idx="11">
                  <c:v>2.4999900000000002E-2</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#,##0.000_);_(* \(#,##0.000\);_(* "-"??_);_(@_)</c:formatCode>
                <c:ptCount val="12"/>
                <c:pt idx="0">
                  <c:v>2.4999900000000002E-2</c:v>
                </c:pt>
                <c:pt idx="1">
                  <c:v>2.4999900000000002E-2</c:v>
                </c:pt>
                <c:pt idx="2">
                  <c:v>2.4999900000000002E-2</c:v>
                </c:pt>
                <c:pt idx="3">
                  <c:v>2.4999900000000002E-2</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2'!$H$26</c:f>
              <c:strCache>
                <c:ptCount val="1"/>
                <c:pt idx="0">
                  <c:v>% Avance acumulado</c:v>
                </c:pt>
              </c:strCache>
            </c:strRef>
          </c:tx>
          <c:val>
            <c:numRef>
              <c:f>'META 2'!$H$27:$H$38</c:f>
              <c:numCache>
                <c:formatCode>0.00%</c:formatCode>
                <c:ptCount val="12"/>
                <c:pt idx="0">
                  <c:v>8.3333000000000004E-2</c:v>
                </c:pt>
                <c:pt idx="1">
                  <c:v>0.16666600000000001</c:v>
                </c:pt>
                <c:pt idx="2">
                  <c:v>0.24999900000000003</c:v>
                </c:pt>
                <c:pt idx="3">
                  <c:v>0.33333200000000002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#,##0.00_);_(* \(#,##0.00\);_(* "-"??_);_(@_)</c:formatCode>
                <c:ptCount val="12"/>
                <c:pt idx="0">
                  <c:v>2.7600000000000003E-2</c:v>
                </c:pt>
                <c:pt idx="1">
                  <c:v>1.72E-2</c:v>
                </c:pt>
                <c:pt idx="2">
                  <c:v>1.6E-2</c:v>
                </c:pt>
                <c:pt idx="3">
                  <c:v>3.2640000000000002E-2</c:v>
                </c:pt>
                <c:pt idx="4">
                  <c:v>1.84E-2</c:v>
                </c:pt>
                <c:pt idx="5">
                  <c:v>1.72E-2</c:v>
                </c:pt>
                <c:pt idx="6">
                  <c:v>3.04E-2</c:v>
                </c:pt>
                <c:pt idx="7">
                  <c:v>2.7200000000000002E-2</c:v>
                </c:pt>
                <c:pt idx="8">
                  <c:v>6.2400000000000004E-2</c:v>
                </c:pt>
                <c:pt idx="9">
                  <c:v>9.2799999999999994E-2</c:v>
                </c:pt>
                <c:pt idx="10">
                  <c:v>3.8000000000000006E-2</c:v>
                </c:pt>
                <c:pt idx="11">
                  <c:v>2.0000000000000004E-2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#,##0.00_);_(* \(#,##0.00\);_(* "-"??_);_(@_)</c:formatCode>
                <c:ptCount val="12"/>
                <c:pt idx="0">
                  <c:v>2.7600000000000003E-2</c:v>
                </c:pt>
                <c:pt idx="1">
                  <c:v>1.72E-2</c:v>
                </c:pt>
                <c:pt idx="2">
                  <c:v>1.6E-2</c:v>
                </c:pt>
                <c:pt idx="3">
                  <c:v>3.0640000000000001E-2</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0">
                  <c:v>6.9000000000000006E-2</c:v>
                </c:pt>
                <c:pt idx="1">
                  <c:v>0.112</c:v>
                </c:pt>
                <c:pt idx="2">
                  <c:v>0.152</c:v>
                </c:pt>
                <c:pt idx="3">
                  <c:v>0.2286</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250323344"/>
        <c:crosses val="autoZero"/>
        <c:auto val="1"/>
        <c:lblAlgn val="ctr"/>
        <c:lblOffset val="100"/>
        <c:noMultiLvlLbl val="0"/>
      </c:catAx>
      <c:valAx>
        <c:axId val="250323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#,##0.00_);_(* \(#,##0.00\);_(* "-"??_);_(@_)</c:formatCode>
                <c:ptCount val="12"/>
                <c:pt idx="0">
                  <c:v>7.41</c:v>
                </c:pt>
                <c:pt idx="1">
                  <c:v>0.99</c:v>
                </c:pt>
                <c:pt idx="2">
                  <c:v>0.81</c:v>
                </c:pt>
                <c:pt idx="3">
                  <c:v>6</c:v>
                </c:pt>
                <c:pt idx="4">
                  <c:v>1.5899999999999999</c:v>
                </c:pt>
                <c:pt idx="5">
                  <c:v>0.81</c:v>
                </c:pt>
                <c:pt idx="6">
                  <c:v>0.81</c:v>
                </c:pt>
                <c:pt idx="7">
                  <c:v>3</c:v>
                </c:pt>
                <c:pt idx="8">
                  <c:v>1.5899999999999999</c:v>
                </c:pt>
                <c:pt idx="9">
                  <c:v>2.0100000000000002</c:v>
                </c:pt>
                <c:pt idx="10">
                  <c:v>0.78</c:v>
                </c:pt>
                <c:pt idx="11">
                  <c:v>4.2</c:v>
                </c:pt>
              </c:numCache>
            </c:numRef>
          </c:val>
          <c:extLst>
            <c:ext xmlns:c16="http://schemas.microsoft.com/office/drawing/2014/chart" uri="{C3380CC4-5D6E-409C-BE32-E72D297353CC}">
              <c16:uniqueId val="{00000000-FF7F-46A0-8571-379A4EF4020F}"/>
            </c:ext>
          </c:extLst>
        </c:ser>
        <c:ser>
          <c:idx val="1"/>
          <c:order val="1"/>
          <c:tx>
            <c:strRef>
              <c:f>'META 4'!$D$26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7.41</c:v>
                </c:pt>
                <c:pt idx="1">
                  <c:v>0.99</c:v>
                </c:pt>
                <c:pt idx="2">
                  <c:v>0.81</c:v>
                </c:pt>
                <c:pt idx="3">
                  <c:v>2.202</c:v>
                </c:pt>
              </c:numCache>
            </c:numRef>
          </c:val>
          <c:extLst>
            <c:ext xmlns:c16="http://schemas.microsoft.com/office/drawing/2014/chart" uri="{C3380CC4-5D6E-409C-BE32-E72D297353CC}">
              <c16:uniqueId val="{00000001-FF7F-46A0-8571-379A4EF4020F}"/>
            </c:ext>
          </c:extLst>
        </c:ser>
        <c:dLbls>
          <c:showLegendKey val="0"/>
          <c:showVal val="0"/>
          <c:showCatName val="0"/>
          <c:showSerName val="0"/>
          <c:showPercent val="0"/>
          <c:showBubbleSize val="0"/>
        </c:dLbls>
        <c:gapWidth val="150"/>
        <c:axId val="470388456"/>
        <c:axId val="470386496"/>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0">
                  <c:v>0.247</c:v>
                </c:pt>
                <c:pt idx="1">
                  <c:v>0.28000000000000003</c:v>
                </c:pt>
                <c:pt idx="2">
                  <c:v>0.30700000000000005</c:v>
                </c:pt>
                <c:pt idx="3">
                  <c:v>0.38040000000000007</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F7F-46A0-8571-379A4EF4020F}"/>
            </c:ext>
          </c:extLst>
        </c:ser>
        <c:dLbls>
          <c:showLegendKey val="0"/>
          <c:showVal val="0"/>
          <c:showCatName val="0"/>
          <c:showSerName val="0"/>
          <c:showPercent val="0"/>
          <c:showBubbleSize val="0"/>
        </c:dLbls>
        <c:marker val="1"/>
        <c:smooth val="0"/>
        <c:axId val="470386888"/>
        <c:axId val="470388064"/>
      </c:lineChart>
      <c:catAx>
        <c:axId val="4703884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70386496"/>
        <c:crosses val="autoZero"/>
        <c:auto val="1"/>
        <c:lblAlgn val="ctr"/>
        <c:lblOffset val="100"/>
        <c:noMultiLvlLbl val="0"/>
      </c:catAx>
      <c:valAx>
        <c:axId val="470386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70388456"/>
        <c:crosses val="autoZero"/>
        <c:crossBetween val="between"/>
      </c:valAx>
      <c:valAx>
        <c:axId val="470388064"/>
        <c:scaling>
          <c:orientation val="minMax"/>
          <c:max val="1"/>
        </c:scaling>
        <c:delete val="0"/>
        <c:axPos val="r"/>
        <c:numFmt formatCode="0.00%" sourceLinked="1"/>
        <c:majorTickMark val="out"/>
        <c:minorTickMark val="none"/>
        <c:tickLblPos val="nextTo"/>
        <c:crossAx val="470386888"/>
        <c:crosses val="max"/>
        <c:crossBetween val="between"/>
      </c:valAx>
      <c:catAx>
        <c:axId val="470386888"/>
        <c:scaling>
          <c:orientation val="minMax"/>
        </c:scaling>
        <c:delete val="1"/>
        <c:axPos val="b"/>
        <c:majorTickMark val="out"/>
        <c:minorTickMark val="none"/>
        <c:tickLblPos val="nextTo"/>
        <c:crossAx val="4703880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76442711540503"/>
          <c:y val="0.11691365340195391"/>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2.4989999999999998E-2</c:v>
                </c:pt>
                <c:pt idx="1">
                  <c:v>2.4989999999999998E-2</c:v>
                </c:pt>
                <c:pt idx="2">
                  <c:v>2.4989999999999998E-2</c:v>
                </c:pt>
                <c:pt idx="3">
                  <c:v>2.4989999999999998E-2</c:v>
                </c:pt>
                <c:pt idx="4">
                  <c:v>2.4989999999999998E-2</c:v>
                </c:pt>
                <c:pt idx="5">
                  <c:v>2.4989999999999998E-2</c:v>
                </c:pt>
                <c:pt idx="6">
                  <c:v>2.4989999999999998E-2</c:v>
                </c:pt>
                <c:pt idx="7">
                  <c:v>2.4989999999999998E-2</c:v>
                </c:pt>
                <c:pt idx="8">
                  <c:v>2.5020000000000001E-2</c:v>
                </c:pt>
                <c:pt idx="9">
                  <c:v>2.5020000000000001E-2</c:v>
                </c:pt>
                <c:pt idx="10">
                  <c:v>2.5020000000000001E-2</c:v>
                </c:pt>
                <c:pt idx="11">
                  <c:v>2.5020000000000001E-2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0">
                  <c:v>2.4900000000000002E-2</c:v>
                </c:pt>
                <c:pt idx="1">
                  <c:v>2.4900000000000002E-2</c:v>
                </c:pt>
                <c:pt idx="2">
                  <c:v>2.4989999999999998E-2</c:v>
                </c:pt>
                <c:pt idx="3">
                  <c:v>2.4989999999999998E-2</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5'!$H$26</c:f>
              <c:strCache>
                <c:ptCount val="1"/>
                <c:pt idx="0">
                  <c:v>% Avance acumulado</c:v>
                </c:pt>
              </c:strCache>
            </c:strRef>
          </c:tx>
          <c:val>
            <c:numRef>
              <c:f>'META 5'!$H$27:$H$38</c:f>
              <c:numCache>
                <c:formatCode>0.00%</c:formatCode>
                <c:ptCount val="12"/>
                <c:pt idx="0">
                  <c:v>8.3000000000000004E-2</c:v>
                </c:pt>
                <c:pt idx="1">
                  <c:v>0.16600000000000001</c:v>
                </c:pt>
                <c:pt idx="2">
                  <c:v>0.24930000000000002</c:v>
                </c:pt>
                <c:pt idx="3">
                  <c:v>0.33260000000000001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250323344"/>
        <c:crosses val="autoZero"/>
        <c:auto val="1"/>
        <c:lblAlgn val="ctr"/>
        <c:lblOffset val="100"/>
        <c:noMultiLvlLbl val="0"/>
      </c:catAx>
      <c:valAx>
        <c:axId val="250323344"/>
        <c:scaling>
          <c:orientation val="minMax"/>
          <c:max val="2.5000000000000005E-2"/>
          <c:min val="0"/>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c:formatCode>
                <c:ptCount val="12"/>
                <c:pt idx="0">
                  <c:v>2.5392226190476201E-2</c:v>
                </c:pt>
                <c:pt idx="1">
                  <c:v>1.8883752164502179E-2</c:v>
                </c:pt>
                <c:pt idx="2">
                  <c:v>1.888503787878789E-2</c:v>
                </c:pt>
                <c:pt idx="3">
                  <c:v>2.6397383116883128E-2</c:v>
                </c:pt>
                <c:pt idx="4">
                  <c:v>2.7190317640692629E-2</c:v>
                </c:pt>
                <c:pt idx="5">
                  <c:v>2.8977103354978349E-2</c:v>
                </c:pt>
                <c:pt idx="6">
                  <c:v>3.2324591450216392E-2</c:v>
                </c:pt>
                <c:pt idx="7">
                  <c:v>2.0567400974025988E-2</c:v>
                </c:pt>
                <c:pt idx="8">
                  <c:v>2.6305948593073586E-2</c:v>
                </c:pt>
                <c:pt idx="9">
                  <c:v>1.8327341450216462E-2</c:v>
                </c:pt>
                <c:pt idx="10">
                  <c:v>2.0286900974025988E-2</c:v>
                </c:pt>
                <c:pt idx="11">
                  <c:v>3.6461996212121102E-2</c:v>
                </c:pt>
              </c:numCache>
            </c:numRef>
          </c:val>
          <c:extLst>
            <c:ext xmlns:c16="http://schemas.microsoft.com/office/drawing/2014/chart" uri="{C3380CC4-5D6E-409C-BE32-E72D297353CC}">
              <c16:uniqueId val="{00000000-6FD6-4FDD-9C4E-21F213ED8945}"/>
            </c:ext>
          </c:extLst>
        </c:ser>
        <c:ser>
          <c:idx val="1"/>
          <c:order val="1"/>
          <c:tx>
            <c:strRef>
              <c:f>'META 6'!$D$26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_(* #,##0.000_);_(* \(#,##0.000\);_(* "-"??_);_(@_)</c:formatCode>
                <c:ptCount val="12"/>
                <c:pt idx="0">
                  <c:v>2.5392226190476201E-2</c:v>
                </c:pt>
                <c:pt idx="1">
                  <c:v>1.8015180952380961E-2</c:v>
                </c:pt>
                <c:pt idx="2">
                  <c:v>1.5344799999999988E-2</c:v>
                </c:pt>
                <c:pt idx="3">
                  <c:v>2.2635133116883109E-2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FD6-4FDD-9C4E-21F213ED8945}"/>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6'!$H$26</c:f>
              <c:strCache>
                <c:ptCount val="1"/>
                <c:pt idx="0">
                  <c:v>% Avance acumulado</c:v>
                </c:pt>
              </c:strCache>
            </c:strRef>
          </c:tx>
          <c:val>
            <c:numRef>
              <c:f>'META 6'!$H$27:$H$38</c:f>
              <c:numCache>
                <c:formatCode>0.00%</c:formatCode>
                <c:ptCount val="12"/>
                <c:pt idx="0">
                  <c:v>8.4640753968254004E-2</c:v>
                </c:pt>
                <c:pt idx="1">
                  <c:v>0.14469135714285722</c:v>
                </c:pt>
                <c:pt idx="2">
                  <c:v>0.19584069047619052</c:v>
                </c:pt>
                <c:pt idx="3">
                  <c:v>0.2712911341991342</c:v>
                </c:pt>
                <c:pt idx="4">
                  <c:v>0.2712911341991342</c:v>
                </c:pt>
                <c:pt idx="5">
                  <c:v>0.2712911341991342</c:v>
                </c:pt>
                <c:pt idx="6">
                  <c:v>0.2712911341991342</c:v>
                </c:pt>
                <c:pt idx="7">
                  <c:v>0.2712911341991342</c:v>
                </c:pt>
                <c:pt idx="8">
                  <c:v>0.2712911341991342</c:v>
                </c:pt>
                <c:pt idx="9">
                  <c:v>0.2712911341991342</c:v>
                </c:pt>
                <c:pt idx="10">
                  <c:v>0.2712911341991342</c:v>
                </c:pt>
                <c:pt idx="11">
                  <c:v>0.2712911341991342</c:v>
                </c:pt>
              </c:numCache>
            </c:numRef>
          </c:val>
          <c:smooth val="0"/>
          <c:extLst>
            <c:ext xmlns:c16="http://schemas.microsoft.com/office/drawing/2014/chart" uri="{C3380CC4-5D6E-409C-BE32-E72D297353CC}">
              <c16:uniqueId val="{00000002-6FD6-4FDD-9C4E-21F213ED8945}"/>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900" b="0" i="0" u="none" strike="noStrike" baseline="0">
                <a:solidFill>
                  <a:srgbClr val="000000"/>
                </a:solidFill>
                <a:latin typeface="Calibri"/>
                <a:ea typeface="Calibri"/>
                <a:cs typeface="Calibri"/>
              </a:defRPr>
            </a:pPr>
            <a:endParaRPr lang="es-ES"/>
          </a:p>
        </c:txPr>
        <c:crossAx val="250323344"/>
        <c:crosses val="autoZero"/>
        <c:auto val="1"/>
        <c:lblAlgn val="ctr"/>
        <c:lblOffset val="100"/>
        <c:noMultiLvlLbl val="0"/>
      </c:catAx>
      <c:valAx>
        <c:axId val="25032334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37042736"/>
        <c:crosses val="autoZero"/>
        <c:crossBetween val="between"/>
        <c:majorUnit val="1.0000000000000002E-3"/>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7'!$C$26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7'!$C$27:$C$38</c:f>
              <c:numCache>
                <c:formatCode>0.000</c:formatCode>
                <c:ptCount val="12"/>
                <c:pt idx="0">
                  <c:v>4.4400000000000004E-3</c:v>
                </c:pt>
                <c:pt idx="1">
                  <c:v>3.2759999999999997E-2</c:v>
                </c:pt>
                <c:pt idx="2">
                  <c:v>3.2039999999999999E-2</c:v>
                </c:pt>
                <c:pt idx="3">
                  <c:v>4.4760000000000001E-2</c:v>
                </c:pt>
                <c:pt idx="4">
                  <c:v>3.9269999999999992E-2</c:v>
                </c:pt>
                <c:pt idx="5">
                  <c:v>2.997E-2</c:v>
                </c:pt>
                <c:pt idx="6">
                  <c:v>2.631E-2</c:v>
                </c:pt>
                <c:pt idx="7">
                  <c:v>2.5109999999999997E-2</c:v>
                </c:pt>
                <c:pt idx="8">
                  <c:v>2.5259999999999998E-2</c:v>
                </c:pt>
                <c:pt idx="9">
                  <c:v>1.9889999999999998E-2</c:v>
                </c:pt>
                <c:pt idx="10">
                  <c:v>1.0139999999999998E-2</c:v>
                </c:pt>
                <c:pt idx="11">
                  <c:v>1.005E-2</c:v>
                </c:pt>
              </c:numCache>
            </c:numRef>
          </c:val>
          <c:extLst>
            <c:ext xmlns:c16="http://schemas.microsoft.com/office/drawing/2014/chart" uri="{C3380CC4-5D6E-409C-BE32-E72D297353CC}">
              <c16:uniqueId val="{00000000-C70F-4FC8-A3FD-C63E23C19AFB}"/>
            </c:ext>
          </c:extLst>
        </c:ser>
        <c:ser>
          <c:idx val="1"/>
          <c:order val="1"/>
          <c:tx>
            <c:strRef>
              <c:f>'META 7'!$D$26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7'!$D$27:$D$38</c:f>
              <c:numCache>
                <c:formatCode>0.000</c:formatCode>
                <c:ptCount val="12"/>
                <c:pt idx="0">
                  <c:v>4.4400000000000004E-3</c:v>
                </c:pt>
                <c:pt idx="1">
                  <c:v>2.3159999999999997E-2</c:v>
                </c:pt>
                <c:pt idx="2">
                  <c:v>3.2039999999999999E-2</c:v>
                </c:pt>
                <c:pt idx="3">
                  <c:v>5.1959999999999999E-2</c:v>
                </c:pt>
              </c:numCache>
            </c:numRef>
          </c:val>
          <c:extLst>
            <c:ext xmlns:c16="http://schemas.microsoft.com/office/drawing/2014/chart" uri="{C3380CC4-5D6E-409C-BE32-E72D297353CC}">
              <c16:uniqueId val="{00000001-C70F-4FC8-A3FD-C63E23C19AFB}"/>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7'!$H$26</c:f>
              <c:strCache>
                <c:ptCount val="1"/>
                <c:pt idx="0">
                  <c:v>% Avance acumulado</c:v>
                </c:pt>
              </c:strCache>
            </c:strRef>
          </c:tx>
          <c:val>
            <c:numRef>
              <c:f>'META 7'!$H$27:$H$38</c:f>
              <c:numCache>
                <c:formatCode>0.00%</c:formatCode>
                <c:ptCount val="12"/>
                <c:pt idx="0">
                  <c:v>1.4800000000000002E-2</c:v>
                </c:pt>
                <c:pt idx="1">
                  <c:v>9.1999999999999998E-2</c:v>
                </c:pt>
                <c:pt idx="2">
                  <c:v>0.1988</c:v>
                </c:pt>
                <c:pt idx="3">
                  <c:v>0.372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70F-4FC8-A3FD-C63E23C19AFB}"/>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250323344"/>
        <c:crosses val="autoZero"/>
        <c:auto val="1"/>
        <c:lblAlgn val="ctr"/>
        <c:lblOffset val="100"/>
        <c:noMultiLvlLbl val="0"/>
      </c:catAx>
      <c:valAx>
        <c:axId val="25032334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44583511373111917"/>
        </c:manualLayout>
      </c:layout>
      <c:overlay val="0"/>
      <c:txPr>
        <a:bodyPr/>
        <a:lstStyle/>
        <a:p>
          <a:pPr>
            <a:defRPr sz="10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2058225016"/>
        <c:axId val="2058228168"/>
      </c:lineChart>
      <c:catAx>
        <c:axId val="2058225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2058228168"/>
        <c:crosses val="autoZero"/>
        <c:auto val="1"/>
        <c:lblAlgn val="ctr"/>
        <c:lblOffset val="100"/>
        <c:noMultiLvlLbl val="0"/>
      </c:catAx>
      <c:valAx>
        <c:axId val="20582281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82250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9457" name="Object 1" hidden="1">
              <a:extLst>
                <a:ext uri="{63B3BB69-23CF-44E3-9099-C40C66FF867C}">
                  <a14:compatExt spid="_x0000_s35859457"/>
                </a:ext>
                <a:ext uri="{FF2B5EF4-FFF2-40B4-BE49-F238E27FC236}">
                  <a16:creationId xmlns:a16="http://schemas.microsoft.com/office/drawing/2014/main" id="{00000000-0008-0000-0900-0000012C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54683</xdr:colOff>
      <xdr:row>38</xdr:row>
      <xdr:rowOff>654424</xdr:rowOff>
    </xdr:from>
    <xdr:to>
      <xdr:col>8</xdr:col>
      <xdr:colOff>1485900</xdr:colOff>
      <xdr:row>44</xdr:row>
      <xdr:rowOff>8965</xdr:rowOff>
    </xdr:to>
    <xdr:graphicFrame macro="">
      <xdr:nvGraphicFramePr>
        <xdr:cNvPr id="5" name="3 Gráfico">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17931</xdr:colOff>
      <xdr:row>39</xdr:row>
      <xdr:rowOff>6722</xdr:rowOff>
    </xdr:from>
    <xdr:to>
      <xdr:col>8</xdr:col>
      <xdr:colOff>986118</xdr:colOff>
      <xdr:row>43</xdr:row>
      <xdr:rowOff>434789</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1709057</xdr:colOff>
      <xdr:row>43</xdr:row>
      <xdr:rowOff>413659</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0</xdr:colOff>
      <xdr:row>39</xdr:row>
      <xdr:rowOff>53245</xdr:rowOff>
    </xdr:from>
    <xdr:to>
      <xdr:col>8</xdr:col>
      <xdr:colOff>1525494</xdr:colOff>
      <xdr:row>44</xdr:row>
      <xdr:rowOff>28593</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71745" name="Object 1" hidden="1">
              <a:extLst>
                <a:ext uri="{63B3BB69-23CF-44E3-9099-C40C66FF867C}">
                  <a14:compatExt spid="_x0000_s35871745"/>
                </a:ext>
                <a:ext uri="{FF2B5EF4-FFF2-40B4-BE49-F238E27FC236}">
                  <a16:creationId xmlns:a16="http://schemas.microsoft.com/office/drawing/2014/main" id="{00000000-0008-0000-0600-0000015C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381000</xdr:colOff>
      <xdr:row>39</xdr:row>
      <xdr:rowOff>133350</xdr:rowOff>
    </xdr:from>
    <xdr:to>
      <xdr:col>7</xdr:col>
      <xdr:colOff>64294</xdr:colOff>
      <xdr:row>43</xdr:row>
      <xdr:rowOff>413656</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53787</xdr:colOff>
      <xdr:row>39</xdr:row>
      <xdr:rowOff>0</xdr:rowOff>
    </xdr:from>
    <xdr:to>
      <xdr:col>9</xdr:col>
      <xdr:colOff>8963</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8433" name="Object 1" hidden="1">
              <a:extLst>
                <a:ext uri="{63B3BB69-23CF-44E3-9099-C40C66FF867C}">
                  <a14:compatExt spid="_x0000_s35858433"/>
                </a:ext>
                <a:ext uri="{FF2B5EF4-FFF2-40B4-BE49-F238E27FC236}">
                  <a16:creationId xmlns:a16="http://schemas.microsoft.com/office/drawing/2014/main" id="{00000000-0008-0000-0800-0000012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53340</xdr:colOff>
      <xdr:row>38</xdr:row>
      <xdr:rowOff>639182</xdr:rowOff>
    </xdr:from>
    <xdr:to>
      <xdr:col>8</xdr:col>
      <xdr:colOff>1526690</xdr:colOff>
      <xdr:row>43</xdr:row>
      <xdr:rowOff>428064</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020\IDPYBA\7550\7550%20FORTALECIMIEN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indicadores"/>
      <sheetName val="Proyecto 7550"/>
      <sheetName val="Cadena de valor SUIFP Forta F"/>
    </sheetNames>
    <sheetDataSet>
      <sheetData sheetId="0" refreshError="1"/>
      <sheetData sheetId="1" refreshError="1">
        <row r="9">
          <cell r="N9" t="str">
            <v>Realizar diagnóstico e implementación de cargas laborales del Instituto Distrital de Protección y Bienestar Animal</v>
          </cell>
        </row>
        <row r="13">
          <cell r="N13" t="str">
            <v>Fortalecer los canales de comunicación</v>
          </cell>
        </row>
        <row r="34">
          <cell r="N34" t="str">
            <v>Implementar el Modelo Integrado de Planeación y Gestión- MIPG</v>
          </cell>
        </row>
        <row r="53">
          <cell r="E53" t="str">
            <v>Realizar el fortalecimiento institucional de la estructura orgánica y funcional de la SDA, IDIGER, JBB, E IDPYBA</v>
          </cell>
        </row>
        <row r="60">
          <cell r="N60" t="str">
            <v>Realizar un diagnostico de fortalecimiento institucional que cumpla con las necesidades de los procesos transversales del IDPYBA</v>
          </cell>
        </row>
      </sheetData>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42578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42578125" style="74" customWidth="1"/>
    <col min="32" max="32" width="87.42578125" style="74" customWidth="1"/>
    <col min="33" max="16384" width="10.85546875" style="74"/>
  </cols>
  <sheetData>
    <row r="2" spans="1:67" s="118" customFormat="1" ht="45.75" customHeight="1" x14ac:dyDescent="0.25">
      <c r="A2" s="366"/>
      <c r="B2" s="366"/>
      <c r="C2" s="351" t="s">
        <v>24</v>
      </c>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8"/>
    </row>
    <row r="3" spans="1:67" s="118" customFormat="1" ht="45.75" customHeight="1" x14ac:dyDescent="0.25">
      <c r="A3" s="366"/>
      <c r="B3" s="366"/>
      <c r="C3" s="351" t="s">
        <v>25</v>
      </c>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9"/>
    </row>
    <row r="4" spans="1:67" s="118" customFormat="1" ht="45.75" customHeight="1" x14ac:dyDescent="0.25">
      <c r="A4" s="366"/>
      <c r="B4" s="366"/>
      <c r="C4" s="351" t="s">
        <v>198</v>
      </c>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9"/>
    </row>
    <row r="5" spans="1:67" s="118" customFormat="1" ht="45.75" customHeight="1" x14ac:dyDescent="0.25">
      <c r="A5" s="366"/>
      <c r="B5" s="366"/>
      <c r="C5" s="369" t="s">
        <v>29</v>
      </c>
      <c r="D5" s="369"/>
      <c r="E5" s="369"/>
      <c r="F5" s="369"/>
      <c r="G5" s="369"/>
      <c r="H5" s="369"/>
      <c r="I5" s="369"/>
      <c r="J5" s="369"/>
      <c r="K5" s="369"/>
      <c r="L5" s="369"/>
      <c r="M5" s="369"/>
      <c r="N5" s="369"/>
      <c r="O5" s="369"/>
      <c r="P5" s="369"/>
      <c r="Q5" s="369"/>
      <c r="R5" s="356" t="s">
        <v>189</v>
      </c>
      <c r="S5" s="356"/>
      <c r="T5" s="356"/>
      <c r="U5" s="356"/>
      <c r="V5" s="356"/>
      <c r="W5" s="356"/>
      <c r="X5" s="356"/>
      <c r="Y5" s="356"/>
      <c r="Z5" s="356"/>
      <c r="AA5" s="356"/>
      <c r="AB5" s="356"/>
      <c r="AC5" s="356"/>
      <c r="AD5" s="356"/>
      <c r="AE5" s="356"/>
      <c r="AF5" s="360"/>
    </row>
    <row r="6" spans="1:67" s="119" customFormat="1" ht="30.75" customHeight="1" x14ac:dyDescent="0.25">
      <c r="D6" s="120"/>
      <c r="K6" s="121"/>
      <c r="AA6" s="122"/>
    </row>
    <row r="7" spans="1:67" s="119" customFormat="1" ht="42" customHeight="1" x14ac:dyDescent="0.25">
      <c r="B7" s="123" t="s">
        <v>32</v>
      </c>
      <c r="C7" s="365" t="e">
        <f>+#REF!</f>
        <v>#REF!</v>
      </c>
      <c r="D7" s="365"/>
      <c r="E7" s="365"/>
      <c r="F7" s="365"/>
      <c r="G7" s="365"/>
      <c r="K7" s="121"/>
      <c r="AA7" s="122"/>
    </row>
    <row r="8" spans="1:67" s="119" customFormat="1" ht="42" customHeight="1" x14ac:dyDescent="0.25">
      <c r="B8" s="123" t="s">
        <v>1</v>
      </c>
      <c r="C8" s="365" t="e">
        <f>+#REF!</f>
        <v>#REF!</v>
      </c>
      <c r="D8" s="365"/>
      <c r="E8" s="365"/>
      <c r="F8" s="365"/>
      <c r="G8" s="365"/>
      <c r="K8" s="121"/>
      <c r="AA8" s="122"/>
    </row>
    <row r="9" spans="1:67" s="119" customFormat="1" ht="42" customHeight="1" x14ac:dyDescent="0.25">
      <c r="B9" s="124" t="s">
        <v>30</v>
      </c>
      <c r="C9" s="365" t="e">
        <f>+#REF!</f>
        <v>#REF!</v>
      </c>
      <c r="D9" s="365"/>
      <c r="E9" s="365"/>
      <c r="F9" s="365"/>
      <c r="G9" s="365"/>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340" t="str">
        <f>+'[1]Sección 1. Metas - Magnitud'!B13</f>
        <v>PLAN DE DESARROLLO - BOGOTÁ MEJOR PARA TODOS 2016-2020</v>
      </c>
      <c r="B11" s="341"/>
      <c r="C11" s="341"/>
      <c r="D11" s="341"/>
      <c r="E11" s="341"/>
      <c r="F11" s="341"/>
      <c r="G11" s="341"/>
      <c r="H11" s="342"/>
      <c r="I11" s="362" t="s">
        <v>36</v>
      </c>
      <c r="J11" s="363"/>
      <c r="K11" s="363"/>
      <c r="L11" s="363"/>
      <c r="M11" s="363"/>
      <c r="N11" s="364"/>
      <c r="O11" s="357" t="s">
        <v>38</v>
      </c>
      <c r="P11" s="357"/>
      <c r="Q11" s="357"/>
      <c r="R11" s="357"/>
      <c r="S11" s="357"/>
      <c r="T11" s="357"/>
      <c r="U11" s="357"/>
      <c r="V11" s="357"/>
      <c r="W11" s="357"/>
      <c r="X11" s="357"/>
      <c r="Y11" s="357"/>
      <c r="Z11" s="357"/>
      <c r="AA11" s="357"/>
      <c r="AB11" s="357"/>
      <c r="AC11" s="357"/>
      <c r="AD11" s="340" t="s">
        <v>18</v>
      </c>
      <c r="AE11" s="341"/>
      <c r="AF11" s="342"/>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306" t="s">
        <v>154</v>
      </c>
      <c r="B13" s="306" t="str">
        <f>+'[2]Sección 1. Metas - Magnitud'!I15</f>
        <v>Demarcar 2.600 kilómetro carril de vías</v>
      </c>
      <c r="C13" s="306">
        <v>224</v>
      </c>
      <c r="D13" s="306" t="s">
        <v>187</v>
      </c>
      <c r="E13" s="306">
        <v>171</v>
      </c>
      <c r="F13" s="310" t="s">
        <v>175</v>
      </c>
      <c r="G13" s="306" t="s">
        <v>152</v>
      </c>
      <c r="H13" s="306" t="s">
        <v>70</v>
      </c>
      <c r="I13" s="361" t="e">
        <f>SUM(J13:N14)</f>
        <v>#REF!</v>
      </c>
      <c r="J13" s="343" t="e">
        <f>+#REF!</f>
        <v>#REF!</v>
      </c>
      <c r="K13" s="345" t="e">
        <f>+#REF!</f>
        <v>#REF!</v>
      </c>
      <c r="L13" s="367" t="e">
        <f>+#REF!</f>
        <v>#REF!</v>
      </c>
      <c r="M13" s="343" t="e">
        <f>+#REF!</f>
        <v>#REF!</v>
      </c>
      <c r="N13" s="343" t="e">
        <f>+#REF!</f>
        <v>#REF!</v>
      </c>
      <c r="O13" s="338" t="e">
        <f>+#REF!</f>
        <v>#REF!</v>
      </c>
      <c r="P13" s="338">
        <v>6.45</v>
      </c>
      <c r="Q13" s="338">
        <v>31.03</v>
      </c>
      <c r="R13" s="338"/>
      <c r="S13" s="338" t="e">
        <f>+#REF!</f>
        <v>#REF!</v>
      </c>
      <c r="T13" s="338" t="e">
        <f>+#REF!</f>
        <v>#REF!</v>
      </c>
      <c r="U13" s="338" t="e">
        <f>+#REF!</f>
        <v>#REF!</v>
      </c>
      <c r="V13" s="338" t="e">
        <f>+#REF!</f>
        <v>#REF!</v>
      </c>
      <c r="W13" s="338" t="e">
        <f>+#REF!</f>
        <v>#REF!</v>
      </c>
      <c r="X13" s="338" t="e">
        <f>+#REF!</f>
        <v>#REF!</v>
      </c>
      <c r="Y13" s="338" t="e">
        <f>+#REF!</f>
        <v>#REF!</v>
      </c>
      <c r="Z13" s="338" t="e">
        <f>+#REF!</f>
        <v>#REF!</v>
      </c>
      <c r="AA13" s="349" t="e">
        <f>SUM(O13:Z14)</f>
        <v>#REF!</v>
      </c>
      <c r="AB13" s="313" t="e">
        <f>+AA13/K13</f>
        <v>#REF!</v>
      </c>
      <c r="AC13" s="313" t="e">
        <f>+(J13+AA13)/I13</f>
        <v>#REF!</v>
      </c>
      <c r="AD13" s="347" t="s">
        <v>219</v>
      </c>
      <c r="AE13" s="300" t="s">
        <v>223</v>
      </c>
      <c r="AF13" s="347"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306"/>
      <c r="B14" s="306"/>
      <c r="C14" s="306"/>
      <c r="D14" s="306"/>
      <c r="E14" s="306"/>
      <c r="F14" s="310"/>
      <c r="G14" s="306"/>
      <c r="H14" s="306"/>
      <c r="I14" s="361"/>
      <c r="J14" s="344"/>
      <c r="K14" s="346"/>
      <c r="L14" s="368"/>
      <c r="M14" s="344"/>
      <c r="N14" s="344"/>
      <c r="O14" s="339"/>
      <c r="P14" s="339"/>
      <c r="Q14" s="339"/>
      <c r="R14" s="339"/>
      <c r="S14" s="339"/>
      <c r="T14" s="339"/>
      <c r="U14" s="339"/>
      <c r="V14" s="339"/>
      <c r="W14" s="339"/>
      <c r="X14" s="339"/>
      <c r="Y14" s="339"/>
      <c r="Z14" s="339"/>
      <c r="AA14" s="350"/>
      <c r="AB14" s="313"/>
      <c r="AC14" s="313"/>
      <c r="AD14" s="348"/>
      <c r="AE14" s="301"/>
      <c r="AF14" s="348"/>
    </row>
    <row r="15" spans="1:67" ht="89.25" customHeight="1" x14ac:dyDescent="0.25">
      <c r="A15" s="306" t="s">
        <v>154</v>
      </c>
      <c r="B15" s="306" t="str">
        <f>+'[2]Sección 1. Metas - Magnitud'!I18</f>
        <v>Instalar 35.000 señales verticales de pedestal</v>
      </c>
      <c r="C15" s="306">
        <v>223</v>
      </c>
      <c r="D15" s="306" t="s">
        <v>188</v>
      </c>
      <c r="E15" s="306">
        <v>170</v>
      </c>
      <c r="F15" s="310" t="s">
        <v>174</v>
      </c>
      <c r="G15" s="306" t="s">
        <v>152</v>
      </c>
      <c r="H15" s="306" t="s">
        <v>70</v>
      </c>
      <c r="I15" s="361" t="e">
        <f>SUM(J15:N16)</f>
        <v>#REF!</v>
      </c>
      <c r="J15" s="336" t="e">
        <f>+#REF!</f>
        <v>#REF!</v>
      </c>
      <c r="K15" s="352" t="e">
        <f>+#REF!</f>
        <v>#REF!</v>
      </c>
      <c r="L15" s="354" t="e">
        <f>+#REF!</f>
        <v>#REF!</v>
      </c>
      <c r="M15" s="336" t="e">
        <f>+#REF!</f>
        <v>#REF!</v>
      </c>
      <c r="N15" s="336" t="e">
        <f>+#REF!</f>
        <v>#REF!</v>
      </c>
      <c r="O15" s="338">
        <v>53</v>
      </c>
      <c r="P15" s="338">
        <v>712</v>
      </c>
      <c r="Q15" s="338">
        <v>881</v>
      </c>
      <c r="R15" s="338"/>
      <c r="S15" s="338" t="e">
        <f>+#REF!</f>
        <v>#REF!</v>
      </c>
      <c r="T15" s="338" t="e">
        <f>+#REF!</f>
        <v>#REF!</v>
      </c>
      <c r="U15" s="338" t="e">
        <f>+#REF!</f>
        <v>#REF!</v>
      </c>
      <c r="V15" s="338" t="e">
        <f>+#REF!</f>
        <v>#REF!</v>
      </c>
      <c r="W15" s="338" t="e">
        <f>+#REF!</f>
        <v>#REF!</v>
      </c>
      <c r="X15" s="338" t="e">
        <f>+#REF!</f>
        <v>#REF!</v>
      </c>
      <c r="Y15" s="338" t="e">
        <f>+#REF!</f>
        <v>#REF!</v>
      </c>
      <c r="Z15" s="338" t="e">
        <f>+#REF!</f>
        <v>#REF!</v>
      </c>
      <c r="AA15" s="349" t="e">
        <f>SUM(O15:Z16)</f>
        <v>#REF!</v>
      </c>
      <c r="AB15" s="313" t="e">
        <f>+AA15/K15</f>
        <v>#REF!</v>
      </c>
      <c r="AC15" s="313" t="e">
        <f>+(J15+AA15)/I15</f>
        <v>#REF!</v>
      </c>
      <c r="AD15" s="347" t="s">
        <v>221</v>
      </c>
      <c r="AE15" s="300" t="s">
        <v>223</v>
      </c>
      <c r="AF15" s="347" t="s">
        <v>222</v>
      </c>
    </row>
    <row r="16" spans="1:67" ht="140.25" customHeight="1" x14ac:dyDescent="0.25">
      <c r="A16" s="306"/>
      <c r="B16" s="306"/>
      <c r="C16" s="306"/>
      <c r="D16" s="306"/>
      <c r="E16" s="306"/>
      <c r="F16" s="310"/>
      <c r="G16" s="306"/>
      <c r="H16" s="306"/>
      <c r="I16" s="361"/>
      <c r="J16" s="337"/>
      <c r="K16" s="353"/>
      <c r="L16" s="355"/>
      <c r="M16" s="337"/>
      <c r="N16" s="337"/>
      <c r="O16" s="339"/>
      <c r="P16" s="339"/>
      <c r="Q16" s="339"/>
      <c r="R16" s="339"/>
      <c r="S16" s="339"/>
      <c r="T16" s="339"/>
      <c r="U16" s="339"/>
      <c r="V16" s="339"/>
      <c r="W16" s="339"/>
      <c r="X16" s="339"/>
      <c r="Y16" s="339"/>
      <c r="Z16" s="339"/>
      <c r="AA16" s="350"/>
      <c r="AB16" s="313"/>
      <c r="AC16" s="313"/>
      <c r="AD16" s="348"/>
      <c r="AE16" s="301"/>
      <c r="AF16" s="348"/>
    </row>
    <row r="17" spans="1:32" ht="62.25" customHeight="1" x14ac:dyDescent="0.25">
      <c r="A17" s="306" t="s">
        <v>154</v>
      </c>
      <c r="B17" s="307" t="str">
        <f>+'[2]Sección 1. Metas - Magnitud'!I45</f>
        <v>Realizar el 100% de las actividades para la segunda fase del Sistema Inteligente de Tranporte - SIT</v>
      </c>
      <c r="C17" s="306">
        <v>231</v>
      </c>
      <c r="D17" s="306" t="s">
        <v>176</v>
      </c>
      <c r="E17" s="306">
        <v>178</v>
      </c>
      <c r="F17" s="310" t="s">
        <v>177</v>
      </c>
      <c r="G17" s="306" t="s">
        <v>151</v>
      </c>
      <c r="H17" s="306" t="s">
        <v>70</v>
      </c>
      <c r="I17" s="314">
        <f>SUM(J17:N18)</f>
        <v>1</v>
      </c>
      <c r="J17" s="311">
        <v>0.05</v>
      </c>
      <c r="K17" s="308">
        <v>0.28999999999999998</v>
      </c>
      <c r="L17" s="324">
        <v>0.25</v>
      </c>
      <c r="M17" s="308">
        <v>0.4</v>
      </c>
      <c r="N17" s="308">
        <v>0.01</v>
      </c>
      <c r="O17" s="316">
        <v>0.19</v>
      </c>
      <c r="P17" s="317"/>
      <c r="Q17" s="317"/>
      <c r="R17" s="320">
        <v>0</v>
      </c>
      <c r="S17" s="321"/>
      <c r="T17" s="321"/>
      <c r="U17" s="330">
        <v>0</v>
      </c>
      <c r="V17" s="331"/>
      <c r="W17" s="331"/>
      <c r="X17" s="330">
        <v>0</v>
      </c>
      <c r="Y17" s="331"/>
      <c r="Z17" s="331"/>
      <c r="AA17" s="334">
        <f>+R17+O17+U17+X17</f>
        <v>0.19</v>
      </c>
      <c r="AB17" s="313">
        <f>+AA17/K17</f>
        <v>0.65517241379310354</v>
      </c>
      <c r="AC17" s="313">
        <f>+(J17+AA17)/I17</f>
        <v>0.24</v>
      </c>
      <c r="AD17" s="326" t="s">
        <v>224</v>
      </c>
      <c r="AE17" s="300" t="s">
        <v>223</v>
      </c>
      <c r="AF17" s="326" t="s">
        <v>225</v>
      </c>
    </row>
    <row r="18" spans="1:32" ht="200.25" customHeight="1" x14ac:dyDescent="0.25">
      <c r="A18" s="306"/>
      <c r="B18" s="307"/>
      <c r="C18" s="306"/>
      <c r="D18" s="306"/>
      <c r="E18" s="306"/>
      <c r="F18" s="310"/>
      <c r="G18" s="306"/>
      <c r="H18" s="306"/>
      <c r="I18" s="315"/>
      <c r="J18" s="312"/>
      <c r="K18" s="309"/>
      <c r="L18" s="325"/>
      <c r="M18" s="309"/>
      <c r="N18" s="309"/>
      <c r="O18" s="318"/>
      <c r="P18" s="319"/>
      <c r="Q18" s="319"/>
      <c r="R18" s="322"/>
      <c r="S18" s="323"/>
      <c r="T18" s="323"/>
      <c r="U18" s="332"/>
      <c r="V18" s="333"/>
      <c r="W18" s="333"/>
      <c r="X18" s="332"/>
      <c r="Y18" s="333"/>
      <c r="Z18" s="333"/>
      <c r="AA18" s="335"/>
      <c r="AB18" s="313"/>
      <c r="AC18" s="313"/>
      <c r="AD18" s="327"/>
      <c r="AE18" s="301"/>
      <c r="AF18" s="327"/>
    </row>
    <row r="19" spans="1:32" ht="62.25" customHeight="1" x14ac:dyDescent="0.25">
      <c r="A19" s="306" t="s">
        <v>154</v>
      </c>
      <c r="B19" s="307" t="str">
        <f>+'[2]Sección 1. Metas - Magnitud'!I48</f>
        <v>Realizar el 100% de las actividades para la segunda fase de Semáforos Inteligentes.</v>
      </c>
      <c r="C19" s="306">
        <v>232</v>
      </c>
      <c r="D19" s="306" t="s">
        <v>178</v>
      </c>
      <c r="E19" s="306">
        <v>179</v>
      </c>
      <c r="F19" s="310" t="s">
        <v>179</v>
      </c>
      <c r="G19" s="306" t="s">
        <v>151</v>
      </c>
      <c r="H19" s="306" t="s">
        <v>70</v>
      </c>
      <c r="I19" s="314">
        <f>SUM(J19:N20)</f>
        <v>1</v>
      </c>
      <c r="J19" s="311">
        <v>0.01</v>
      </c>
      <c r="K19" s="308">
        <v>0.15</v>
      </c>
      <c r="L19" s="324">
        <v>0.42</v>
      </c>
      <c r="M19" s="308">
        <v>0.42</v>
      </c>
      <c r="N19" s="308">
        <v>0</v>
      </c>
      <c r="O19" s="302">
        <v>0.35</v>
      </c>
      <c r="P19" s="303"/>
      <c r="Q19" s="303"/>
      <c r="R19" s="316">
        <v>0</v>
      </c>
      <c r="S19" s="317"/>
      <c r="T19" s="317"/>
      <c r="U19" s="302">
        <v>0</v>
      </c>
      <c r="V19" s="303"/>
      <c r="W19" s="303"/>
      <c r="X19" s="302">
        <v>0</v>
      </c>
      <c r="Y19" s="303"/>
      <c r="Z19" s="303"/>
      <c r="AA19" s="328">
        <f>+R19+O19+U19+X19</f>
        <v>0.35</v>
      </c>
      <c r="AB19" s="313">
        <f>+AA19/K19</f>
        <v>2.3333333333333335</v>
      </c>
      <c r="AC19" s="313">
        <f>+(J19+AA19)/I19</f>
        <v>0.36</v>
      </c>
      <c r="AD19" s="326" t="s">
        <v>227</v>
      </c>
      <c r="AE19" s="300" t="s">
        <v>223</v>
      </c>
      <c r="AF19" s="326" t="s">
        <v>225</v>
      </c>
    </row>
    <row r="20" spans="1:32" ht="298.5" customHeight="1" x14ac:dyDescent="0.25">
      <c r="A20" s="306"/>
      <c r="B20" s="307"/>
      <c r="C20" s="306"/>
      <c r="D20" s="306"/>
      <c r="E20" s="306"/>
      <c r="F20" s="310"/>
      <c r="G20" s="306"/>
      <c r="H20" s="306"/>
      <c r="I20" s="315"/>
      <c r="J20" s="312"/>
      <c r="K20" s="309"/>
      <c r="L20" s="325"/>
      <c r="M20" s="309"/>
      <c r="N20" s="309"/>
      <c r="O20" s="304"/>
      <c r="P20" s="305"/>
      <c r="Q20" s="305"/>
      <c r="R20" s="318"/>
      <c r="S20" s="319"/>
      <c r="T20" s="319"/>
      <c r="U20" s="304"/>
      <c r="V20" s="305"/>
      <c r="W20" s="305"/>
      <c r="X20" s="304"/>
      <c r="Y20" s="305"/>
      <c r="Z20" s="305"/>
      <c r="AA20" s="329"/>
      <c r="AB20" s="313"/>
      <c r="AC20" s="313"/>
      <c r="AD20" s="327"/>
      <c r="AE20" s="301"/>
      <c r="AF20" s="327"/>
    </row>
    <row r="21" spans="1:32" ht="62.25" customHeight="1" x14ac:dyDescent="0.25">
      <c r="A21" s="306" t="s">
        <v>154</v>
      </c>
      <c r="B21" s="307" t="str">
        <f>+'[2]Sección 1. Metas - Magnitud'!I51</f>
        <v>Realizar el 100% de las actividades para la primera fase de Detección Electrónica DEI</v>
      </c>
      <c r="C21" s="306">
        <v>233</v>
      </c>
      <c r="D21" s="306" t="s">
        <v>180</v>
      </c>
      <c r="E21" s="306">
        <v>180</v>
      </c>
      <c r="F21" s="310" t="s">
        <v>181</v>
      </c>
      <c r="G21" s="306" t="s">
        <v>151</v>
      </c>
      <c r="H21" s="306" t="s">
        <v>70</v>
      </c>
      <c r="I21" s="314">
        <f>SUM(J21:N22)</f>
        <v>1</v>
      </c>
      <c r="J21" s="311">
        <v>0.01</v>
      </c>
      <c r="K21" s="308">
        <v>0.1</v>
      </c>
      <c r="L21" s="324">
        <v>0.3</v>
      </c>
      <c r="M21" s="308">
        <v>0.55000000000000004</v>
      </c>
      <c r="N21" s="308">
        <v>0.04</v>
      </c>
      <c r="O21" s="302">
        <v>4.4999999999999998E-2</v>
      </c>
      <c r="P21" s="303"/>
      <c r="Q21" s="303"/>
      <c r="R21" s="302">
        <v>0</v>
      </c>
      <c r="S21" s="303"/>
      <c r="T21" s="303"/>
      <c r="U21" s="302">
        <v>0</v>
      </c>
      <c r="V21" s="303"/>
      <c r="W21" s="303"/>
      <c r="X21" s="302">
        <v>0</v>
      </c>
      <c r="Y21" s="303"/>
      <c r="Z21" s="303"/>
      <c r="AA21" s="328">
        <f>+R21+O21+U21+X21</f>
        <v>4.4999999999999998E-2</v>
      </c>
      <c r="AB21" s="313">
        <f>+AA21/K21</f>
        <v>0.44999999999999996</v>
      </c>
      <c r="AC21" s="313">
        <f>+(J21+AA21)/I21</f>
        <v>5.5E-2</v>
      </c>
      <c r="AD21" s="326" t="s">
        <v>228</v>
      </c>
      <c r="AE21" s="300" t="s">
        <v>223</v>
      </c>
      <c r="AF21" s="326" t="s">
        <v>225</v>
      </c>
    </row>
    <row r="22" spans="1:32" ht="124.5" customHeight="1" x14ac:dyDescent="0.25">
      <c r="A22" s="306"/>
      <c r="B22" s="307"/>
      <c r="C22" s="306"/>
      <c r="D22" s="306"/>
      <c r="E22" s="306"/>
      <c r="F22" s="310"/>
      <c r="G22" s="306"/>
      <c r="H22" s="306"/>
      <c r="I22" s="315"/>
      <c r="J22" s="312"/>
      <c r="K22" s="309"/>
      <c r="L22" s="325"/>
      <c r="M22" s="309"/>
      <c r="N22" s="309"/>
      <c r="O22" s="304"/>
      <c r="P22" s="305"/>
      <c r="Q22" s="305"/>
      <c r="R22" s="304"/>
      <c r="S22" s="305"/>
      <c r="T22" s="305"/>
      <c r="U22" s="304"/>
      <c r="V22" s="305"/>
      <c r="W22" s="305"/>
      <c r="X22" s="304"/>
      <c r="Y22" s="305"/>
      <c r="Z22" s="305"/>
      <c r="AA22" s="329"/>
      <c r="AB22" s="313"/>
      <c r="AC22" s="313"/>
      <c r="AD22" s="327"/>
      <c r="AE22" s="301"/>
      <c r="AF22" s="32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8D67-DFC3-4D93-95A3-BA2B31D20AFB}">
  <sheetPr>
    <tabColor rgb="FF92D050"/>
  </sheetPr>
  <dimension ref="B1:X61"/>
  <sheetViews>
    <sheetView topLeftCell="A26" zoomScaleNormal="100" zoomScaleSheetLayoutView="50" zoomScalePageLayoutView="85" workbookViewId="0">
      <selection activeCell="C26" sqref="C26"/>
    </sheetView>
  </sheetViews>
  <sheetFormatPr baseColWidth="10" defaultColWidth="10.85546875" defaultRowHeight="12.75" x14ac:dyDescent="0.2"/>
  <cols>
    <col min="1" max="1" width="1" style="173" customWidth="1"/>
    <col min="2" max="2" width="25.42578125" style="208" customWidth="1"/>
    <col min="3" max="3" width="14.42578125" style="173" customWidth="1"/>
    <col min="4" max="4" width="14.7109375" style="173" customWidth="1"/>
    <col min="5" max="5" width="16.42578125" style="173" customWidth="1"/>
    <col min="6" max="6" width="25" style="173" customWidth="1"/>
    <col min="7" max="7" width="22" style="208" customWidth="1"/>
    <col min="8" max="8" width="20.42578125" style="173" customWidth="1"/>
    <col min="9" max="11" width="22.42578125" style="173" customWidth="1"/>
    <col min="12" max="24" width="10.85546875" style="171"/>
    <col min="25" max="16384" width="10.85546875" style="173"/>
  </cols>
  <sheetData>
    <row r="1" spans="2:14" ht="37.5" customHeight="1" x14ac:dyDescent="0.2">
      <c r="B1" s="596"/>
      <c r="C1" s="599" t="s">
        <v>25</v>
      </c>
      <c r="D1" s="599"/>
      <c r="E1" s="599"/>
      <c r="F1" s="599"/>
      <c r="G1" s="599"/>
      <c r="H1" s="599"/>
      <c r="I1" s="600"/>
      <c r="J1" s="170"/>
      <c r="K1" s="170"/>
      <c r="M1" s="172" t="s">
        <v>47</v>
      </c>
    </row>
    <row r="2" spans="2:14" ht="37.5" customHeight="1" x14ac:dyDescent="0.2">
      <c r="B2" s="597"/>
      <c r="C2" s="603" t="s">
        <v>239</v>
      </c>
      <c r="D2" s="603"/>
      <c r="E2" s="603"/>
      <c r="F2" s="603"/>
      <c r="G2" s="603"/>
      <c r="H2" s="603"/>
      <c r="I2" s="601"/>
      <c r="J2" s="170"/>
      <c r="K2" s="170"/>
      <c r="M2" s="172" t="s">
        <v>48</v>
      </c>
    </row>
    <row r="3" spans="2:14" ht="37.5" customHeight="1" thickBot="1" x14ac:dyDescent="0.25">
      <c r="B3" s="598"/>
      <c r="C3" s="604" t="s">
        <v>240</v>
      </c>
      <c r="D3" s="604"/>
      <c r="E3" s="604"/>
      <c r="F3" s="604" t="s">
        <v>241</v>
      </c>
      <c r="G3" s="604"/>
      <c r="H3" s="604"/>
      <c r="I3" s="602"/>
      <c r="J3" s="170"/>
      <c r="K3" s="170"/>
      <c r="M3" s="172" t="s">
        <v>50</v>
      </c>
    </row>
    <row r="4" spans="2:14" ht="23.25" customHeight="1" x14ac:dyDescent="0.2">
      <c r="B4" s="592" t="s">
        <v>398</v>
      </c>
      <c r="C4" s="593"/>
      <c r="D4" s="593"/>
      <c r="E4" s="593"/>
      <c r="F4" s="593"/>
      <c r="G4" s="593"/>
      <c r="H4" s="593"/>
      <c r="I4" s="594"/>
      <c r="J4" s="174"/>
      <c r="K4" s="174"/>
    </row>
    <row r="5" spans="2:14" ht="24" customHeight="1" x14ac:dyDescent="0.2">
      <c r="B5" s="507" t="s">
        <v>234</v>
      </c>
      <c r="C5" s="508"/>
      <c r="D5" s="508"/>
      <c r="E5" s="508"/>
      <c r="F5" s="508"/>
      <c r="G5" s="508"/>
      <c r="H5" s="508"/>
      <c r="I5" s="509"/>
      <c r="J5" s="175"/>
      <c r="K5" s="175"/>
      <c r="N5" s="176" t="s">
        <v>57</v>
      </c>
    </row>
    <row r="6" spans="2:14" ht="46.15" customHeight="1" x14ac:dyDescent="0.2">
      <c r="B6" s="224" t="s">
        <v>242</v>
      </c>
      <c r="C6" s="222">
        <v>7</v>
      </c>
      <c r="D6" s="595" t="s">
        <v>243</v>
      </c>
      <c r="E6" s="595"/>
      <c r="F6" s="567" t="s">
        <v>301</v>
      </c>
      <c r="G6" s="567"/>
      <c r="H6" s="567"/>
      <c r="I6" s="568"/>
      <c r="J6" s="177"/>
      <c r="K6" s="177"/>
      <c r="M6" s="172" t="s">
        <v>60</v>
      </c>
      <c r="N6" s="176" t="s">
        <v>61</v>
      </c>
    </row>
    <row r="7" spans="2:14" ht="30.75" customHeight="1" x14ac:dyDescent="0.2">
      <c r="B7" s="224" t="s">
        <v>244</v>
      </c>
      <c r="C7" s="222" t="s">
        <v>81</v>
      </c>
      <c r="D7" s="595" t="s">
        <v>245</v>
      </c>
      <c r="E7" s="595"/>
      <c r="F7" s="567" t="s">
        <v>302</v>
      </c>
      <c r="G7" s="567"/>
      <c r="H7" s="178" t="s">
        <v>246</v>
      </c>
      <c r="I7" s="223" t="s">
        <v>81</v>
      </c>
      <c r="J7" s="179"/>
      <c r="K7" s="179"/>
      <c r="M7" s="172" t="s">
        <v>65</v>
      </c>
      <c r="N7" s="176" t="s">
        <v>66</v>
      </c>
    </row>
    <row r="8" spans="2:14" ht="30.75" customHeight="1" x14ac:dyDescent="0.2">
      <c r="B8" s="224" t="s">
        <v>247</v>
      </c>
      <c r="C8" s="567" t="s">
        <v>289</v>
      </c>
      <c r="D8" s="567"/>
      <c r="E8" s="567"/>
      <c r="F8" s="567"/>
      <c r="G8" s="178" t="s">
        <v>248</v>
      </c>
      <c r="H8" s="582">
        <v>7550</v>
      </c>
      <c r="I8" s="583"/>
      <c r="J8" s="180"/>
      <c r="K8" s="180"/>
      <c r="M8" s="172" t="s">
        <v>69</v>
      </c>
      <c r="N8" s="176" t="s">
        <v>70</v>
      </c>
    </row>
    <row r="9" spans="2:14" ht="30.75" customHeight="1" x14ac:dyDescent="0.2">
      <c r="B9" s="224" t="s">
        <v>48</v>
      </c>
      <c r="C9" s="584" t="s">
        <v>60</v>
      </c>
      <c r="D9" s="584"/>
      <c r="E9" s="584"/>
      <c r="F9" s="584"/>
      <c r="G9" s="178" t="s">
        <v>249</v>
      </c>
      <c r="H9" s="585" t="s">
        <v>299</v>
      </c>
      <c r="I9" s="586"/>
      <c r="J9" s="181"/>
      <c r="K9" s="181"/>
      <c r="M9" s="182" t="s">
        <v>73</v>
      </c>
    </row>
    <row r="10" spans="2:14" ht="58.9" customHeight="1" x14ac:dyDescent="0.2">
      <c r="B10" s="224" t="s">
        <v>250</v>
      </c>
      <c r="C10" s="567" t="s">
        <v>372</v>
      </c>
      <c r="D10" s="567"/>
      <c r="E10" s="567"/>
      <c r="F10" s="567"/>
      <c r="G10" s="567"/>
      <c r="H10" s="567"/>
      <c r="I10" s="568"/>
      <c r="J10" s="183"/>
      <c r="K10" s="183"/>
      <c r="M10" s="182"/>
    </row>
    <row r="11" spans="2:14" ht="30.75" customHeight="1" x14ac:dyDescent="0.2">
      <c r="B11" s="224" t="s">
        <v>251</v>
      </c>
      <c r="C11" s="560" t="str">
        <f>'[7]Proyecto 7550'!$E$53</f>
        <v>Realizar el fortalecimiento institucional de la estructura orgánica y funcional de la SDA, IDIGER, JBB, E IDPYBA</v>
      </c>
      <c r="D11" s="560"/>
      <c r="E11" s="560"/>
      <c r="F11" s="560"/>
      <c r="G11" s="560"/>
      <c r="H11" s="560"/>
      <c r="I11" s="747"/>
      <c r="J11" s="179"/>
      <c r="K11" s="179"/>
      <c r="M11" s="182"/>
      <c r="N11" s="176" t="s">
        <v>76</v>
      </c>
    </row>
    <row r="12" spans="2:14" ht="30.75" customHeight="1" x14ac:dyDescent="0.2">
      <c r="B12" s="224" t="s">
        <v>254</v>
      </c>
      <c r="C12" s="558" t="s">
        <v>300</v>
      </c>
      <c r="D12" s="558"/>
      <c r="E12" s="558"/>
      <c r="F12" s="558"/>
      <c r="G12" s="178" t="s">
        <v>252</v>
      </c>
      <c r="H12" s="572" t="s">
        <v>91</v>
      </c>
      <c r="I12" s="573"/>
      <c r="J12" s="179"/>
      <c r="K12" s="179"/>
      <c r="M12" s="182" t="s">
        <v>80</v>
      </c>
      <c r="N12" s="176" t="s">
        <v>81</v>
      </c>
    </row>
    <row r="13" spans="2:14" ht="30.75" customHeight="1" x14ac:dyDescent="0.2">
      <c r="B13" s="224" t="s">
        <v>255</v>
      </c>
      <c r="C13" s="591" t="s">
        <v>346</v>
      </c>
      <c r="D13" s="591"/>
      <c r="E13" s="591"/>
      <c r="F13" s="591"/>
      <c r="G13" s="178" t="s">
        <v>253</v>
      </c>
      <c r="H13" s="560" t="s">
        <v>57</v>
      </c>
      <c r="I13" s="747"/>
      <c r="J13" s="179"/>
      <c r="K13" s="179"/>
      <c r="M13" s="182" t="s">
        <v>84</v>
      </c>
    </row>
    <row r="14" spans="2:14" ht="30" customHeight="1" x14ac:dyDescent="0.2">
      <c r="B14" s="224" t="s">
        <v>256</v>
      </c>
      <c r="C14" s="558" t="s">
        <v>317</v>
      </c>
      <c r="D14" s="558"/>
      <c r="E14" s="558"/>
      <c r="F14" s="558"/>
      <c r="G14" s="558"/>
      <c r="H14" s="558"/>
      <c r="I14" s="559"/>
      <c r="J14" s="183"/>
      <c r="K14" s="183"/>
      <c r="M14" s="182" t="s">
        <v>86</v>
      </c>
      <c r="N14" s="176"/>
    </row>
    <row r="15" spans="2:14" ht="30.75" customHeight="1" x14ac:dyDescent="0.2">
      <c r="B15" s="224" t="s">
        <v>257</v>
      </c>
      <c r="C15" s="558" t="s">
        <v>315</v>
      </c>
      <c r="D15" s="558"/>
      <c r="E15" s="558"/>
      <c r="F15" s="558"/>
      <c r="G15" s="558"/>
      <c r="H15" s="558"/>
      <c r="I15" s="559"/>
      <c r="J15" s="184"/>
      <c r="K15" s="184"/>
      <c r="M15" s="182" t="s">
        <v>88</v>
      </c>
      <c r="N15" s="176"/>
    </row>
    <row r="16" spans="2:14" ht="42.6" customHeight="1" x14ac:dyDescent="0.2">
      <c r="B16" s="224" t="s">
        <v>258</v>
      </c>
      <c r="C16" s="567" t="s">
        <v>318</v>
      </c>
      <c r="D16" s="567"/>
      <c r="E16" s="567"/>
      <c r="F16" s="567"/>
      <c r="G16" s="567"/>
      <c r="H16" s="567"/>
      <c r="I16" s="568"/>
      <c r="J16" s="185"/>
      <c r="K16" s="185"/>
      <c r="M16" s="182"/>
      <c r="N16" s="176"/>
    </row>
    <row r="17" spans="2:14" ht="30.75" customHeight="1" x14ac:dyDescent="0.2">
      <c r="B17" s="224" t="s">
        <v>259</v>
      </c>
      <c r="C17" s="560" t="s">
        <v>152</v>
      </c>
      <c r="D17" s="561"/>
      <c r="E17" s="561"/>
      <c r="F17" s="561"/>
      <c r="G17" s="561"/>
      <c r="H17" s="561"/>
      <c r="I17" s="562"/>
      <c r="J17" s="186"/>
      <c r="K17" s="186"/>
      <c r="M17" s="182" t="s">
        <v>91</v>
      </c>
      <c r="N17" s="176"/>
    </row>
    <row r="18" spans="2:14" ht="18" customHeight="1" x14ac:dyDescent="0.2">
      <c r="B18" s="563" t="s">
        <v>265</v>
      </c>
      <c r="C18" s="564" t="s">
        <v>237</v>
      </c>
      <c r="D18" s="564"/>
      <c r="E18" s="564"/>
      <c r="F18" s="565" t="s">
        <v>238</v>
      </c>
      <c r="G18" s="565"/>
      <c r="H18" s="565"/>
      <c r="I18" s="566"/>
      <c r="J18" s="187"/>
      <c r="K18" s="187"/>
      <c r="M18" s="182" t="s">
        <v>79</v>
      </c>
      <c r="N18" s="176"/>
    </row>
    <row r="19" spans="2:14" ht="39.75" customHeight="1" x14ac:dyDescent="0.2">
      <c r="B19" s="563"/>
      <c r="C19" s="577" t="s">
        <v>296</v>
      </c>
      <c r="D19" s="578"/>
      <c r="E19" s="660"/>
      <c r="F19" s="567" t="str">
        <f>C19</f>
        <v>Actividades que se ejecutaron para la implementacion de los procesos transversales</v>
      </c>
      <c r="G19" s="567"/>
      <c r="H19" s="567"/>
      <c r="I19" s="568"/>
      <c r="J19" s="185"/>
      <c r="K19" s="185"/>
      <c r="M19" s="182" t="s">
        <v>95</v>
      </c>
      <c r="N19" s="176"/>
    </row>
    <row r="20" spans="2:14" ht="39.75" customHeight="1" x14ac:dyDescent="0.2">
      <c r="B20" s="224" t="s">
        <v>266</v>
      </c>
      <c r="C20" s="577" t="s">
        <v>297</v>
      </c>
      <c r="D20" s="578"/>
      <c r="E20" s="660"/>
      <c r="F20" s="567" t="str">
        <f>C20</f>
        <v>Cantidad de actividades que se ejecutaron para la implementacion de los procesos transversales</v>
      </c>
      <c r="G20" s="567"/>
      <c r="H20" s="567"/>
      <c r="I20" s="568"/>
      <c r="J20" s="179"/>
      <c r="K20" s="179"/>
      <c r="M20" s="182"/>
      <c r="N20" s="176"/>
    </row>
    <row r="21" spans="2:14" ht="27" customHeight="1" x14ac:dyDescent="0.2">
      <c r="B21" s="224" t="s">
        <v>267</v>
      </c>
      <c r="C21" s="577" t="s">
        <v>152</v>
      </c>
      <c r="D21" s="578"/>
      <c r="E21" s="660"/>
      <c r="F21" s="577" t="s">
        <v>152</v>
      </c>
      <c r="G21" s="578"/>
      <c r="H21" s="578"/>
      <c r="I21" s="579"/>
      <c r="J21" s="184"/>
      <c r="K21" s="184"/>
      <c r="M21" s="188"/>
      <c r="N21" s="176"/>
    </row>
    <row r="22" spans="2:14" ht="23.25" customHeight="1" x14ac:dyDescent="0.2">
      <c r="B22" s="224" t="s">
        <v>268</v>
      </c>
      <c r="C22" s="624">
        <v>44197</v>
      </c>
      <c r="D22" s="635"/>
      <c r="E22" s="636"/>
      <c r="F22" s="178" t="s">
        <v>271</v>
      </c>
      <c r="G22" s="225">
        <v>0.1</v>
      </c>
      <c r="H22" s="178" t="s">
        <v>275</v>
      </c>
      <c r="I22" s="260">
        <v>0.1</v>
      </c>
      <c r="J22" s="173">
        <v>3.377402597402597E-2</v>
      </c>
      <c r="K22" s="189"/>
      <c r="M22" s="188"/>
    </row>
    <row r="23" spans="2:14" ht="27" customHeight="1" x14ac:dyDescent="0.2">
      <c r="B23" s="224" t="s">
        <v>269</v>
      </c>
      <c r="C23" s="624">
        <v>44561</v>
      </c>
      <c r="D23" s="625"/>
      <c r="E23" s="626"/>
      <c r="F23" s="178" t="s">
        <v>272</v>
      </c>
      <c r="G23" s="555">
        <v>0.3</v>
      </c>
      <c r="H23" s="556"/>
      <c r="I23" s="557"/>
      <c r="J23" s="190"/>
      <c r="K23" s="190"/>
      <c r="M23" s="188"/>
    </row>
    <row r="24" spans="2:14" ht="30.75" customHeight="1" x14ac:dyDescent="0.2">
      <c r="B24" s="231" t="s">
        <v>270</v>
      </c>
      <c r="C24" s="612" t="s">
        <v>326</v>
      </c>
      <c r="D24" s="613"/>
      <c r="E24" s="614"/>
      <c r="F24" s="227" t="s">
        <v>274</v>
      </c>
      <c r="G24" s="529" t="s">
        <v>223</v>
      </c>
      <c r="H24" s="530"/>
      <c r="I24" s="531"/>
      <c r="J24" s="187"/>
      <c r="K24" s="187"/>
      <c r="M24" s="188"/>
    </row>
    <row r="25" spans="2:14" ht="22.5" customHeight="1" x14ac:dyDescent="0.2">
      <c r="B25" s="507" t="s">
        <v>235</v>
      </c>
      <c r="C25" s="508"/>
      <c r="D25" s="508"/>
      <c r="E25" s="508"/>
      <c r="F25" s="508"/>
      <c r="G25" s="508"/>
      <c r="H25" s="508"/>
      <c r="I25" s="509"/>
      <c r="J25" s="175"/>
      <c r="K25" s="175"/>
      <c r="M25" s="188"/>
    </row>
    <row r="26" spans="2:14" ht="43.5" customHeight="1" x14ac:dyDescent="0.2">
      <c r="B26" s="191" t="s">
        <v>105</v>
      </c>
      <c r="C26" s="221" t="s">
        <v>261</v>
      </c>
      <c r="D26" s="221" t="s">
        <v>260</v>
      </c>
      <c r="E26" s="192" t="s">
        <v>264</v>
      </c>
      <c r="F26" s="221" t="s">
        <v>263</v>
      </c>
      <c r="G26" s="221" t="s">
        <v>262</v>
      </c>
      <c r="H26" s="192" t="s">
        <v>276</v>
      </c>
      <c r="I26" s="193" t="s">
        <v>273</v>
      </c>
      <c r="J26" s="185"/>
      <c r="K26" s="185"/>
      <c r="M26" s="188"/>
    </row>
    <row r="27" spans="2:14" ht="15.6" customHeight="1" x14ac:dyDescent="0.2">
      <c r="B27" s="191" t="s">
        <v>329</v>
      </c>
      <c r="C27" s="210">
        <f>1.48%*G23</f>
        <v>4.4400000000000004E-3</v>
      </c>
      <c r="D27" s="262">
        <v>4.4400000000000004E-3</v>
      </c>
      <c r="E27" s="263">
        <f>IF(OR(C27=0,C27=""),0,D27/C27)</f>
        <v>1</v>
      </c>
      <c r="F27" s="550">
        <f>SUM(C27:C38)</f>
        <v>0.3</v>
      </c>
      <c r="G27" s="550">
        <f>SUM(D27:D38)</f>
        <v>0.1116</v>
      </c>
      <c r="H27" s="264">
        <f>+(D27*100%)/$G$23</f>
        <v>1.4800000000000002E-2</v>
      </c>
      <c r="I27" s="789">
        <f>G27+I22</f>
        <v>0.21160000000000001</v>
      </c>
      <c r="J27" s="185"/>
      <c r="K27" s="185"/>
      <c r="M27" s="188"/>
    </row>
    <row r="28" spans="2:14" ht="15.6" customHeight="1" x14ac:dyDescent="0.2">
      <c r="B28" s="191" t="s">
        <v>114</v>
      </c>
      <c r="C28" s="210">
        <f>10.92%*G23</f>
        <v>3.2759999999999997E-2</v>
      </c>
      <c r="D28" s="262">
        <f>7.72%*G23</f>
        <v>2.3159999999999997E-2</v>
      </c>
      <c r="E28" s="263">
        <f t="shared" ref="E28:E38" si="0">IF(OR(C28=0,C28=""),0,D28/C28)</f>
        <v>0.70695970695970689</v>
      </c>
      <c r="F28" s="551"/>
      <c r="G28" s="551"/>
      <c r="H28" s="264">
        <f>+IF(D28="","",((D28*100%)/$G$23)+H27)</f>
        <v>9.1999999999999998E-2</v>
      </c>
      <c r="I28" s="790"/>
      <c r="J28" s="185"/>
      <c r="K28" s="185"/>
      <c r="M28" s="188"/>
    </row>
    <row r="29" spans="2:14" ht="15.6" customHeight="1" x14ac:dyDescent="0.2">
      <c r="B29" s="191" t="s">
        <v>115</v>
      </c>
      <c r="C29" s="210">
        <f>10.68%*G23</f>
        <v>3.2039999999999999E-2</v>
      </c>
      <c r="D29" s="262">
        <f>10.68%*G23</f>
        <v>3.2039999999999999E-2</v>
      </c>
      <c r="E29" s="263">
        <f t="shared" si="0"/>
        <v>1</v>
      </c>
      <c r="F29" s="551"/>
      <c r="G29" s="551"/>
      <c r="H29" s="264">
        <f t="shared" ref="H29:H38" si="1">+IF(D29="","",((D29*100%)/$G$23)+H28)</f>
        <v>0.1988</v>
      </c>
      <c r="I29" s="790"/>
      <c r="J29" s="185"/>
      <c r="K29" s="185"/>
      <c r="M29" s="188"/>
    </row>
    <row r="30" spans="2:14" ht="15.6" customHeight="1" x14ac:dyDescent="0.2">
      <c r="B30" s="191" t="s">
        <v>116</v>
      </c>
      <c r="C30" s="210">
        <f>14.92%*G23</f>
        <v>4.4760000000000001E-2</v>
      </c>
      <c r="D30" s="262">
        <f>17.32%*G23</f>
        <v>5.1959999999999999E-2</v>
      </c>
      <c r="E30" s="263">
        <f t="shared" si="0"/>
        <v>1.1608579088471849</v>
      </c>
      <c r="F30" s="551"/>
      <c r="G30" s="551"/>
      <c r="H30" s="264">
        <f t="shared" si="1"/>
        <v>0.372</v>
      </c>
      <c r="I30" s="790"/>
      <c r="J30" s="185"/>
      <c r="K30" s="185"/>
      <c r="M30" s="188"/>
    </row>
    <row r="31" spans="2:14" ht="15.6" customHeight="1" x14ac:dyDescent="0.2">
      <c r="B31" s="191" t="s">
        <v>117</v>
      </c>
      <c r="C31" s="210">
        <f>13.09%*G23</f>
        <v>3.9269999999999992E-2</v>
      </c>
      <c r="D31" s="262"/>
      <c r="E31" s="263">
        <f t="shared" si="0"/>
        <v>0</v>
      </c>
      <c r="F31" s="551"/>
      <c r="G31" s="551"/>
      <c r="H31" s="264" t="str">
        <f t="shared" si="1"/>
        <v/>
      </c>
      <c r="I31" s="790"/>
      <c r="J31" s="185"/>
      <c r="K31" s="185"/>
      <c r="M31" s="188"/>
    </row>
    <row r="32" spans="2:14" ht="15.6" customHeight="1" x14ac:dyDescent="0.2">
      <c r="B32" s="191" t="s">
        <v>118</v>
      </c>
      <c r="C32" s="210">
        <f>9.99%*G23</f>
        <v>2.997E-2</v>
      </c>
      <c r="D32" s="262"/>
      <c r="E32" s="263">
        <f t="shared" si="0"/>
        <v>0</v>
      </c>
      <c r="F32" s="551"/>
      <c r="G32" s="551"/>
      <c r="H32" s="264" t="str">
        <f t="shared" si="1"/>
        <v/>
      </c>
      <c r="I32" s="790"/>
      <c r="J32" s="185"/>
      <c r="K32" s="185"/>
      <c r="M32" s="188"/>
    </row>
    <row r="33" spans="2:11" ht="19.5" customHeight="1" x14ac:dyDescent="0.2">
      <c r="B33" s="191" t="s">
        <v>119</v>
      </c>
      <c r="C33" s="210">
        <f>8.77%*G23</f>
        <v>2.631E-2</v>
      </c>
      <c r="D33" s="262"/>
      <c r="E33" s="263">
        <f t="shared" si="0"/>
        <v>0</v>
      </c>
      <c r="F33" s="551"/>
      <c r="G33" s="551"/>
      <c r="H33" s="264" t="str">
        <f t="shared" si="1"/>
        <v/>
      </c>
      <c r="I33" s="790"/>
      <c r="J33" s="195"/>
      <c r="K33" s="195"/>
    </row>
    <row r="34" spans="2:11" ht="19.5" customHeight="1" x14ac:dyDescent="0.2">
      <c r="B34" s="191" t="s">
        <v>120</v>
      </c>
      <c r="C34" s="210">
        <f>8.37%*G23</f>
        <v>2.5109999999999997E-2</v>
      </c>
      <c r="D34" s="262"/>
      <c r="E34" s="263">
        <f t="shared" si="0"/>
        <v>0</v>
      </c>
      <c r="F34" s="551"/>
      <c r="G34" s="551"/>
      <c r="H34" s="264" t="str">
        <f t="shared" si="1"/>
        <v/>
      </c>
      <c r="I34" s="790"/>
      <c r="J34" s="195"/>
      <c r="K34" s="195"/>
    </row>
    <row r="35" spans="2:11" ht="19.5" customHeight="1" x14ac:dyDescent="0.2">
      <c r="B35" s="191" t="s">
        <v>121</v>
      </c>
      <c r="C35" s="210">
        <f>8.42%*G23</f>
        <v>2.5259999999999998E-2</v>
      </c>
      <c r="D35" s="262"/>
      <c r="E35" s="263">
        <f t="shared" si="0"/>
        <v>0</v>
      </c>
      <c r="F35" s="551"/>
      <c r="G35" s="551"/>
      <c r="H35" s="264" t="str">
        <f t="shared" si="1"/>
        <v/>
      </c>
      <c r="I35" s="790"/>
      <c r="J35" s="195"/>
      <c r="K35" s="195"/>
    </row>
    <row r="36" spans="2:11" ht="19.5" customHeight="1" x14ac:dyDescent="0.2">
      <c r="B36" s="191" t="s">
        <v>122</v>
      </c>
      <c r="C36" s="210">
        <f>6.63%*G23</f>
        <v>1.9889999999999998E-2</v>
      </c>
      <c r="D36" s="262"/>
      <c r="E36" s="263">
        <f t="shared" si="0"/>
        <v>0</v>
      </c>
      <c r="F36" s="551"/>
      <c r="G36" s="551"/>
      <c r="H36" s="264" t="str">
        <f t="shared" si="1"/>
        <v/>
      </c>
      <c r="I36" s="790"/>
      <c r="J36" s="195"/>
      <c r="K36" s="195"/>
    </row>
    <row r="37" spans="2:11" ht="19.5" customHeight="1" x14ac:dyDescent="0.2">
      <c r="B37" s="191" t="s">
        <v>123</v>
      </c>
      <c r="C37" s="210">
        <f>3.38%*G23</f>
        <v>1.0139999999999998E-2</v>
      </c>
      <c r="D37" s="262"/>
      <c r="E37" s="263">
        <f t="shared" si="0"/>
        <v>0</v>
      </c>
      <c r="F37" s="551"/>
      <c r="G37" s="551"/>
      <c r="H37" s="264" t="str">
        <f t="shared" si="1"/>
        <v/>
      </c>
      <c r="I37" s="790"/>
      <c r="J37" s="195"/>
      <c r="K37" s="195"/>
    </row>
    <row r="38" spans="2:11" ht="19.5" customHeight="1" x14ac:dyDescent="0.2">
      <c r="B38" s="191" t="s">
        <v>124</v>
      </c>
      <c r="C38" s="210">
        <f>3.35%*G23</f>
        <v>1.005E-2</v>
      </c>
      <c r="D38" s="262"/>
      <c r="E38" s="263">
        <f t="shared" si="0"/>
        <v>0</v>
      </c>
      <c r="F38" s="552"/>
      <c r="G38" s="552"/>
      <c r="H38" s="264" t="str">
        <f t="shared" si="1"/>
        <v/>
      </c>
      <c r="I38" s="791"/>
      <c r="J38" s="195"/>
      <c r="K38" s="195"/>
    </row>
    <row r="39" spans="2:11" ht="52.5" customHeight="1" x14ac:dyDescent="0.2">
      <c r="B39" s="229" t="s">
        <v>277</v>
      </c>
      <c r="C39" s="741"/>
      <c r="D39" s="742"/>
      <c r="E39" s="742"/>
      <c r="F39" s="742"/>
      <c r="G39" s="742"/>
      <c r="H39" s="742"/>
      <c r="I39" s="743"/>
      <c r="J39" s="196"/>
      <c r="K39" s="196"/>
    </row>
    <row r="40" spans="2:11" ht="34.5" customHeight="1" x14ac:dyDescent="0.2">
      <c r="B40" s="535"/>
      <c r="C40" s="536"/>
      <c r="D40" s="536"/>
      <c r="E40" s="536"/>
      <c r="F40" s="536"/>
      <c r="G40" s="536"/>
      <c r="H40" s="536"/>
      <c r="I40" s="537"/>
      <c r="J40" s="175"/>
      <c r="K40" s="175"/>
    </row>
    <row r="41" spans="2:11" ht="34.5" customHeight="1" x14ac:dyDescent="0.2">
      <c r="B41" s="538"/>
      <c r="C41" s="539"/>
      <c r="D41" s="539"/>
      <c r="E41" s="539"/>
      <c r="F41" s="539"/>
      <c r="G41" s="539"/>
      <c r="H41" s="539"/>
      <c r="I41" s="540"/>
      <c r="J41" s="196"/>
      <c r="K41" s="196"/>
    </row>
    <row r="42" spans="2:11" ht="34.5" customHeight="1" x14ac:dyDescent="0.2">
      <c r="B42" s="538"/>
      <c r="C42" s="539"/>
      <c r="D42" s="539"/>
      <c r="E42" s="539"/>
      <c r="F42" s="539"/>
      <c r="G42" s="539"/>
      <c r="H42" s="539"/>
      <c r="I42" s="540"/>
      <c r="J42" s="196"/>
      <c r="K42" s="196"/>
    </row>
    <row r="43" spans="2:11" ht="34.5" customHeight="1" x14ac:dyDescent="0.2">
      <c r="B43" s="538"/>
      <c r="C43" s="539"/>
      <c r="D43" s="539"/>
      <c r="E43" s="539"/>
      <c r="F43" s="539"/>
      <c r="G43" s="539"/>
      <c r="H43" s="539"/>
      <c r="I43" s="540"/>
      <c r="J43" s="196"/>
      <c r="K43" s="196"/>
    </row>
    <row r="44" spans="2:11" ht="34.5" customHeight="1" x14ac:dyDescent="0.2">
      <c r="B44" s="541"/>
      <c r="C44" s="542"/>
      <c r="D44" s="542"/>
      <c r="E44" s="542"/>
      <c r="F44" s="542"/>
      <c r="G44" s="542"/>
      <c r="H44" s="542"/>
      <c r="I44" s="543"/>
      <c r="J44" s="174"/>
      <c r="K44" s="174"/>
    </row>
    <row r="45" spans="2:11" ht="96.75" customHeight="1" x14ac:dyDescent="0.2">
      <c r="B45" s="224" t="s">
        <v>278</v>
      </c>
      <c r="C45" s="792" t="s">
        <v>404</v>
      </c>
      <c r="D45" s="793"/>
      <c r="E45" s="793"/>
      <c r="F45" s="793"/>
      <c r="G45" s="793"/>
      <c r="H45" s="793"/>
      <c r="I45" s="794"/>
      <c r="J45" s="197"/>
      <c r="K45" s="197"/>
    </row>
    <row r="46" spans="2:11" ht="64.900000000000006" customHeight="1" x14ac:dyDescent="0.2">
      <c r="B46" s="224" t="s">
        <v>279</v>
      </c>
      <c r="C46" s="792" t="s">
        <v>405</v>
      </c>
      <c r="D46" s="793"/>
      <c r="E46" s="793"/>
      <c r="F46" s="793"/>
      <c r="G46" s="793"/>
      <c r="H46" s="793"/>
      <c r="I46" s="794"/>
      <c r="J46" s="197"/>
      <c r="K46" s="197"/>
    </row>
    <row r="47" spans="2:11" ht="66" customHeight="1" x14ac:dyDescent="0.2">
      <c r="B47" s="230" t="s">
        <v>280</v>
      </c>
      <c r="C47" s="795" t="s">
        <v>406</v>
      </c>
      <c r="D47" s="796"/>
      <c r="E47" s="796"/>
      <c r="F47" s="796"/>
      <c r="G47" s="796"/>
      <c r="H47" s="796"/>
      <c r="I47" s="797"/>
      <c r="J47" s="197"/>
      <c r="K47" s="197"/>
    </row>
    <row r="48" spans="2:11" ht="22.5" customHeight="1" x14ac:dyDescent="0.2">
      <c r="B48" s="507" t="s">
        <v>236</v>
      </c>
      <c r="C48" s="508"/>
      <c r="D48" s="508"/>
      <c r="E48" s="508"/>
      <c r="F48" s="508"/>
      <c r="G48" s="508"/>
      <c r="H48" s="508"/>
      <c r="I48" s="509"/>
      <c r="J48" s="197"/>
      <c r="K48" s="197"/>
    </row>
    <row r="49" spans="2:11" ht="22.5" customHeight="1" x14ac:dyDescent="0.2">
      <c r="B49" s="522" t="s">
        <v>281</v>
      </c>
      <c r="C49" s="218" t="s">
        <v>282</v>
      </c>
      <c r="D49" s="524" t="s">
        <v>283</v>
      </c>
      <c r="E49" s="524"/>
      <c r="F49" s="524"/>
      <c r="G49" s="524" t="s">
        <v>284</v>
      </c>
      <c r="H49" s="524"/>
      <c r="I49" s="525"/>
      <c r="J49" s="198"/>
      <c r="K49" s="198"/>
    </row>
    <row r="50" spans="2:11" ht="30.75" customHeight="1" x14ac:dyDescent="0.2">
      <c r="B50" s="523"/>
      <c r="C50" s="261"/>
      <c r="D50" s="736"/>
      <c r="E50" s="736"/>
      <c r="F50" s="736"/>
      <c r="G50" s="736"/>
      <c r="H50" s="736"/>
      <c r="I50" s="737"/>
      <c r="J50" s="198"/>
      <c r="K50" s="198"/>
    </row>
    <row r="51" spans="2:11" ht="32.25" customHeight="1" x14ac:dyDescent="0.2">
      <c r="B51" s="233" t="s">
        <v>285</v>
      </c>
      <c r="C51" s="736" t="s">
        <v>342</v>
      </c>
      <c r="D51" s="736"/>
      <c r="E51" s="736"/>
      <c r="F51" s="736"/>
      <c r="G51" s="736"/>
      <c r="H51" s="736"/>
      <c r="I51" s="737"/>
      <c r="J51" s="200"/>
      <c r="K51" s="200"/>
    </row>
    <row r="52" spans="2:11" ht="28.5" customHeight="1" x14ac:dyDescent="0.2">
      <c r="B52" s="234" t="s">
        <v>286</v>
      </c>
      <c r="C52" s="736" t="s">
        <v>342</v>
      </c>
      <c r="D52" s="736"/>
      <c r="E52" s="736"/>
      <c r="F52" s="736"/>
      <c r="G52" s="736"/>
      <c r="H52" s="736"/>
      <c r="I52" s="737"/>
      <c r="J52" s="200"/>
      <c r="K52" s="200"/>
    </row>
    <row r="53" spans="2:11" ht="30" customHeight="1" x14ac:dyDescent="0.2">
      <c r="B53" s="230" t="s">
        <v>287</v>
      </c>
      <c r="C53" s="736" t="s">
        <v>330</v>
      </c>
      <c r="D53" s="736"/>
      <c r="E53" s="736"/>
      <c r="F53" s="736"/>
      <c r="G53" s="736"/>
      <c r="H53" s="736"/>
      <c r="I53" s="737"/>
      <c r="J53" s="201"/>
      <c r="K53" s="201"/>
    </row>
    <row r="54" spans="2:11" ht="31.5" customHeight="1" thickBot="1" x14ac:dyDescent="0.25">
      <c r="B54" s="211" t="s">
        <v>288</v>
      </c>
      <c r="C54" s="738" t="s">
        <v>331</v>
      </c>
      <c r="D54" s="739"/>
      <c r="E54" s="739"/>
      <c r="F54" s="739"/>
      <c r="G54" s="739"/>
      <c r="H54" s="739"/>
      <c r="I54" s="740"/>
      <c r="J54" s="202"/>
      <c r="K54" s="202"/>
    </row>
    <row r="55" spans="2:11" ht="13.15" customHeight="1" x14ac:dyDescent="0.2">
      <c r="B55" s="203"/>
      <c r="C55" s="204"/>
      <c r="D55" s="204"/>
      <c r="E55" s="205"/>
      <c r="F55" s="205"/>
      <c r="G55" s="212"/>
      <c r="H55" s="207"/>
      <c r="I55" s="204"/>
      <c r="J55" s="202"/>
      <c r="K55" s="202"/>
    </row>
    <row r="56" spans="2:11" ht="13.15" customHeight="1" x14ac:dyDescent="0.2">
      <c r="B56" s="203"/>
      <c r="C56" s="204"/>
      <c r="D56" s="204"/>
      <c r="E56" s="205"/>
      <c r="F56" s="205"/>
      <c r="G56" s="212"/>
      <c r="H56" s="207"/>
      <c r="I56" s="204"/>
      <c r="J56" s="202"/>
      <c r="K56" s="202"/>
    </row>
    <row r="57" spans="2:11" ht="13.15" customHeight="1" x14ac:dyDescent="0.2">
      <c r="B57" s="203"/>
      <c r="C57" s="204"/>
      <c r="D57" s="204"/>
      <c r="E57" s="205"/>
      <c r="F57" s="205"/>
      <c r="G57" s="212"/>
      <c r="H57" s="207"/>
      <c r="I57" s="204"/>
      <c r="J57" s="202"/>
      <c r="K57" s="202"/>
    </row>
    <row r="58" spans="2:11" ht="13.15" customHeight="1" x14ac:dyDescent="0.2">
      <c r="B58" s="203"/>
      <c r="C58" s="204"/>
      <c r="D58" s="204"/>
      <c r="E58" s="205"/>
      <c r="F58" s="205"/>
      <c r="G58" s="212"/>
      <c r="H58" s="207"/>
      <c r="I58" s="204"/>
      <c r="J58" s="202"/>
      <c r="K58" s="202"/>
    </row>
    <row r="59" spans="2:11" ht="13.15" customHeight="1" x14ac:dyDescent="0.2">
      <c r="B59" s="203"/>
      <c r="C59" s="204"/>
      <c r="D59" s="204"/>
      <c r="E59" s="205"/>
      <c r="F59" s="205"/>
      <c r="G59" s="212"/>
      <c r="H59" s="207"/>
      <c r="I59" s="204"/>
      <c r="J59" s="202"/>
      <c r="K59" s="202"/>
    </row>
    <row r="60" spans="2:11" ht="25.5" customHeight="1" x14ac:dyDescent="0.2">
      <c r="B60" s="203"/>
      <c r="C60" s="204"/>
      <c r="D60" s="204"/>
      <c r="E60" s="205"/>
      <c r="F60" s="205"/>
      <c r="G60" s="212"/>
      <c r="H60" s="207"/>
      <c r="I60" s="204"/>
      <c r="J60" s="202"/>
      <c r="K60" s="202"/>
    </row>
    <row r="61" spans="2:11" ht="13.9" customHeight="1" x14ac:dyDescent="0.2"/>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968016B7-3826-49D0-B5BF-1DB95A3FCB20}">
      <formula1>$N$11:$N$12</formula1>
    </dataValidation>
    <dataValidation type="list" allowBlank="1" showInputMessage="1" showErrorMessage="1" sqref="H13:I13" xr:uid="{87C34EF0-948E-478D-A485-53E7C339C546}">
      <formula1>$N$5:$N$8</formula1>
    </dataValidation>
    <dataValidation type="list" allowBlank="1" showInputMessage="1" showErrorMessage="1" sqref="C9:F9" xr:uid="{3DB9E810-D11E-4D79-8825-512BBF4191C1}">
      <formula1>$M$6:$M$9</formula1>
    </dataValidation>
    <dataValidation type="list" allowBlank="1" showInputMessage="1" showErrorMessage="1" sqref="C24:E24" xr:uid="{12C7ED17-E012-4ABD-8B76-480AAB16263F}">
      <formula1>$M$12:$M$15</formula1>
    </dataValidation>
    <dataValidation type="list" allowBlank="1" showInputMessage="1" showErrorMessage="1" sqref="H12:I12" xr:uid="{2E3795A6-3702-427E-860B-9EDD61862EF3}">
      <formula1>M17:M19</formula1>
    </dataValidation>
    <dataValidation type="list" showDropDown="1" showInputMessage="1" showErrorMessage="1" sqref="K12" xr:uid="{93264538-D010-4943-815A-73AD5B4732D4}">
      <formula1>O17:O19</formula1>
    </dataValidation>
    <dataValidation type="list" allowBlank="1" showInputMessage="1" showErrorMessage="1" sqref="J10:K10" xr:uid="{E92A5872-B4FE-4D92-A067-2B3A2A61D592}">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945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9457"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66"/>
      <c r="C2" s="464" t="s">
        <v>24</v>
      </c>
      <c r="D2" s="464"/>
      <c r="E2" s="464"/>
      <c r="F2" s="464"/>
      <c r="G2" s="464"/>
      <c r="H2" s="464"/>
      <c r="I2" s="468"/>
      <c r="J2" s="13"/>
      <c r="K2" s="13"/>
      <c r="M2" s="14" t="s">
        <v>47</v>
      </c>
    </row>
    <row r="3" spans="2:14" ht="25.5" customHeight="1" x14ac:dyDescent="0.2">
      <c r="B3" s="467"/>
      <c r="C3" s="465" t="s">
        <v>25</v>
      </c>
      <c r="D3" s="465"/>
      <c r="E3" s="465"/>
      <c r="F3" s="465"/>
      <c r="G3" s="465"/>
      <c r="H3" s="465"/>
      <c r="I3" s="469"/>
      <c r="J3" s="13"/>
      <c r="K3" s="13"/>
      <c r="M3" s="14" t="s">
        <v>48</v>
      </c>
    </row>
    <row r="4" spans="2:14" ht="25.5" customHeight="1" x14ac:dyDescent="0.2">
      <c r="B4" s="467"/>
      <c r="C4" s="465" t="s">
        <v>49</v>
      </c>
      <c r="D4" s="465"/>
      <c r="E4" s="465"/>
      <c r="F4" s="465"/>
      <c r="G4" s="465"/>
      <c r="H4" s="465"/>
      <c r="I4" s="469"/>
      <c r="J4" s="13"/>
      <c r="K4" s="13"/>
      <c r="M4" s="14" t="s">
        <v>50</v>
      </c>
    </row>
    <row r="5" spans="2:14" ht="25.5" customHeight="1" x14ac:dyDescent="0.2">
      <c r="B5" s="467"/>
      <c r="C5" s="465" t="s">
        <v>51</v>
      </c>
      <c r="D5" s="465"/>
      <c r="E5" s="465"/>
      <c r="F5" s="465"/>
      <c r="G5" s="470" t="s">
        <v>52</v>
      </c>
      <c r="H5" s="470"/>
      <c r="I5" s="469"/>
      <c r="J5" s="13"/>
      <c r="K5" s="13"/>
      <c r="M5" s="14" t="s">
        <v>53</v>
      </c>
    </row>
    <row r="6" spans="2:14" ht="23.25" customHeight="1" x14ac:dyDescent="0.2">
      <c r="B6" s="449" t="s">
        <v>54</v>
      </c>
      <c r="C6" s="450"/>
      <c r="D6" s="450"/>
      <c r="E6" s="450"/>
      <c r="F6" s="450"/>
      <c r="G6" s="450"/>
      <c r="H6" s="450"/>
      <c r="I6" s="451"/>
      <c r="J6" s="15"/>
      <c r="K6" s="15"/>
    </row>
    <row r="7" spans="2:14" ht="24" customHeight="1" x14ac:dyDescent="0.2">
      <c r="B7" s="452" t="s">
        <v>55</v>
      </c>
      <c r="C7" s="453"/>
      <c r="D7" s="453"/>
      <c r="E7" s="453"/>
      <c r="F7" s="453"/>
      <c r="G7" s="453"/>
      <c r="H7" s="453"/>
      <c r="I7" s="454"/>
      <c r="J7" s="16"/>
      <c r="K7" s="16"/>
    </row>
    <row r="8" spans="2:14" ht="24" customHeight="1" x14ac:dyDescent="0.2">
      <c r="B8" s="455" t="s">
        <v>56</v>
      </c>
      <c r="C8" s="456"/>
      <c r="D8" s="456"/>
      <c r="E8" s="456"/>
      <c r="F8" s="456"/>
      <c r="G8" s="456"/>
      <c r="H8" s="456"/>
      <c r="I8" s="457"/>
      <c r="J8" s="58"/>
      <c r="K8" s="58"/>
      <c r="N8" s="6" t="s">
        <v>57</v>
      </c>
    </row>
    <row r="9" spans="2:14" ht="30.75" customHeight="1" x14ac:dyDescent="0.2">
      <c r="B9" s="98" t="s">
        <v>58</v>
      </c>
      <c r="C9" s="59">
        <v>14</v>
      </c>
      <c r="D9" s="461" t="s">
        <v>59</v>
      </c>
      <c r="E9" s="461"/>
      <c r="F9" s="412" t="s">
        <v>207</v>
      </c>
      <c r="G9" s="413"/>
      <c r="H9" s="413"/>
      <c r="I9" s="414"/>
      <c r="J9" s="17"/>
      <c r="K9" s="17"/>
      <c r="M9" s="14" t="s">
        <v>60</v>
      </c>
      <c r="N9" s="6" t="s">
        <v>61</v>
      </c>
    </row>
    <row r="10" spans="2:14" ht="30.75" customHeight="1" x14ac:dyDescent="0.2">
      <c r="B10" s="20" t="s">
        <v>62</v>
      </c>
      <c r="C10" s="60" t="s">
        <v>81</v>
      </c>
      <c r="D10" s="462" t="s">
        <v>63</v>
      </c>
      <c r="E10" s="463"/>
      <c r="F10" s="446" t="s">
        <v>155</v>
      </c>
      <c r="G10" s="447"/>
      <c r="H10" s="18" t="s">
        <v>64</v>
      </c>
      <c r="I10" s="76" t="s">
        <v>81</v>
      </c>
      <c r="J10" s="19"/>
      <c r="K10" s="19"/>
      <c r="M10" s="14" t="s">
        <v>65</v>
      </c>
      <c r="N10" s="6" t="s">
        <v>66</v>
      </c>
    </row>
    <row r="11" spans="2:14" ht="30.75" customHeight="1" x14ac:dyDescent="0.2">
      <c r="B11" s="20" t="s">
        <v>67</v>
      </c>
      <c r="C11" s="458" t="s">
        <v>156</v>
      </c>
      <c r="D11" s="458"/>
      <c r="E11" s="458"/>
      <c r="F11" s="458"/>
      <c r="G11" s="18" t="s">
        <v>68</v>
      </c>
      <c r="H11" s="459">
        <v>1032</v>
      </c>
      <c r="I11" s="460"/>
      <c r="J11" s="21"/>
      <c r="K11" s="21"/>
      <c r="M11" s="14" t="s">
        <v>69</v>
      </c>
      <c r="N11" s="6" t="s">
        <v>70</v>
      </c>
    </row>
    <row r="12" spans="2:14" ht="30.75" customHeight="1" x14ac:dyDescent="0.2">
      <c r="B12" s="20" t="s">
        <v>71</v>
      </c>
      <c r="C12" s="443" t="s">
        <v>65</v>
      </c>
      <c r="D12" s="443"/>
      <c r="E12" s="443"/>
      <c r="F12" s="443"/>
      <c r="G12" s="18" t="s">
        <v>72</v>
      </c>
      <c r="H12" s="798" t="s">
        <v>165</v>
      </c>
      <c r="I12" s="799"/>
      <c r="J12" s="22"/>
      <c r="K12" s="22"/>
      <c r="M12" s="23" t="s">
        <v>73</v>
      </c>
    </row>
    <row r="13" spans="2:14" ht="30.75" customHeight="1" x14ac:dyDescent="0.2">
      <c r="B13" s="20" t="s">
        <v>74</v>
      </c>
      <c r="C13" s="439" t="s">
        <v>45</v>
      </c>
      <c r="D13" s="439"/>
      <c r="E13" s="439"/>
      <c r="F13" s="439"/>
      <c r="G13" s="439"/>
      <c r="H13" s="439"/>
      <c r="I13" s="440"/>
      <c r="J13" s="24"/>
      <c r="K13" s="24"/>
      <c r="M13" s="23"/>
    </row>
    <row r="14" spans="2:14" ht="30.75" customHeight="1" x14ac:dyDescent="0.2">
      <c r="B14" s="20" t="s">
        <v>75</v>
      </c>
      <c r="C14" s="446" t="s">
        <v>153</v>
      </c>
      <c r="D14" s="447"/>
      <c r="E14" s="447"/>
      <c r="F14" s="447"/>
      <c r="G14" s="447"/>
      <c r="H14" s="447"/>
      <c r="I14" s="448"/>
      <c r="J14" s="19"/>
      <c r="K14" s="19"/>
      <c r="M14" s="23"/>
      <c r="N14" s="6" t="s">
        <v>76</v>
      </c>
    </row>
    <row r="15" spans="2:14" ht="30.75" customHeight="1" x14ac:dyDescent="0.2">
      <c r="B15" s="20" t="s">
        <v>77</v>
      </c>
      <c r="C15" s="412" t="s">
        <v>166</v>
      </c>
      <c r="D15" s="413"/>
      <c r="E15" s="413"/>
      <c r="F15" s="800"/>
      <c r="G15" s="18" t="s">
        <v>78</v>
      </c>
      <c r="H15" s="435" t="s">
        <v>91</v>
      </c>
      <c r="I15" s="436"/>
      <c r="J15" s="19"/>
      <c r="K15" s="19"/>
      <c r="M15" s="23" t="s">
        <v>80</v>
      </c>
      <c r="N15" s="6" t="s">
        <v>81</v>
      </c>
    </row>
    <row r="16" spans="2:14" ht="30.75" customHeight="1" x14ac:dyDescent="0.2">
      <c r="B16" s="20" t="s">
        <v>82</v>
      </c>
      <c r="C16" s="437" t="s">
        <v>215</v>
      </c>
      <c r="D16" s="438"/>
      <c r="E16" s="438"/>
      <c r="F16" s="438"/>
      <c r="G16" s="18" t="s">
        <v>83</v>
      </c>
      <c r="H16" s="435" t="s">
        <v>70</v>
      </c>
      <c r="I16" s="436"/>
      <c r="J16" s="19"/>
      <c r="K16" s="19"/>
      <c r="M16" s="23" t="s">
        <v>84</v>
      </c>
    </row>
    <row r="17" spans="2:14" ht="36" customHeight="1" x14ac:dyDescent="0.2">
      <c r="B17" s="20" t="s">
        <v>85</v>
      </c>
      <c r="C17" s="801" t="s">
        <v>167</v>
      </c>
      <c r="D17" s="802"/>
      <c r="E17" s="802"/>
      <c r="F17" s="802"/>
      <c r="G17" s="802"/>
      <c r="H17" s="802"/>
      <c r="I17" s="803"/>
      <c r="J17" s="24"/>
      <c r="K17" s="24"/>
      <c r="M17" s="23" t="s">
        <v>86</v>
      </c>
      <c r="N17" s="6" t="s">
        <v>39</v>
      </c>
    </row>
    <row r="18" spans="2:14" ht="30.75" customHeight="1" x14ac:dyDescent="0.2">
      <c r="B18" s="20" t="s">
        <v>87</v>
      </c>
      <c r="C18" s="412" t="s">
        <v>168</v>
      </c>
      <c r="D18" s="413"/>
      <c r="E18" s="413"/>
      <c r="F18" s="413"/>
      <c r="G18" s="413"/>
      <c r="H18" s="413"/>
      <c r="I18" s="414"/>
      <c r="J18" s="25"/>
      <c r="K18" s="25"/>
      <c r="M18" s="23" t="s">
        <v>88</v>
      </c>
      <c r="N18" s="6" t="s">
        <v>40</v>
      </c>
    </row>
    <row r="19" spans="2:14" ht="30.75" customHeight="1" x14ac:dyDescent="0.2">
      <c r="B19" s="20" t="s">
        <v>89</v>
      </c>
      <c r="C19" s="804" t="s">
        <v>200</v>
      </c>
      <c r="D19" s="805"/>
      <c r="E19" s="805"/>
      <c r="F19" s="805"/>
      <c r="G19" s="805"/>
      <c r="H19" s="805"/>
      <c r="I19" s="806"/>
      <c r="J19" s="26"/>
      <c r="K19" s="26"/>
      <c r="M19" s="23"/>
      <c r="N19" s="6" t="s">
        <v>41</v>
      </c>
    </row>
    <row r="20" spans="2:14" ht="30.75" customHeight="1" x14ac:dyDescent="0.2">
      <c r="B20" s="20" t="s">
        <v>90</v>
      </c>
      <c r="C20" s="807" t="s">
        <v>152</v>
      </c>
      <c r="D20" s="808"/>
      <c r="E20" s="808"/>
      <c r="F20" s="808"/>
      <c r="G20" s="808"/>
      <c r="H20" s="808"/>
      <c r="I20" s="809"/>
      <c r="J20" s="27"/>
      <c r="K20" s="27"/>
      <c r="M20" s="23" t="s">
        <v>91</v>
      </c>
      <c r="N20" s="6" t="s">
        <v>42</v>
      </c>
    </row>
    <row r="21" spans="2:14" ht="27.75" customHeight="1" x14ac:dyDescent="0.2">
      <c r="B21" s="428" t="s">
        <v>92</v>
      </c>
      <c r="C21" s="430" t="s">
        <v>93</v>
      </c>
      <c r="D21" s="430"/>
      <c r="E21" s="430"/>
      <c r="F21" s="431" t="s">
        <v>94</v>
      </c>
      <c r="G21" s="431"/>
      <c r="H21" s="431"/>
      <c r="I21" s="432"/>
      <c r="J21" s="28"/>
      <c r="K21" s="28"/>
      <c r="M21" s="23" t="s">
        <v>79</v>
      </c>
      <c r="N21" s="6" t="s">
        <v>43</v>
      </c>
    </row>
    <row r="22" spans="2:14" ht="27" customHeight="1" x14ac:dyDescent="0.2">
      <c r="B22" s="429"/>
      <c r="C22" s="804" t="s">
        <v>169</v>
      </c>
      <c r="D22" s="805"/>
      <c r="E22" s="810"/>
      <c r="F22" s="804" t="s">
        <v>171</v>
      </c>
      <c r="G22" s="805"/>
      <c r="H22" s="805"/>
      <c r="I22" s="806"/>
      <c r="J22" s="26"/>
      <c r="K22" s="26"/>
      <c r="M22" s="23" t="s">
        <v>95</v>
      </c>
      <c r="N22" s="6" t="s">
        <v>44</v>
      </c>
    </row>
    <row r="23" spans="2:14" ht="39.75" customHeight="1" x14ac:dyDescent="0.2">
      <c r="B23" s="20" t="s">
        <v>96</v>
      </c>
      <c r="C23" s="446" t="s">
        <v>152</v>
      </c>
      <c r="D23" s="447"/>
      <c r="E23" s="811"/>
      <c r="F23" s="446" t="s">
        <v>152</v>
      </c>
      <c r="G23" s="447"/>
      <c r="H23" s="447"/>
      <c r="I23" s="448"/>
      <c r="J23" s="19"/>
      <c r="K23" s="19"/>
      <c r="M23" s="23"/>
      <c r="N23" s="6" t="s">
        <v>45</v>
      </c>
    </row>
    <row r="24" spans="2:14" ht="44.25" customHeight="1" x14ac:dyDescent="0.2">
      <c r="B24" s="20" t="s">
        <v>97</v>
      </c>
      <c r="C24" s="812" t="s">
        <v>170</v>
      </c>
      <c r="D24" s="813"/>
      <c r="E24" s="814"/>
      <c r="F24" s="804" t="s">
        <v>172</v>
      </c>
      <c r="G24" s="805"/>
      <c r="H24" s="805"/>
      <c r="I24" s="806"/>
      <c r="J24" s="25"/>
      <c r="K24" s="25"/>
      <c r="M24" s="29"/>
      <c r="N24" s="6" t="s">
        <v>46</v>
      </c>
    </row>
    <row r="25" spans="2:14" ht="29.25" customHeight="1" x14ac:dyDescent="0.2">
      <c r="B25" s="20" t="s">
        <v>98</v>
      </c>
      <c r="C25" s="415" t="s">
        <v>215</v>
      </c>
      <c r="D25" s="416"/>
      <c r="E25" s="417"/>
      <c r="F25" s="18" t="s">
        <v>99</v>
      </c>
      <c r="G25" s="815">
        <v>74</v>
      </c>
      <c r="H25" s="816"/>
      <c r="I25" s="817"/>
      <c r="J25" s="30"/>
      <c r="K25" s="30"/>
      <c r="M25" s="29"/>
    </row>
    <row r="26" spans="2:14" ht="27" customHeight="1" x14ac:dyDescent="0.2">
      <c r="B26" s="20" t="s">
        <v>100</v>
      </c>
      <c r="C26" s="412" t="s">
        <v>216</v>
      </c>
      <c r="D26" s="413"/>
      <c r="E26" s="800"/>
      <c r="F26" s="18" t="s">
        <v>101</v>
      </c>
      <c r="G26" s="815">
        <v>0</v>
      </c>
      <c r="H26" s="816"/>
      <c r="I26" s="817"/>
      <c r="J26" s="31"/>
      <c r="K26" s="31"/>
      <c r="M26" s="29"/>
    </row>
    <row r="27" spans="2:14" ht="47.25" customHeight="1" x14ac:dyDescent="0.2">
      <c r="B27" s="97" t="s">
        <v>102</v>
      </c>
      <c r="C27" s="446" t="s">
        <v>86</v>
      </c>
      <c r="D27" s="447"/>
      <c r="E27" s="811"/>
      <c r="F27" s="32" t="s">
        <v>103</v>
      </c>
      <c r="G27" s="422" t="s">
        <v>182</v>
      </c>
      <c r="H27" s="423"/>
      <c r="I27" s="424"/>
      <c r="J27" s="28"/>
      <c r="K27" s="28"/>
      <c r="M27" s="29"/>
    </row>
    <row r="28" spans="2:14" ht="30" customHeight="1" x14ac:dyDescent="0.2">
      <c r="B28" s="392" t="s">
        <v>104</v>
      </c>
      <c r="C28" s="393"/>
      <c r="D28" s="393"/>
      <c r="E28" s="393"/>
      <c r="F28" s="393"/>
      <c r="G28" s="393"/>
      <c r="H28" s="393"/>
      <c r="I28" s="39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70"/>
      <c r="D42" s="370"/>
      <c r="E42" s="370"/>
      <c r="F42" s="370"/>
      <c r="G42" s="370"/>
      <c r="H42" s="370"/>
      <c r="I42" s="388"/>
      <c r="J42" s="39"/>
      <c r="K42" s="39"/>
    </row>
    <row r="43" spans="2:11" ht="29.25" customHeight="1" x14ac:dyDescent="0.2">
      <c r="B43" s="392" t="s">
        <v>126</v>
      </c>
      <c r="C43" s="393"/>
      <c r="D43" s="393"/>
      <c r="E43" s="393"/>
      <c r="F43" s="393"/>
      <c r="G43" s="393"/>
      <c r="H43" s="393"/>
      <c r="I43" s="394"/>
      <c r="J43" s="58"/>
      <c r="K43" s="58"/>
    </row>
    <row r="44" spans="2:11" ht="32.25" customHeight="1" x14ac:dyDescent="0.2">
      <c r="B44" s="400"/>
      <c r="C44" s="401"/>
      <c r="D44" s="401"/>
      <c r="E44" s="401"/>
      <c r="F44" s="401"/>
      <c r="G44" s="401"/>
      <c r="H44" s="401"/>
      <c r="I44" s="402"/>
      <c r="J44" s="58"/>
      <c r="K44" s="58"/>
    </row>
    <row r="45" spans="2:11" ht="32.25" customHeight="1" x14ac:dyDescent="0.2">
      <c r="B45" s="403"/>
      <c r="C45" s="404"/>
      <c r="D45" s="404"/>
      <c r="E45" s="404"/>
      <c r="F45" s="404"/>
      <c r="G45" s="404"/>
      <c r="H45" s="404"/>
      <c r="I45" s="405"/>
      <c r="J45" s="39"/>
      <c r="K45" s="39"/>
    </row>
    <row r="46" spans="2:11" ht="32.25" customHeight="1" x14ac:dyDescent="0.2">
      <c r="B46" s="403"/>
      <c r="C46" s="404"/>
      <c r="D46" s="404"/>
      <c r="E46" s="404"/>
      <c r="F46" s="404"/>
      <c r="G46" s="404"/>
      <c r="H46" s="404"/>
      <c r="I46" s="405"/>
      <c r="J46" s="39"/>
      <c r="K46" s="39"/>
    </row>
    <row r="47" spans="2:11" ht="32.25" customHeight="1" x14ac:dyDescent="0.2">
      <c r="B47" s="403"/>
      <c r="C47" s="404"/>
      <c r="D47" s="404"/>
      <c r="E47" s="404"/>
      <c r="F47" s="404"/>
      <c r="G47" s="404"/>
      <c r="H47" s="404"/>
      <c r="I47" s="405"/>
      <c r="J47" s="39"/>
      <c r="K47" s="39"/>
    </row>
    <row r="48" spans="2:11" ht="32.25" customHeight="1" x14ac:dyDescent="0.2">
      <c r="B48" s="406"/>
      <c r="C48" s="407"/>
      <c r="D48" s="407"/>
      <c r="E48" s="407"/>
      <c r="F48" s="407"/>
      <c r="G48" s="407"/>
      <c r="H48" s="407"/>
      <c r="I48" s="408"/>
      <c r="J48" s="40"/>
      <c r="K48" s="40"/>
    </row>
    <row r="49" spans="2:11" ht="79.5" customHeight="1" x14ac:dyDescent="0.2">
      <c r="B49" s="20" t="s">
        <v>127</v>
      </c>
      <c r="C49" s="818"/>
      <c r="D49" s="819"/>
      <c r="E49" s="819"/>
      <c r="F49" s="819"/>
      <c r="G49" s="819"/>
      <c r="H49" s="819"/>
      <c r="I49" s="820"/>
      <c r="J49" s="41"/>
      <c r="K49" s="41"/>
    </row>
    <row r="50" spans="2:11" ht="26.25" customHeight="1" x14ac:dyDescent="0.2">
      <c r="B50" s="20" t="s">
        <v>128</v>
      </c>
      <c r="C50" s="821"/>
      <c r="D50" s="822"/>
      <c r="E50" s="822"/>
      <c r="F50" s="822"/>
      <c r="G50" s="822"/>
      <c r="H50" s="822"/>
      <c r="I50" s="823"/>
      <c r="J50" s="41"/>
      <c r="K50" s="41"/>
    </row>
    <row r="51" spans="2:11" ht="64.5" customHeight="1" x14ac:dyDescent="0.2">
      <c r="B51" s="127" t="s">
        <v>129</v>
      </c>
      <c r="C51" s="818"/>
      <c r="D51" s="819"/>
      <c r="E51" s="819"/>
      <c r="F51" s="819"/>
      <c r="G51" s="819"/>
      <c r="H51" s="819"/>
      <c r="I51" s="820"/>
      <c r="J51" s="41"/>
      <c r="K51" s="41"/>
    </row>
    <row r="52" spans="2:11" ht="29.25" customHeight="1" x14ac:dyDescent="0.2">
      <c r="B52" s="392" t="s">
        <v>130</v>
      </c>
      <c r="C52" s="393"/>
      <c r="D52" s="393"/>
      <c r="E52" s="393"/>
      <c r="F52" s="393"/>
      <c r="G52" s="393"/>
      <c r="H52" s="393"/>
      <c r="I52" s="394"/>
      <c r="J52" s="41"/>
      <c r="K52" s="41"/>
    </row>
    <row r="53" spans="2:11" ht="33" customHeight="1" x14ac:dyDescent="0.2">
      <c r="B53" s="395" t="s">
        <v>131</v>
      </c>
      <c r="C53" s="128" t="s">
        <v>132</v>
      </c>
      <c r="D53" s="396" t="s">
        <v>133</v>
      </c>
      <c r="E53" s="396"/>
      <c r="F53" s="396"/>
      <c r="G53" s="396" t="s">
        <v>134</v>
      </c>
      <c r="H53" s="396"/>
      <c r="I53" s="397"/>
      <c r="J53" s="42"/>
      <c r="K53" s="42"/>
    </row>
    <row r="54" spans="2:11" ht="31.5" customHeight="1" x14ac:dyDescent="0.2">
      <c r="B54" s="395"/>
      <c r="C54" s="107"/>
      <c r="D54" s="370"/>
      <c r="E54" s="370"/>
      <c r="F54" s="370"/>
      <c r="G54" s="398"/>
      <c r="H54" s="398"/>
      <c r="I54" s="399"/>
      <c r="J54" s="42"/>
      <c r="K54" s="42"/>
    </row>
    <row r="55" spans="2:11" ht="31.5" customHeight="1" x14ac:dyDescent="0.2">
      <c r="B55" s="127" t="s">
        <v>135</v>
      </c>
      <c r="C55" s="824" t="s">
        <v>173</v>
      </c>
      <c r="D55" s="825"/>
      <c r="E55" s="383" t="s">
        <v>136</v>
      </c>
      <c r="F55" s="383"/>
      <c r="G55" s="382" t="s">
        <v>158</v>
      </c>
      <c r="H55" s="382"/>
      <c r="I55" s="384"/>
      <c r="J55" s="44"/>
      <c r="K55" s="44"/>
    </row>
    <row r="56" spans="2:11" ht="31.5" customHeight="1" x14ac:dyDescent="0.2">
      <c r="B56" s="127" t="s">
        <v>137</v>
      </c>
      <c r="C56" s="370" t="str">
        <f>+'[3]HV 1'!C56:D56</f>
        <v>NICOLAS ADOLFO CORREAL HUERTAS</v>
      </c>
      <c r="D56" s="370"/>
      <c r="E56" s="385" t="s">
        <v>138</v>
      </c>
      <c r="F56" s="385"/>
      <c r="G56" s="382" t="str">
        <f>+'[9]HV 1'!G59:I59</f>
        <v>DIANA VIDAL</v>
      </c>
      <c r="H56" s="382"/>
      <c r="I56" s="384"/>
      <c r="J56" s="44"/>
      <c r="K56" s="44"/>
    </row>
    <row r="57" spans="2:11" ht="31.5" customHeight="1" x14ac:dyDescent="0.2">
      <c r="B57" s="127" t="s">
        <v>139</v>
      </c>
      <c r="C57" s="370"/>
      <c r="D57" s="370"/>
      <c r="E57" s="371" t="s">
        <v>140</v>
      </c>
      <c r="F57" s="372"/>
      <c r="G57" s="375"/>
      <c r="H57" s="376"/>
      <c r="I57" s="377"/>
      <c r="J57" s="45"/>
      <c r="K57" s="45"/>
    </row>
    <row r="58" spans="2:11" ht="31.5" customHeight="1" thickBot="1" x14ac:dyDescent="0.25">
      <c r="B58" s="78" t="s">
        <v>141</v>
      </c>
      <c r="C58" s="381"/>
      <c r="D58" s="381"/>
      <c r="E58" s="373"/>
      <c r="F58" s="374"/>
      <c r="G58" s="378"/>
      <c r="H58" s="379"/>
      <c r="I58" s="38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A00-000000000000}">
      <formula1>$M$15:$M$18</formula1>
    </dataValidation>
    <dataValidation type="list" allowBlank="1" showInputMessage="1" showErrorMessage="1" sqref="C12:F12" xr:uid="{00000000-0002-0000-0A00-000001000000}">
      <formula1>$M$9:$M$12</formula1>
    </dataValidation>
    <dataValidation type="list" allowBlank="1" showInputMessage="1" showErrorMessage="1" sqref="K15" xr:uid="{00000000-0002-0000-0A00-000002000000}">
      <formula1>O20:O22</formula1>
    </dataValidation>
    <dataValidation type="list" allowBlank="1" showInputMessage="1" showErrorMessage="1" sqref="H15:J15" xr:uid="{00000000-0002-0000-0A00-000003000000}">
      <formula1>M20:M22</formula1>
    </dataValidation>
    <dataValidation type="list" allowBlank="1" showInputMessage="1" showErrorMessage="1" sqref="J13:K13" xr:uid="{00000000-0002-0000-0A00-000004000000}">
      <formula1>$M$24:$M$31</formula1>
    </dataValidation>
    <dataValidation type="list" allowBlank="1" showInputMessage="1" showErrorMessage="1" sqref="C13:I13" xr:uid="{00000000-0002-0000-0A00-000005000000}">
      <formula1>$N$17:$N$24</formula1>
    </dataValidation>
    <dataValidation type="list" allowBlank="1" showInputMessage="1" showErrorMessage="1" sqref="H16:I16" xr:uid="{00000000-0002-0000-0A00-000006000000}">
      <formula1>$N$8:$N$11</formula1>
    </dataValidation>
    <dataValidation type="list" allowBlank="1" showInputMessage="1" showErrorMessage="1" sqref="C10 I10" xr:uid="{00000000-0002-0000-0A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87"/>
      <c r="C1" s="490" t="s">
        <v>24</v>
      </c>
      <c r="D1" s="491"/>
      <c r="E1" s="491"/>
      <c r="F1" s="491"/>
      <c r="G1" s="491"/>
      <c r="H1" s="492"/>
      <c r="I1" s="493"/>
      <c r="J1" s="494"/>
    </row>
    <row r="2" spans="2:11" ht="18" customHeight="1" thickBot="1" x14ac:dyDescent="0.3">
      <c r="B2" s="488"/>
      <c r="C2" s="499" t="s">
        <v>25</v>
      </c>
      <c r="D2" s="500"/>
      <c r="E2" s="500"/>
      <c r="F2" s="500"/>
      <c r="G2" s="500"/>
      <c r="H2" s="501"/>
      <c r="I2" s="495"/>
      <c r="J2" s="496"/>
    </row>
    <row r="3" spans="2:11" ht="18" customHeight="1" thickBot="1" x14ac:dyDescent="0.3">
      <c r="B3" s="488"/>
      <c r="C3" s="499" t="s">
        <v>183</v>
      </c>
      <c r="D3" s="500"/>
      <c r="E3" s="500"/>
      <c r="F3" s="500"/>
      <c r="G3" s="500"/>
      <c r="H3" s="501"/>
      <c r="I3" s="495"/>
      <c r="J3" s="496"/>
    </row>
    <row r="4" spans="2:11" ht="18" customHeight="1" thickBot="1" x14ac:dyDescent="0.3">
      <c r="B4" s="489"/>
      <c r="C4" s="499" t="s">
        <v>143</v>
      </c>
      <c r="D4" s="500"/>
      <c r="E4" s="500"/>
      <c r="F4" s="501"/>
      <c r="G4" s="502" t="s">
        <v>190</v>
      </c>
      <c r="H4" s="503"/>
      <c r="I4" s="497"/>
      <c r="J4" s="498"/>
    </row>
    <row r="5" spans="2:11" ht="18" customHeight="1" thickBot="1" x14ac:dyDescent="0.3">
      <c r="B5" s="51"/>
      <c r="C5" s="52"/>
      <c r="D5" s="52"/>
      <c r="E5" s="52"/>
      <c r="F5" s="52"/>
      <c r="G5" s="52"/>
      <c r="H5" s="52"/>
      <c r="I5" s="52"/>
      <c r="J5" s="53"/>
    </row>
    <row r="6" spans="2:11" ht="51.75" customHeight="1" thickBot="1" x14ac:dyDescent="0.3">
      <c r="B6" s="1" t="s">
        <v>199</v>
      </c>
      <c r="C6" s="504" t="str">
        <f>+'[6]Sección 1. Metas - Magnitud'!C7</f>
        <v>1032 - Gestión y control de tránsito y transporte</v>
      </c>
      <c r="D6" s="505"/>
      <c r="E6" s="506"/>
      <c r="F6" s="54"/>
      <c r="G6" s="52"/>
      <c r="H6" s="52"/>
      <c r="I6" s="52"/>
      <c r="J6" s="53"/>
    </row>
    <row r="7" spans="2:11" ht="32.25" customHeight="1" thickBot="1" x14ac:dyDescent="0.3">
      <c r="B7" s="2" t="s">
        <v>0</v>
      </c>
      <c r="C7" s="504" t="str">
        <f>+'[6]Sección 1. Metas - Magnitud'!C8:F8</f>
        <v>Dirección de Control y Vigilancia</v>
      </c>
      <c r="D7" s="505"/>
      <c r="E7" s="506"/>
      <c r="F7" s="54"/>
      <c r="G7" s="52"/>
      <c r="H7" s="52"/>
      <c r="I7" s="52"/>
      <c r="J7" s="53"/>
    </row>
    <row r="8" spans="2:11" ht="32.25" customHeight="1" thickBot="1" x14ac:dyDescent="0.3">
      <c r="B8" s="2" t="s">
        <v>144</v>
      </c>
      <c r="C8" s="504" t="str">
        <f>+'[6]Sección 1. Metas - Magnitud'!C9:F9</f>
        <v>Subsecretaría de Servicios de la Movilidad</v>
      </c>
      <c r="D8" s="505"/>
      <c r="E8" s="506"/>
      <c r="F8" s="4"/>
      <c r="G8" s="52"/>
      <c r="H8" s="52"/>
      <c r="I8" s="52"/>
      <c r="J8" s="53"/>
    </row>
    <row r="9" spans="2:11" ht="33.75" customHeight="1" thickBot="1" x14ac:dyDescent="0.3">
      <c r="B9" s="2" t="s">
        <v>28</v>
      </c>
      <c r="C9" s="504" t="s">
        <v>184</v>
      </c>
      <c r="D9" s="505"/>
      <c r="E9" s="506"/>
      <c r="F9" s="54"/>
      <c r="G9" s="52"/>
      <c r="H9" s="52"/>
      <c r="I9" s="52"/>
      <c r="J9" s="53"/>
    </row>
    <row r="10" spans="2:11" ht="33.75" customHeight="1" thickBot="1" x14ac:dyDescent="0.3">
      <c r="B10" s="100" t="s">
        <v>197</v>
      </c>
      <c r="C10" s="504" t="str">
        <f>+'[9]HV 14'!F9</f>
        <v>14. Realizar 241 visitas administrativas y de seguimiento a empresas prestadoras del servicio público de transporte.</v>
      </c>
      <c r="D10" s="505"/>
      <c r="E10" s="506"/>
      <c r="F10" s="54"/>
      <c r="G10" s="52"/>
      <c r="H10" s="52"/>
      <c r="I10" s="52"/>
      <c r="J10" s="53"/>
    </row>
    <row r="11" spans="2:11" ht="34.5" customHeight="1" x14ac:dyDescent="0.25"/>
    <row r="12" spans="2:11" ht="21.75" customHeight="1" x14ac:dyDescent="0.25">
      <c r="B12" s="480" t="s">
        <v>218</v>
      </c>
      <c r="C12" s="481"/>
      <c r="D12" s="481"/>
      <c r="E12" s="481"/>
      <c r="F12" s="481"/>
      <c r="G12" s="481"/>
      <c r="H12" s="482"/>
      <c r="I12" s="832" t="s">
        <v>145</v>
      </c>
      <c r="J12" s="833"/>
      <c r="K12" s="833"/>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830"/>
    </row>
    <row r="16" spans="2:11" x14ac:dyDescent="0.25">
      <c r="B16" s="148"/>
      <c r="C16" s="149"/>
      <c r="D16" s="150"/>
      <c r="E16" s="151"/>
      <c r="F16" s="149"/>
      <c r="G16" s="150"/>
      <c r="H16" s="152"/>
      <c r="I16" s="153"/>
      <c r="J16" s="154"/>
      <c r="K16" s="831"/>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826" t="s">
        <v>17</v>
      </c>
      <c r="C19" s="827"/>
      <c r="D19" s="163">
        <f>SUM(D15:D16)</f>
        <v>0</v>
      </c>
      <c r="E19" s="828" t="s">
        <v>17</v>
      </c>
      <c r="F19" s="829"/>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66"/>
      <c r="C2" s="464" t="s">
        <v>24</v>
      </c>
      <c r="D2" s="464"/>
      <c r="E2" s="464"/>
      <c r="F2" s="464"/>
      <c r="G2" s="464"/>
      <c r="H2" s="464"/>
      <c r="I2" s="468"/>
      <c r="J2" s="13"/>
      <c r="K2" s="13"/>
      <c r="M2" s="14" t="s">
        <v>47</v>
      </c>
    </row>
    <row r="3" spans="2:14" ht="25.5" customHeight="1" x14ac:dyDescent="0.2">
      <c r="B3" s="467"/>
      <c r="C3" s="465" t="s">
        <v>25</v>
      </c>
      <c r="D3" s="465"/>
      <c r="E3" s="465"/>
      <c r="F3" s="465"/>
      <c r="G3" s="465"/>
      <c r="H3" s="465"/>
      <c r="I3" s="469"/>
      <c r="J3" s="13"/>
      <c r="K3" s="13"/>
      <c r="M3" s="14" t="s">
        <v>48</v>
      </c>
    </row>
    <row r="4" spans="2:14" ht="25.5" customHeight="1" x14ac:dyDescent="0.2">
      <c r="B4" s="467"/>
      <c r="C4" s="465" t="s">
        <v>49</v>
      </c>
      <c r="D4" s="465"/>
      <c r="E4" s="465"/>
      <c r="F4" s="465"/>
      <c r="G4" s="465"/>
      <c r="H4" s="465"/>
      <c r="I4" s="469"/>
      <c r="J4" s="13"/>
      <c r="K4" s="13"/>
      <c r="M4" s="14" t="s">
        <v>50</v>
      </c>
    </row>
    <row r="5" spans="2:14" ht="25.5" customHeight="1" x14ac:dyDescent="0.2">
      <c r="B5" s="467"/>
      <c r="C5" s="465" t="s">
        <v>51</v>
      </c>
      <c r="D5" s="465"/>
      <c r="E5" s="465"/>
      <c r="F5" s="465"/>
      <c r="G5" s="470" t="s">
        <v>52</v>
      </c>
      <c r="H5" s="470"/>
      <c r="I5" s="469"/>
      <c r="J5" s="13"/>
      <c r="K5" s="13"/>
      <c r="M5" s="14" t="s">
        <v>53</v>
      </c>
    </row>
    <row r="6" spans="2:14" ht="23.25" customHeight="1" x14ac:dyDescent="0.2">
      <c r="B6" s="449" t="s">
        <v>54</v>
      </c>
      <c r="C6" s="450"/>
      <c r="D6" s="450"/>
      <c r="E6" s="450"/>
      <c r="F6" s="450"/>
      <c r="G6" s="450"/>
      <c r="H6" s="450"/>
      <c r="I6" s="451"/>
      <c r="J6" s="15"/>
      <c r="K6" s="15"/>
    </row>
    <row r="7" spans="2:14" ht="24" customHeight="1" x14ac:dyDescent="0.2">
      <c r="B7" s="452" t="s">
        <v>55</v>
      </c>
      <c r="C7" s="453"/>
      <c r="D7" s="453"/>
      <c r="E7" s="453"/>
      <c r="F7" s="453"/>
      <c r="G7" s="453"/>
      <c r="H7" s="453"/>
      <c r="I7" s="454"/>
      <c r="J7" s="16"/>
      <c r="K7" s="16"/>
    </row>
    <row r="8" spans="2:14" ht="24" customHeight="1" x14ac:dyDescent="0.2">
      <c r="B8" s="455" t="s">
        <v>56</v>
      </c>
      <c r="C8" s="456"/>
      <c r="D8" s="456"/>
      <c r="E8" s="456"/>
      <c r="F8" s="456"/>
      <c r="G8" s="456"/>
      <c r="H8" s="456"/>
      <c r="I8" s="457"/>
      <c r="J8" s="58"/>
      <c r="K8" s="58"/>
      <c r="N8" s="6" t="s">
        <v>57</v>
      </c>
    </row>
    <row r="9" spans="2:14" ht="30.75" customHeight="1" x14ac:dyDescent="0.2">
      <c r="B9" s="113" t="s">
        <v>58</v>
      </c>
      <c r="C9" s="59">
        <v>231</v>
      </c>
      <c r="D9" s="461" t="s">
        <v>59</v>
      </c>
      <c r="E9" s="461"/>
      <c r="F9" s="412" t="s">
        <v>201</v>
      </c>
      <c r="G9" s="413"/>
      <c r="H9" s="413"/>
      <c r="I9" s="414"/>
      <c r="J9" s="17"/>
      <c r="K9" s="17"/>
      <c r="M9" s="14" t="s">
        <v>60</v>
      </c>
      <c r="N9" s="6" t="s">
        <v>61</v>
      </c>
    </row>
    <row r="10" spans="2:14" ht="30.75" customHeight="1" x14ac:dyDescent="0.2">
      <c r="B10" s="20" t="s">
        <v>62</v>
      </c>
      <c r="C10" s="60" t="s">
        <v>81</v>
      </c>
      <c r="D10" s="462" t="s">
        <v>63</v>
      </c>
      <c r="E10" s="463"/>
      <c r="F10" s="446" t="s">
        <v>155</v>
      </c>
      <c r="G10" s="447"/>
      <c r="H10" s="18" t="s">
        <v>64</v>
      </c>
      <c r="I10" s="115" t="s">
        <v>81</v>
      </c>
      <c r="J10" s="19"/>
      <c r="K10" s="19"/>
      <c r="M10" s="14" t="s">
        <v>65</v>
      </c>
      <c r="N10" s="6" t="s">
        <v>66</v>
      </c>
    </row>
    <row r="11" spans="2:14" ht="30.75" customHeight="1" x14ac:dyDescent="0.2">
      <c r="B11" s="20" t="s">
        <v>67</v>
      </c>
      <c r="C11" s="458" t="s">
        <v>156</v>
      </c>
      <c r="D11" s="458"/>
      <c r="E11" s="458"/>
      <c r="F11" s="458"/>
      <c r="G11" s="18" t="s">
        <v>68</v>
      </c>
      <c r="H11" s="459">
        <v>1032</v>
      </c>
      <c r="I11" s="460"/>
      <c r="J11" s="21"/>
      <c r="K11" s="21"/>
      <c r="M11" s="14" t="s">
        <v>69</v>
      </c>
      <c r="N11" s="6" t="s">
        <v>70</v>
      </c>
    </row>
    <row r="12" spans="2:14" ht="30.75" customHeight="1" x14ac:dyDescent="0.2">
      <c r="B12" s="20" t="s">
        <v>71</v>
      </c>
      <c r="C12" s="443" t="s">
        <v>65</v>
      </c>
      <c r="D12" s="443"/>
      <c r="E12" s="443"/>
      <c r="F12" s="443"/>
      <c r="G12" s="18" t="s">
        <v>72</v>
      </c>
      <c r="H12" s="444" t="s">
        <v>157</v>
      </c>
      <c r="I12" s="445"/>
      <c r="J12" s="22"/>
      <c r="K12" s="22"/>
      <c r="M12" s="23" t="s">
        <v>73</v>
      </c>
    </row>
    <row r="13" spans="2:14" ht="30.75" customHeight="1" x14ac:dyDescent="0.2">
      <c r="B13" s="20" t="s">
        <v>74</v>
      </c>
      <c r="C13" s="439" t="s">
        <v>45</v>
      </c>
      <c r="D13" s="439"/>
      <c r="E13" s="439"/>
      <c r="F13" s="439"/>
      <c r="G13" s="439"/>
      <c r="H13" s="439"/>
      <c r="I13" s="440"/>
      <c r="J13" s="24"/>
      <c r="K13" s="24"/>
      <c r="M13" s="23"/>
    </row>
    <row r="14" spans="2:14" ht="30.75" customHeight="1" x14ac:dyDescent="0.2">
      <c r="B14" s="20" t="s">
        <v>75</v>
      </c>
      <c r="C14" s="446" t="s">
        <v>202</v>
      </c>
      <c r="D14" s="447"/>
      <c r="E14" s="447"/>
      <c r="F14" s="447"/>
      <c r="G14" s="447"/>
      <c r="H14" s="447"/>
      <c r="I14" s="448"/>
      <c r="J14" s="19"/>
      <c r="K14" s="19"/>
      <c r="M14" s="23"/>
      <c r="N14" s="6" t="s">
        <v>76</v>
      </c>
    </row>
    <row r="15" spans="2:14" ht="30.75" customHeight="1" x14ac:dyDescent="0.2">
      <c r="B15" s="20" t="s">
        <v>77</v>
      </c>
      <c r="C15" s="433" t="s">
        <v>203</v>
      </c>
      <c r="D15" s="433"/>
      <c r="E15" s="433"/>
      <c r="F15" s="433"/>
      <c r="G15" s="18" t="s">
        <v>78</v>
      </c>
      <c r="H15" s="435" t="s">
        <v>91</v>
      </c>
      <c r="I15" s="436"/>
      <c r="J15" s="19"/>
      <c r="K15" s="19"/>
      <c r="M15" s="23" t="s">
        <v>80</v>
      </c>
      <c r="N15" s="6" t="s">
        <v>81</v>
      </c>
    </row>
    <row r="16" spans="2:14" ht="30.75" customHeight="1" x14ac:dyDescent="0.2">
      <c r="B16" s="20" t="s">
        <v>82</v>
      </c>
      <c r="C16" s="437" t="s">
        <v>215</v>
      </c>
      <c r="D16" s="438"/>
      <c r="E16" s="438"/>
      <c r="F16" s="438"/>
      <c r="G16" s="18" t="s">
        <v>83</v>
      </c>
      <c r="H16" s="435" t="s">
        <v>70</v>
      </c>
      <c r="I16" s="436"/>
      <c r="J16" s="19"/>
      <c r="K16" s="19"/>
      <c r="M16" s="23" t="s">
        <v>84</v>
      </c>
    </row>
    <row r="17" spans="2:14" ht="36" customHeight="1" x14ac:dyDescent="0.2">
      <c r="B17" s="20" t="s">
        <v>85</v>
      </c>
      <c r="C17" s="439" t="s">
        <v>204</v>
      </c>
      <c r="D17" s="439"/>
      <c r="E17" s="439"/>
      <c r="F17" s="439"/>
      <c r="G17" s="439"/>
      <c r="H17" s="439"/>
      <c r="I17" s="440"/>
      <c r="J17" s="24"/>
      <c r="K17" s="24"/>
      <c r="M17" s="23" t="s">
        <v>86</v>
      </c>
      <c r="N17" s="6" t="s">
        <v>39</v>
      </c>
    </row>
    <row r="18" spans="2:14" ht="30.75" customHeight="1" x14ac:dyDescent="0.2">
      <c r="B18" s="20" t="s">
        <v>87</v>
      </c>
      <c r="C18" s="433" t="s">
        <v>163</v>
      </c>
      <c r="D18" s="433"/>
      <c r="E18" s="433"/>
      <c r="F18" s="433"/>
      <c r="G18" s="433"/>
      <c r="H18" s="433"/>
      <c r="I18" s="434"/>
      <c r="J18" s="25"/>
      <c r="K18" s="25"/>
      <c r="M18" s="23" t="s">
        <v>88</v>
      </c>
      <c r="N18" s="6" t="s">
        <v>40</v>
      </c>
    </row>
    <row r="19" spans="2:14" ht="30.75" customHeight="1" x14ac:dyDescent="0.2">
      <c r="B19" s="20" t="s">
        <v>89</v>
      </c>
      <c r="C19" s="433" t="s">
        <v>159</v>
      </c>
      <c r="D19" s="433"/>
      <c r="E19" s="433"/>
      <c r="F19" s="433"/>
      <c r="G19" s="433"/>
      <c r="H19" s="433"/>
      <c r="I19" s="434"/>
      <c r="J19" s="26"/>
      <c r="K19" s="26"/>
      <c r="M19" s="23"/>
      <c r="N19" s="6" t="s">
        <v>41</v>
      </c>
    </row>
    <row r="20" spans="2:14" ht="30.75" customHeight="1" x14ac:dyDescent="0.2">
      <c r="B20" s="20" t="s">
        <v>90</v>
      </c>
      <c r="C20" s="441" t="s">
        <v>151</v>
      </c>
      <c r="D20" s="441"/>
      <c r="E20" s="441"/>
      <c r="F20" s="441"/>
      <c r="G20" s="441"/>
      <c r="H20" s="441"/>
      <c r="I20" s="442"/>
      <c r="J20" s="27"/>
      <c r="K20" s="27"/>
      <c r="M20" s="23" t="s">
        <v>91</v>
      </c>
      <c r="N20" s="6" t="s">
        <v>42</v>
      </c>
    </row>
    <row r="21" spans="2:14" ht="27.75" customHeight="1" x14ac:dyDescent="0.2">
      <c r="B21" s="428" t="s">
        <v>92</v>
      </c>
      <c r="C21" s="430" t="s">
        <v>93</v>
      </c>
      <c r="D21" s="430"/>
      <c r="E21" s="430"/>
      <c r="F21" s="431" t="s">
        <v>94</v>
      </c>
      <c r="G21" s="431"/>
      <c r="H21" s="431"/>
      <c r="I21" s="432"/>
      <c r="J21" s="28"/>
      <c r="K21" s="28"/>
      <c r="M21" s="23" t="s">
        <v>79</v>
      </c>
      <c r="N21" s="6" t="s">
        <v>43</v>
      </c>
    </row>
    <row r="22" spans="2:14" ht="27" customHeight="1" x14ac:dyDescent="0.2">
      <c r="B22" s="429"/>
      <c r="C22" s="433" t="s">
        <v>160</v>
      </c>
      <c r="D22" s="433"/>
      <c r="E22" s="433"/>
      <c r="F22" s="433" t="s">
        <v>161</v>
      </c>
      <c r="G22" s="433"/>
      <c r="H22" s="433"/>
      <c r="I22" s="434"/>
      <c r="J22" s="26"/>
      <c r="K22" s="26"/>
      <c r="M22" s="23" t="s">
        <v>95</v>
      </c>
      <c r="N22" s="6" t="s">
        <v>44</v>
      </c>
    </row>
    <row r="23" spans="2:14" ht="39.75" customHeight="1" x14ac:dyDescent="0.2">
      <c r="B23" s="20" t="s">
        <v>96</v>
      </c>
      <c r="C23" s="435" t="s">
        <v>151</v>
      </c>
      <c r="D23" s="435"/>
      <c r="E23" s="435"/>
      <c r="F23" s="435" t="s">
        <v>151</v>
      </c>
      <c r="G23" s="435"/>
      <c r="H23" s="435"/>
      <c r="I23" s="436"/>
      <c r="J23" s="19"/>
      <c r="K23" s="19"/>
      <c r="M23" s="23"/>
      <c r="N23" s="6" t="s">
        <v>45</v>
      </c>
    </row>
    <row r="24" spans="2:14" ht="44.25" customHeight="1" x14ac:dyDescent="0.2">
      <c r="B24" s="20" t="s">
        <v>97</v>
      </c>
      <c r="C24" s="409" t="s">
        <v>205</v>
      </c>
      <c r="D24" s="410"/>
      <c r="E24" s="411"/>
      <c r="F24" s="412" t="s">
        <v>206</v>
      </c>
      <c r="G24" s="413"/>
      <c r="H24" s="413"/>
      <c r="I24" s="414"/>
      <c r="J24" s="25"/>
      <c r="K24" s="25"/>
      <c r="M24" s="29"/>
      <c r="N24" s="6" t="s">
        <v>46</v>
      </c>
    </row>
    <row r="25" spans="2:14" ht="29.25" customHeight="1" x14ac:dyDescent="0.2">
      <c r="B25" s="20" t="s">
        <v>98</v>
      </c>
      <c r="C25" s="415" t="s">
        <v>215</v>
      </c>
      <c r="D25" s="416"/>
      <c r="E25" s="417"/>
      <c r="F25" s="18" t="s">
        <v>99</v>
      </c>
      <c r="G25" s="418">
        <v>0.3</v>
      </c>
      <c r="H25" s="419"/>
      <c r="I25" s="420"/>
      <c r="J25" s="30"/>
      <c r="K25" s="30"/>
      <c r="M25" s="29"/>
    </row>
    <row r="26" spans="2:14" ht="27" customHeight="1" x14ac:dyDescent="0.2">
      <c r="B26" s="20" t="s">
        <v>100</v>
      </c>
      <c r="C26" s="412" t="s">
        <v>216</v>
      </c>
      <c r="D26" s="413"/>
      <c r="E26" s="421"/>
      <c r="F26" s="18" t="s">
        <v>101</v>
      </c>
      <c r="G26" s="422">
        <v>0.3</v>
      </c>
      <c r="H26" s="423"/>
      <c r="I26" s="424"/>
      <c r="J26" s="31"/>
      <c r="K26" s="31"/>
      <c r="M26" s="29"/>
    </row>
    <row r="27" spans="2:14" ht="47.25" customHeight="1" x14ac:dyDescent="0.2">
      <c r="B27" s="112" t="s">
        <v>102</v>
      </c>
      <c r="C27" s="425" t="s">
        <v>86</v>
      </c>
      <c r="D27" s="426"/>
      <c r="E27" s="427"/>
      <c r="F27" s="32" t="s">
        <v>103</v>
      </c>
      <c r="G27" s="422" t="s">
        <v>182</v>
      </c>
      <c r="H27" s="423"/>
      <c r="I27" s="424"/>
      <c r="J27" s="28"/>
      <c r="K27" s="28"/>
      <c r="M27" s="29"/>
    </row>
    <row r="28" spans="2:14" ht="30" customHeight="1" x14ac:dyDescent="0.2">
      <c r="B28" s="392" t="s">
        <v>104</v>
      </c>
      <c r="C28" s="393"/>
      <c r="D28" s="393"/>
      <c r="E28" s="393"/>
      <c r="F28" s="393"/>
      <c r="G28" s="393"/>
      <c r="H28" s="393"/>
      <c r="I28" s="39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86" t="s">
        <v>224</v>
      </c>
      <c r="D42" s="386"/>
      <c r="E42" s="386"/>
      <c r="F42" s="386"/>
      <c r="G42" s="386"/>
      <c r="H42" s="386"/>
      <c r="I42" s="387"/>
      <c r="J42" s="39"/>
      <c r="K42" s="39"/>
    </row>
    <row r="43" spans="2:11" ht="29.25" customHeight="1" x14ac:dyDescent="0.2">
      <c r="B43" s="392" t="s">
        <v>126</v>
      </c>
      <c r="C43" s="393"/>
      <c r="D43" s="393"/>
      <c r="E43" s="393"/>
      <c r="F43" s="393"/>
      <c r="G43" s="393"/>
      <c r="H43" s="393"/>
      <c r="I43" s="394"/>
      <c r="J43" s="58"/>
      <c r="K43" s="58"/>
    </row>
    <row r="44" spans="2:11" ht="32.25" customHeight="1" x14ac:dyDescent="0.2">
      <c r="B44" s="400"/>
      <c r="C44" s="401"/>
      <c r="D44" s="401"/>
      <c r="E44" s="401"/>
      <c r="F44" s="401"/>
      <c r="G44" s="401"/>
      <c r="H44" s="401"/>
      <c r="I44" s="402"/>
      <c r="J44" s="58"/>
      <c r="K44" s="58"/>
    </row>
    <row r="45" spans="2:11" ht="32.25" customHeight="1" x14ac:dyDescent="0.2">
      <c r="B45" s="403"/>
      <c r="C45" s="404"/>
      <c r="D45" s="404"/>
      <c r="E45" s="404"/>
      <c r="F45" s="404"/>
      <c r="G45" s="404"/>
      <c r="H45" s="404"/>
      <c r="I45" s="405"/>
      <c r="J45" s="39"/>
      <c r="K45" s="39"/>
    </row>
    <row r="46" spans="2:11" ht="32.25" customHeight="1" x14ac:dyDescent="0.2">
      <c r="B46" s="403"/>
      <c r="C46" s="404"/>
      <c r="D46" s="404"/>
      <c r="E46" s="404"/>
      <c r="F46" s="404"/>
      <c r="G46" s="404"/>
      <c r="H46" s="404"/>
      <c r="I46" s="405"/>
      <c r="J46" s="39"/>
      <c r="K46" s="39"/>
    </row>
    <row r="47" spans="2:11" ht="32.25" customHeight="1" x14ac:dyDescent="0.2">
      <c r="B47" s="403"/>
      <c r="C47" s="404"/>
      <c r="D47" s="404"/>
      <c r="E47" s="404"/>
      <c r="F47" s="404"/>
      <c r="G47" s="404"/>
      <c r="H47" s="404"/>
      <c r="I47" s="405"/>
      <c r="J47" s="39"/>
      <c r="K47" s="39"/>
    </row>
    <row r="48" spans="2:11" ht="32.25" customHeight="1" x14ac:dyDescent="0.2">
      <c r="B48" s="406"/>
      <c r="C48" s="407"/>
      <c r="D48" s="407"/>
      <c r="E48" s="407"/>
      <c r="F48" s="407"/>
      <c r="G48" s="407"/>
      <c r="H48" s="407"/>
      <c r="I48" s="408"/>
      <c r="J48" s="40"/>
      <c r="K48" s="40"/>
    </row>
    <row r="49" spans="2:11" ht="83.25" customHeight="1" x14ac:dyDescent="0.2">
      <c r="B49" s="20" t="s">
        <v>127</v>
      </c>
      <c r="C49" s="386" t="s">
        <v>224</v>
      </c>
      <c r="D49" s="386"/>
      <c r="E49" s="386"/>
      <c r="F49" s="386"/>
      <c r="G49" s="386"/>
      <c r="H49" s="386"/>
      <c r="I49" s="387"/>
      <c r="J49" s="41"/>
      <c r="K49" s="41"/>
    </row>
    <row r="50" spans="2:11" ht="34.5" customHeight="1" x14ac:dyDescent="0.2">
      <c r="B50" s="20" t="s">
        <v>128</v>
      </c>
      <c r="C50" s="370" t="s">
        <v>182</v>
      </c>
      <c r="D50" s="370"/>
      <c r="E50" s="370"/>
      <c r="F50" s="370"/>
      <c r="G50" s="370"/>
      <c r="H50" s="370"/>
      <c r="I50" s="388"/>
      <c r="J50" s="41"/>
      <c r="K50" s="41"/>
    </row>
    <row r="51" spans="2:11" ht="34.5" customHeight="1" x14ac:dyDescent="0.2">
      <c r="B51" s="114" t="s">
        <v>129</v>
      </c>
      <c r="C51" s="389" t="s">
        <v>225</v>
      </c>
      <c r="D51" s="390"/>
      <c r="E51" s="390"/>
      <c r="F51" s="390"/>
      <c r="G51" s="390"/>
      <c r="H51" s="390"/>
      <c r="I51" s="391"/>
      <c r="J51" s="41"/>
      <c r="K51" s="41"/>
    </row>
    <row r="52" spans="2:11" ht="29.25" customHeight="1" x14ac:dyDescent="0.2">
      <c r="B52" s="392" t="s">
        <v>130</v>
      </c>
      <c r="C52" s="393"/>
      <c r="D52" s="393"/>
      <c r="E52" s="393"/>
      <c r="F52" s="393"/>
      <c r="G52" s="393"/>
      <c r="H52" s="393"/>
      <c r="I52" s="394"/>
      <c r="J52" s="41"/>
      <c r="K52" s="41"/>
    </row>
    <row r="53" spans="2:11" ht="33" customHeight="1" x14ac:dyDescent="0.2">
      <c r="B53" s="395" t="s">
        <v>131</v>
      </c>
      <c r="C53" s="111" t="s">
        <v>132</v>
      </c>
      <c r="D53" s="396" t="s">
        <v>133</v>
      </c>
      <c r="E53" s="396"/>
      <c r="F53" s="396"/>
      <c r="G53" s="396" t="s">
        <v>134</v>
      </c>
      <c r="H53" s="396"/>
      <c r="I53" s="397"/>
      <c r="J53" s="42"/>
      <c r="K53" s="42"/>
    </row>
    <row r="54" spans="2:11" ht="31.5" customHeight="1" x14ac:dyDescent="0.2">
      <c r="B54" s="395"/>
      <c r="C54" s="43"/>
      <c r="D54" s="370"/>
      <c r="E54" s="370"/>
      <c r="F54" s="370"/>
      <c r="G54" s="398"/>
      <c r="H54" s="398"/>
      <c r="I54" s="399"/>
      <c r="J54" s="42"/>
      <c r="K54" s="42"/>
    </row>
    <row r="55" spans="2:11" ht="31.5" customHeight="1" x14ac:dyDescent="0.2">
      <c r="B55" s="114" t="s">
        <v>135</v>
      </c>
      <c r="C55" s="382" t="s">
        <v>164</v>
      </c>
      <c r="D55" s="382"/>
      <c r="E55" s="383" t="s">
        <v>136</v>
      </c>
      <c r="F55" s="383"/>
      <c r="G55" s="382" t="s">
        <v>186</v>
      </c>
      <c r="H55" s="382"/>
      <c r="I55" s="384"/>
      <c r="J55" s="44"/>
      <c r="K55" s="44"/>
    </row>
    <row r="56" spans="2:11" ht="31.5" customHeight="1" x14ac:dyDescent="0.2">
      <c r="B56" s="114" t="s">
        <v>137</v>
      </c>
      <c r="C56" s="370" t="str">
        <f>+'[3]HV 1'!C56:D56</f>
        <v>NICOLAS ADOLFO CORREAL HUERTAS</v>
      </c>
      <c r="D56" s="370"/>
      <c r="E56" s="385" t="s">
        <v>138</v>
      </c>
      <c r="F56" s="385"/>
      <c r="G56" s="382" t="str">
        <f>+'[4]HV 1'!G56:I56</f>
        <v>DIANA VIDAL</v>
      </c>
      <c r="H56" s="382"/>
      <c r="I56" s="384"/>
      <c r="J56" s="44"/>
      <c r="K56" s="44"/>
    </row>
    <row r="57" spans="2:11" ht="31.5" customHeight="1" x14ac:dyDescent="0.2">
      <c r="B57" s="114" t="s">
        <v>139</v>
      </c>
      <c r="C57" s="370"/>
      <c r="D57" s="370"/>
      <c r="E57" s="371" t="s">
        <v>140</v>
      </c>
      <c r="F57" s="372"/>
      <c r="G57" s="375"/>
      <c r="H57" s="376"/>
      <c r="I57" s="377"/>
      <c r="J57" s="45"/>
      <c r="K57" s="45"/>
    </row>
    <row r="58" spans="2:11" ht="31.5" customHeight="1" thickBot="1" x14ac:dyDescent="0.25">
      <c r="B58" s="78" t="s">
        <v>141</v>
      </c>
      <c r="C58" s="381"/>
      <c r="D58" s="381"/>
      <c r="E58" s="373"/>
      <c r="F58" s="374"/>
      <c r="G58" s="378"/>
      <c r="H58" s="379"/>
      <c r="I58" s="38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5"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87"/>
      <c r="C1" s="490" t="s">
        <v>24</v>
      </c>
      <c r="D1" s="491"/>
      <c r="E1" s="491"/>
      <c r="F1" s="491"/>
      <c r="G1" s="491"/>
      <c r="H1" s="492"/>
      <c r="I1" s="493"/>
      <c r="J1" s="494"/>
    </row>
    <row r="2" spans="2:13" ht="18" customHeight="1" thickBot="1" x14ac:dyDescent="0.3">
      <c r="B2" s="488"/>
      <c r="C2" s="499" t="s">
        <v>25</v>
      </c>
      <c r="D2" s="500"/>
      <c r="E2" s="500"/>
      <c r="F2" s="500"/>
      <c r="G2" s="500"/>
      <c r="H2" s="501"/>
      <c r="I2" s="495"/>
      <c r="J2" s="496"/>
    </row>
    <row r="3" spans="2:13" ht="18" customHeight="1" thickBot="1" x14ac:dyDescent="0.3">
      <c r="B3" s="488"/>
      <c r="C3" s="499" t="s">
        <v>142</v>
      </c>
      <c r="D3" s="500"/>
      <c r="E3" s="500"/>
      <c r="F3" s="500"/>
      <c r="G3" s="500"/>
      <c r="H3" s="501"/>
      <c r="I3" s="495"/>
      <c r="J3" s="496"/>
    </row>
    <row r="4" spans="2:13" ht="18" customHeight="1" thickBot="1" x14ac:dyDescent="0.3">
      <c r="B4" s="489"/>
      <c r="C4" s="499" t="s">
        <v>143</v>
      </c>
      <c r="D4" s="500"/>
      <c r="E4" s="500"/>
      <c r="F4" s="501"/>
      <c r="G4" s="502" t="s">
        <v>190</v>
      </c>
      <c r="H4" s="503"/>
      <c r="I4" s="497"/>
      <c r="J4" s="498"/>
    </row>
    <row r="5" spans="2:13" ht="18" customHeight="1" thickBot="1" x14ac:dyDescent="0.3">
      <c r="B5" s="51"/>
      <c r="C5" s="52"/>
      <c r="D5" s="52"/>
      <c r="E5" s="52"/>
      <c r="F5" s="52"/>
      <c r="G5" s="52"/>
      <c r="H5" s="52"/>
      <c r="I5" s="52"/>
      <c r="J5" s="53"/>
    </row>
    <row r="6" spans="2:13" ht="51.75" customHeight="1" thickBot="1" x14ac:dyDescent="0.3">
      <c r="B6" s="1" t="s">
        <v>185</v>
      </c>
      <c r="C6" s="504" t="str">
        <f>+'[6]Sección 1. Metas - Magnitud'!C7</f>
        <v>1032 - Gestión y control de tránsito y transporte</v>
      </c>
      <c r="D6" s="505"/>
      <c r="E6" s="506"/>
      <c r="F6" s="54"/>
      <c r="G6" s="52"/>
      <c r="H6" s="52"/>
      <c r="I6" s="52"/>
      <c r="J6" s="53"/>
    </row>
    <row r="7" spans="2:13" ht="32.25" customHeight="1" thickBot="1" x14ac:dyDescent="0.3">
      <c r="B7" s="2" t="s">
        <v>0</v>
      </c>
      <c r="C7" s="504" t="str">
        <f>+'[6]Sección 1. Metas - Magnitud'!C8:F8</f>
        <v>Dirección de Control y Vigilancia</v>
      </c>
      <c r="D7" s="505"/>
      <c r="E7" s="506"/>
      <c r="F7" s="54"/>
      <c r="G7" s="52"/>
      <c r="H7" s="52"/>
      <c r="I7" s="52"/>
      <c r="J7" s="53"/>
    </row>
    <row r="8" spans="2:13" ht="32.25" customHeight="1" thickBot="1" x14ac:dyDescent="0.3">
      <c r="B8" s="2" t="s">
        <v>144</v>
      </c>
      <c r="C8" s="504" t="str">
        <f>+'[6]Sección 1. Metas - Magnitud'!C9:F9</f>
        <v>Subsecretaría de Servicios de la Movilidad</v>
      </c>
      <c r="D8" s="505"/>
      <c r="E8" s="506"/>
      <c r="F8" s="4"/>
      <c r="G8" s="52"/>
      <c r="H8" s="52"/>
      <c r="I8" s="52"/>
      <c r="J8" s="53"/>
    </row>
    <row r="9" spans="2:13" ht="33.75" customHeight="1" thickBot="1" x14ac:dyDescent="0.3">
      <c r="B9" s="2" t="s">
        <v>28</v>
      </c>
      <c r="C9" s="504" t="s">
        <v>184</v>
      </c>
      <c r="D9" s="505"/>
      <c r="E9" s="506"/>
      <c r="F9" s="54"/>
      <c r="G9" s="52"/>
      <c r="H9" s="52"/>
      <c r="I9" s="52"/>
      <c r="J9" s="53"/>
    </row>
    <row r="10" spans="2:13" ht="32.25" customHeight="1" thickBot="1" x14ac:dyDescent="0.3">
      <c r="B10" s="2" t="s">
        <v>197</v>
      </c>
      <c r="C10" s="504" t="s">
        <v>202</v>
      </c>
      <c r="D10" s="505"/>
      <c r="E10" s="506"/>
    </row>
    <row r="12" spans="2:13" x14ac:dyDescent="0.25">
      <c r="B12" s="480" t="s">
        <v>217</v>
      </c>
      <c r="C12" s="481"/>
      <c r="D12" s="481"/>
      <c r="E12" s="481"/>
      <c r="F12" s="481"/>
      <c r="G12" s="481"/>
      <c r="H12" s="482"/>
      <c r="I12" s="472" t="s">
        <v>145</v>
      </c>
      <c r="J12" s="473"/>
      <c r="K12" s="473"/>
    </row>
    <row r="13" spans="2:13" s="56" customFormat="1" ht="30" customHeight="1" x14ac:dyDescent="0.25">
      <c r="B13" s="474" t="s">
        <v>146</v>
      </c>
      <c r="C13" s="474" t="s">
        <v>147</v>
      </c>
      <c r="D13" s="474" t="s">
        <v>196</v>
      </c>
      <c r="E13" s="474" t="s">
        <v>148</v>
      </c>
      <c r="F13" s="474" t="s">
        <v>149</v>
      </c>
      <c r="G13" s="474" t="s">
        <v>191</v>
      </c>
      <c r="H13" s="474" t="s">
        <v>192</v>
      </c>
      <c r="I13" s="476" t="s">
        <v>193</v>
      </c>
      <c r="J13" s="478" t="s">
        <v>194</v>
      </c>
      <c r="K13" s="471" t="s">
        <v>195</v>
      </c>
    </row>
    <row r="14" spans="2:13" s="56" customFormat="1" x14ac:dyDescent="0.25">
      <c r="B14" s="475"/>
      <c r="C14" s="475"/>
      <c r="D14" s="475"/>
      <c r="E14" s="475"/>
      <c r="F14" s="475"/>
      <c r="G14" s="475"/>
      <c r="H14" s="475"/>
      <c r="I14" s="477"/>
      <c r="J14" s="479"/>
      <c r="K14" s="471"/>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83" t="s">
        <v>17</v>
      </c>
      <c r="C18" s="484"/>
      <c r="D18" s="57">
        <f>SUM(D15:D17)</f>
        <v>0.25</v>
      </c>
      <c r="E18" s="485" t="s">
        <v>17</v>
      </c>
      <c r="F18" s="486"/>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1EE94-3FC3-469A-836C-E51296E28CDC}">
  <sheetPr>
    <tabColor rgb="FF92D050"/>
  </sheetPr>
  <dimension ref="A1:X60"/>
  <sheetViews>
    <sheetView tabSelected="1" topLeftCell="A41" zoomScale="85" zoomScaleNormal="85" zoomScalePageLayoutView="85" workbookViewId="0">
      <selection activeCell="D31" sqref="D31"/>
    </sheetView>
  </sheetViews>
  <sheetFormatPr baseColWidth="10" defaultColWidth="10.85546875" defaultRowHeight="12.75" x14ac:dyDescent="0.2"/>
  <cols>
    <col min="1" max="1" width="1" style="173" customWidth="1"/>
    <col min="2" max="2" width="25.42578125" style="208" customWidth="1"/>
    <col min="3" max="3" width="14.5703125" style="173" customWidth="1"/>
    <col min="4" max="4" width="15.7109375" style="173" customWidth="1"/>
    <col min="5" max="5" width="23.42578125" style="173" customWidth="1"/>
    <col min="6" max="6" width="20.85546875" style="173" customWidth="1"/>
    <col min="7" max="7" width="19.85546875" style="208" customWidth="1"/>
    <col min="8" max="8" width="19.85546875" style="173" customWidth="1"/>
    <col min="9" max="9" width="16.28515625" style="173" customWidth="1"/>
    <col min="10" max="11" width="22.42578125" style="173" customWidth="1"/>
    <col min="12" max="24" width="10.85546875" style="171"/>
    <col min="25" max="16384" width="10.85546875" style="173"/>
  </cols>
  <sheetData>
    <row r="1" spans="1:15" ht="37.5" customHeight="1" x14ac:dyDescent="0.2">
      <c r="A1" s="277"/>
      <c r="B1" s="596"/>
      <c r="C1" s="599" t="s">
        <v>25</v>
      </c>
      <c r="D1" s="599"/>
      <c r="E1" s="599"/>
      <c r="F1" s="599"/>
      <c r="G1" s="599"/>
      <c r="H1" s="599"/>
      <c r="I1" s="600"/>
      <c r="J1" s="170"/>
      <c r="K1" s="170"/>
      <c r="L1" s="213"/>
      <c r="M1" s="214" t="s">
        <v>47</v>
      </c>
      <c r="N1" s="213"/>
      <c r="O1" s="213"/>
    </row>
    <row r="2" spans="1:15" ht="37.5" customHeight="1" x14ac:dyDescent="0.2">
      <c r="A2" s="278"/>
      <c r="B2" s="597"/>
      <c r="C2" s="603" t="s">
        <v>239</v>
      </c>
      <c r="D2" s="603"/>
      <c r="E2" s="603"/>
      <c r="F2" s="603"/>
      <c r="G2" s="603"/>
      <c r="H2" s="603"/>
      <c r="I2" s="601"/>
      <c r="J2" s="170"/>
      <c r="K2" s="170"/>
      <c r="L2" s="213"/>
      <c r="M2" s="214" t="s">
        <v>48</v>
      </c>
      <c r="N2" s="213"/>
      <c r="O2" s="213"/>
    </row>
    <row r="3" spans="1:15" ht="37.5" customHeight="1" thickBot="1" x14ac:dyDescent="0.25">
      <c r="A3" s="278"/>
      <c r="B3" s="598"/>
      <c r="C3" s="604" t="s">
        <v>240</v>
      </c>
      <c r="D3" s="604"/>
      <c r="E3" s="604"/>
      <c r="F3" s="604" t="s">
        <v>241</v>
      </c>
      <c r="G3" s="604"/>
      <c r="H3" s="604"/>
      <c r="I3" s="602"/>
      <c r="J3" s="170"/>
      <c r="K3" s="170"/>
      <c r="L3" s="213"/>
      <c r="M3" s="214" t="s">
        <v>50</v>
      </c>
      <c r="N3" s="213"/>
      <c r="O3" s="213"/>
    </row>
    <row r="4" spans="1:15" ht="23.25" customHeight="1" x14ac:dyDescent="0.2">
      <c r="A4" s="278"/>
      <c r="B4" s="592" t="s">
        <v>398</v>
      </c>
      <c r="C4" s="593"/>
      <c r="D4" s="593"/>
      <c r="E4" s="593"/>
      <c r="F4" s="593"/>
      <c r="G4" s="593"/>
      <c r="H4" s="593"/>
      <c r="I4" s="594"/>
      <c r="J4" s="174"/>
      <c r="K4" s="174"/>
      <c r="L4" s="213"/>
      <c r="M4" s="213"/>
      <c r="N4" s="213"/>
      <c r="O4" s="213"/>
    </row>
    <row r="5" spans="1:15" ht="24" customHeight="1" x14ac:dyDescent="0.2">
      <c r="A5" s="278"/>
      <c r="B5" s="507" t="s">
        <v>234</v>
      </c>
      <c r="C5" s="508"/>
      <c r="D5" s="508"/>
      <c r="E5" s="508"/>
      <c r="F5" s="508"/>
      <c r="G5" s="508"/>
      <c r="H5" s="508"/>
      <c r="I5" s="509"/>
      <c r="J5" s="175"/>
      <c r="K5" s="175"/>
      <c r="L5" s="213"/>
      <c r="M5" s="213"/>
      <c r="N5" s="213" t="s">
        <v>57</v>
      </c>
      <c r="O5" s="213"/>
    </row>
    <row r="6" spans="1:15" ht="30.75" customHeight="1" x14ac:dyDescent="0.2">
      <c r="A6" s="278"/>
      <c r="B6" s="224" t="s">
        <v>242</v>
      </c>
      <c r="C6" s="222">
        <v>1</v>
      </c>
      <c r="D6" s="595" t="s">
        <v>243</v>
      </c>
      <c r="E6" s="595"/>
      <c r="F6" s="567" t="str">
        <f>'[7]Proyecto 7550'!$N$9</f>
        <v>Realizar diagnóstico e implementación de cargas laborales del Instituto Distrital de Protección y Bienestar Animal</v>
      </c>
      <c r="G6" s="567"/>
      <c r="H6" s="567"/>
      <c r="I6" s="568"/>
      <c r="J6" s="177"/>
      <c r="K6" s="177"/>
      <c r="L6" s="213"/>
      <c r="M6" s="214" t="s">
        <v>60</v>
      </c>
      <c r="N6" s="213" t="s">
        <v>61</v>
      </c>
      <c r="O6" s="213"/>
    </row>
    <row r="7" spans="1:15" ht="30.75" customHeight="1" x14ac:dyDescent="0.2">
      <c r="A7" s="278"/>
      <c r="B7" s="224" t="s">
        <v>244</v>
      </c>
      <c r="C7" s="222" t="s">
        <v>81</v>
      </c>
      <c r="D7" s="595" t="s">
        <v>245</v>
      </c>
      <c r="E7" s="595"/>
      <c r="F7" s="560" t="s">
        <v>332</v>
      </c>
      <c r="G7" s="560"/>
      <c r="H7" s="279" t="s">
        <v>246</v>
      </c>
      <c r="I7" s="223" t="s">
        <v>81</v>
      </c>
      <c r="J7" s="179"/>
      <c r="K7" s="179"/>
      <c r="L7" s="213"/>
      <c r="M7" s="214" t="s">
        <v>65</v>
      </c>
      <c r="N7" s="213" t="s">
        <v>66</v>
      </c>
      <c r="O7" s="213"/>
    </row>
    <row r="8" spans="1:15" ht="30.75" customHeight="1" x14ac:dyDescent="0.2">
      <c r="A8" s="278"/>
      <c r="B8" s="224" t="s">
        <v>247</v>
      </c>
      <c r="C8" s="567" t="s">
        <v>289</v>
      </c>
      <c r="D8" s="567"/>
      <c r="E8" s="567"/>
      <c r="F8" s="567"/>
      <c r="G8" s="221" t="s">
        <v>248</v>
      </c>
      <c r="H8" s="582">
        <v>7550</v>
      </c>
      <c r="I8" s="583"/>
      <c r="J8" s="180"/>
      <c r="K8" s="180"/>
      <c r="L8" s="213"/>
      <c r="M8" s="214" t="s">
        <v>69</v>
      </c>
      <c r="N8" s="213" t="s">
        <v>70</v>
      </c>
      <c r="O8" s="213"/>
    </row>
    <row r="9" spans="1:15" ht="30.75" customHeight="1" x14ac:dyDescent="0.2">
      <c r="A9" s="278"/>
      <c r="B9" s="224" t="s">
        <v>48</v>
      </c>
      <c r="C9" s="584" t="s">
        <v>60</v>
      </c>
      <c r="D9" s="584"/>
      <c r="E9" s="584"/>
      <c r="F9" s="584"/>
      <c r="G9" s="221" t="s">
        <v>249</v>
      </c>
      <c r="H9" s="585" t="s">
        <v>290</v>
      </c>
      <c r="I9" s="586"/>
      <c r="J9" s="181"/>
      <c r="K9" s="181"/>
      <c r="L9" s="213"/>
      <c r="M9" s="215" t="s">
        <v>73</v>
      </c>
      <c r="N9" s="213"/>
      <c r="O9" s="213"/>
    </row>
    <row r="10" spans="1:15" ht="39" customHeight="1" x14ac:dyDescent="0.2">
      <c r="A10" s="278"/>
      <c r="B10" s="224" t="s">
        <v>250</v>
      </c>
      <c r="C10" s="567" t="s">
        <v>370</v>
      </c>
      <c r="D10" s="567"/>
      <c r="E10" s="567"/>
      <c r="F10" s="567"/>
      <c r="G10" s="567"/>
      <c r="H10" s="567"/>
      <c r="I10" s="568"/>
      <c r="J10" s="183"/>
      <c r="K10" s="183"/>
      <c r="L10" s="213"/>
      <c r="M10" s="215"/>
      <c r="N10" s="213"/>
      <c r="O10" s="213"/>
    </row>
    <row r="11" spans="1:15" ht="30.75" customHeight="1" x14ac:dyDescent="0.2">
      <c r="A11" s="278"/>
      <c r="B11" s="224" t="s">
        <v>251</v>
      </c>
      <c r="C11" s="587" t="s">
        <v>291</v>
      </c>
      <c r="D11" s="587"/>
      <c r="E11" s="587"/>
      <c r="F11" s="587"/>
      <c r="G11" s="587"/>
      <c r="H11" s="587"/>
      <c r="I11" s="588"/>
      <c r="J11" s="179"/>
      <c r="K11" s="179"/>
      <c r="L11" s="213"/>
      <c r="M11" s="215"/>
      <c r="N11" s="213" t="s">
        <v>76</v>
      </c>
      <c r="O11" s="213"/>
    </row>
    <row r="12" spans="1:15" ht="30.75" customHeight="1" x14ac:dyDescent="0.2">
      <c r="A12" s="278"/>
      <c r="B12" s="224" t="s">
        <v>254</v>
      </c>
      <c r="C12" s="558" t="s">
        <v>319</v>
      </c>
      <c r="D12" s="558"/>
      <c r="E12" s="558"/>
      <c r="F12" s="558"/>
      <c r="G12" s="221" t="s">
        <v>252</v>
      </c>
      <c r="H12" s="589" t="s">
        <v>91</v>
      </c>
      <c r="I12" s="590"/>
      <c r="J12" s="179"/>
      <c r="K12" s="179"/>
      <c r="L12" s="213"/>
      <c r="M12" s="215" t="s">
        <v>80</v>
      </c>
      <c r="N12" s="213" t="s">
        <v>81</v>
      </c>
      <c r="O12" s="213"/>
    </row>
    <row r="13" spans="1:15" ht="30.75" customHeight="1" x14ac:dyDescent="0.2">
      <c r="A13" s="278"/>
      <c r="B13" s="224" t="s">
        <v>255</v>
      </c>
      <c r="C13" s="591" t="s">
        <v>346</v>
      </c>
      <c r="D13" s="591"/>
      <c r="E13" s="591"/>
      <c r="F13" s="591"/>
      <c r="G13" s="221" t="s">
        <v>253</v>
      </c>
      <c r="H13" s="589" t="s">
        <v>70</v>
      </c>
      <c r="I13" s="590"/>
      <c r="J13" s="179"/>
      <c r="K13" s="179"/>
      <c r="L13" s="213"/>
      <c r="M13" s="215" t="s">
        <v>84</v>
      </c>
      <c r="N13" s="213"/>
      <c r="O13" s="213"/>
    </row>
    <row r="14" spans="1:15" ht="64.5" customHeight="1" x14ac:dyDescent="0.2">
      <c r="A14" s="278"/>
      <c r="B14" s="224" t="s">
        <v>256</v>
      </c>
      <c r="C14" s="558" t="s">
        <v>320</v>
      </c>
      <c r="D14" s="558"/>
      <c r="E14" s="558"/>
      <c r="F14" s="558"/>
      <c r="G14" s="558"/>
      <c r="H14" s="558"/>
      <c r="I14" s="559"/>
      <c r="J14" s="183"/>
      <c r="K14" s="183"/>
      <c r="L14" s="213"/>
      <c r="M14" s="215" t="s">
        <v>86</v>
      </c>
      <c r="N14" s="213"/>
      <c r="O14" s="213"/>
    </row>
    <row r="15" spans="1:15" ht="30.75" customHeight="1" x14ac:dyDescent="0.2">
      <c r="A15" s="278"/>
      <c r="B15" s="224" t="s">
        <v>257</v>
      </c>
      <c r="C15" s="558" t="s">
        <v>315</v>
      </c>
      <c r="D15" s="558"/>
      <c r="E15" s="558"/>
      <c r="F15" s="558"/>
      <c r="G15" s="558"/>
      <c r="H15" s="558"/>
      <c r="I15" s="559"/>
      <c r="J15" s="184"/>
      <c r="K15" s="184"/>
      <c r="L15" s="213"/>
      <c r="M15" s="215" t="s">
        <v>88</v>
      </c>
      <c r="N15" s="213"/>
      <c r="O15" s="213"/>
    </row>
    <row r="16" spans="1:15" ht="20.25" customHeight="1" x14ac:dyDescent="0.2">
      <c r="A16" s="278"/>
      <c r="B16" s="224" t="s">
        <v>258</v>
      </c>
      <c r="C16" s="558" t="s">
        <v>321</v>
      </c>
      <c r="D16" s="558"/>
      <c r="E16" s="558"/>
      <c r="F16" s="558"/>
      <c r="G16" s="558"/>
      <c r="H16" s="558"/>
      <c r="I16" s="559"/>
      <c r="J16" s="185"/>
      <c r="K16" s="185"/>
      <c r="L16" s="213"/>
      <c r="M16" s="215"/>
      <c r="N16" s="213"/>
      <c r="O16" s="213"/>
    </row>
    <row r="17" spans="1:15" ht="30.75" customHeight="1" x14ac:dyDescent="0.2">
      <c r="A17" s="278"/>
      <c r="B17" s="224" t="s">
        <v>259</v>
      </c>
      <c r="C17" s="560" t="s">
        <v>314</v>
      </c>
      <c r="D17" s="561"/>
      <c r="E17" s="561"/>
      <c r="F17" s="561"/>
      <c r="G17" s="561"/>
      <c r="H17" s="561"/>
      <c r="I17" s="562"/>
      <c r="J17" s="186"/>
      <c r="K17" s="186"/>
      <c r="L17" s="213"/>
      <c r="M17" s="215" t="s">
        <v>91</v>
      </c>
      <c r="N17" s="213"/>
      <c r="O17" s="213"/>
    </row>
    <row r="18" spans="1:15" ht="18" customHeight="1" x14ac:dyDescent="0.2">
      <c r="A18" s="278"/>
      <c r="B18" s="563" t="s">
        <v>265</v>
      </c>
      <c r="C18" s="564" t="s">
        <v>237</v>
      </c>
      <c r="D18" s="564"/>
      <c r="E18" s="564"/>
      <c r="F18" s="565" t="s">
        <v>238</v>
      </c>
      <c r="G18" s="565"/>
      <c r="H18" s="565"/>
      <c r="I18" s="566"/>
      <c r="J18" s="187"/>
      <c r="K18" s="187"/>
      <c r="L18" s="213"/>
      <c r="M18" s="215" t="s">
        <v>79</v>
      </c>
      <c r="N18" s="213"/>
      <c r="O18" s="213"/>
    </row>
    <row r="19" spans="1:15" ht="39.75" customHeight="1" x14ac:dyDescent="0.2">
      <c r="A19" s="278"/>
      <c r="B19" s="563"/>
      <c r="C19" s="567" t="s">
        <v>322</v>
      </c>
      <c r="D19" s="567"/>
      <c r="E19" s="567"/>
      <c r="F19" s="567" t="s">
        <v>323</v>
      </c>
      <c r="G19" s="567"/>
      <c r="H19" s="567"/>
      <c r="I19" s="568"/>
      <c r="J19" s="185"/>
      <c r="K19" s="185"/>
      <c r="L19" s="213"/>
      <c r="M19" s="215" t="s">
        <v>95</v>
      </c>
      <c r="N19" s="213"/>
      <c r="O19" s="213"/>
    </row>
    <row r="20" spans="1:15" ht="39.75" customHeight="1" x14ac:dyDescent="0.2">
      <c r="A20" s="278"/>
      <c r="B20" s="224" t="s">
        <v>266</v>
      </c>
      <c r="C20" s="569" t="s">
        <v>314</v>
      </c>
      <c r="D20" s="570"/>
      <c r="E20" s="571"/>
      <c r="F20" s="572" t="s">
        <v>314</v>
      </c>
      <c r="G20" s="572"/>
      <c r="H20" s="572"/>
      <c r="I20" s="573"/>
      <c r="J20" s="179"/>
      <c r="K20" s="179"/>
      <c r="L20" s="213"/>
      <c r="M20" s="215"/>
      <c r="N20" s="213"/>
      <c r="O20" s="213"/>
    </row>
    <row r="21" spans="1:15" ht="106.15" customHeight="1" x14ac:dyDescent="0.2">
      <c r="A21" s="278"/>
      <c r="B21" s="224" t="s">
        <v>267</v>
      </c>
      <c r="C21" s="574" t="s">
        <v>324</v>
      </c>
      <c r="D21" s="575"/>
      <c r="E21" s="576"/>
      <c r="F21" s="577" t="s">
        <v>325</v>
      </c>
      <c r="G21" s="578"/>
      <c r="H21" s="578"/>
      <c r="I21" s="579"/>
      <c r="J21" s="184"/>
      <c r="K21" s="184"/>
      <c r="L21" s="213"/>
      <c r="M21" s="215"/>
      <c r="N21" s="213"/>
      <c r="O21" s="213"/>
    </row>
    <row r="22" spans="1:15" ht="23.25" customHeight="1" x14ac:dyDescent="0.2">
      <c r="A22" s="278"/>
      <c r="B22" s="224" t="s">
        <v>268</v>
      </c>
      <c r="C22" s="553">
        <v>44197</v>
      </c>
      <c r="D22" s="580"/>
      <c r="E22" s="581"/>
      <c r="F22" s="178" t="s">
        <v>271</v>
      </c>
      <c r="G22" s="280">
        <v>0.1</v>
      </c>
      <c r="H22" s="178" t="s">
        <v>275</v>
      </c>
      <c r="I22" s="281">
        <v>0.1</v>
      </c>
      <c r="J22" s="189"/>
      <c r="K22" s="189"/>
      <c r="L22" s="213"/>
      <c r="M22" s="215"/>
      <c r="N22" s="213"/>
      <c r="O22" s="213"/>
    </row>
    <row r="23" spans="1:15" ht="27" customHeight="1" x14ac:dyDescent="0.2">
      <c r="A23" s="278"/>
      <c r="B23" s="224" t="s">
        <v>269</v>
      </c>
      <c r="C23" s="553">
        <v>44561</v>
      </c>
      <c r="D23" s="530"/>
      <c r="E23" s="554"/>
      <c r="F23" s="178" t="s">
        <v>272</v>
      </c>
      <c r="G23" s="555">
        <v>0.4</v>
      </c>
      <c r="H23" s="556"/>
      <c r="I23" s="557"/>
      <c r="J23" s="190"/>
      <c r="K23" s="190"/>
      <c r="L23" s="213"/>
      <c r="M23" s="215"/>
      <c r="N23" s="213"/>
      <c r="O23" s="213"/>
    </row>
    <row r="24" spans="1:15" ht="30.75" customHeight="1" x14ac:dyDescent="0.2">
      <c r="A24" s="278"/>
      <c r="B24" s="231" t="s">
        <v>270</v>
      </c>
      <c r="C24" s="526" t="s">
        <v>326</v>
      </c>
      <c r="D24" s="527"/>
      <c r="E24" s="528"/>
      <c r="F24" s="227" t="s">
        <v>274</v>
      </c>
      <c r="G24" s="529" t="s">
        <v>223</v>
      </c>
      <c r="H24" s="530"/>
      <c r="I24" s="531"/>
      <c r="J24" s="187"/>
      <c r="K24" s="187"/>
      <c r="M24" s="188"/>
    </row>
    <row r="25" spans="1:15" ht="22.5" customHeight="1" x14ac:dyDescent="0.2">
      <c r="A25" s="278"/>
      <c r="B25" s="507" t="s">
        <v>235</v>
      </c>
      <c r="C25" s="508"/>
      <c r="D25" s="508"/>
      <c r="E25" s="508"/>
      <c r="F25" s="508"/>
      <c r="G25" s="508"/>
      <c r="H25" s="508"/>
      <c r="I25" s="509"/>
      <c r="J25" s="175"/>
      <c r="K25" s="175"/>
      <c r="M25" s="188"/>
    </row>
    <row r="26" spans="1:15" ht="43.5" customHeight="1" x14ac:dyDescent="0.2">
      <c r="A26" s="278"/>
      <c r="B26" s="191" t="s">
        <v>105</v>
      </c>
      <c r="C26" s="221" t="s">
        <v>261</v>
      </c>
      <c r="D26" s="221" t="s">
        <v>260</v>
      </c>
      <c r="E26" s="192" t="s">
        <v>264</v>
      </c>
      <c r="F26" s="221" t="s">
        <v>263</v>
      </c>
      <c r="G26" s="221" t="s">
        <v>262</v>
      </c>
      <c r="H26" s="192" t="s">
        <v>276</v>
      </c>
      <c r="I26" s="193" t="s">
        <v>273</v>
      </c>
      <c r="J26" s="185"/>
      <c r="K26" s="185"/>
      <c r="M26" s="188"/>
    </row>
    <row r="27" spans="1:15" ht="15.6" customHeight="1" x14ac:dyDescent="0.2">
      <c r="A27" s="278"/>
      <c r="B27" s="191" t="s">
        <v>329</v>
      </c>
      <c r="C27" s="216">
        <f>0.125*$G$23</f>
        <v>0.05</v>
      </c>
      <c r="D27" s="217">
        <f>(12.5/100)*G23</f>
        <v>0.05</v>
      </c>
      <c r="E27" s="287">
        <f>IF(OR(C27=0,C27=""),0,D27/C27)</f>
        <v>1</v>
      </c>
      <c r="F27" s="550">
        <f>SUM(C27:C38)</f>
        <v>0.40000000000000008</v>
      </c>
      <c r="G27" s="547">
        <f>SUM(D27:D38)</f>
        <v>0.157</v>
      </c>
      <c r="H27" s="287">
        <f>+(D27*100%)/$G$23</f>
        <v>0.125</v>
      </c>
      <c r="I27" s="544">
        <f>G27+I22</f>
        <v>0.25700000000000001</v>
      </c>
      <c r="J27" s="185"/>
      <c r="K27" s="185"/>
      <c r="M27" s="188"/>
    </row>
    <row r="28" spans="1:15" ht="15.6" customHeight="1" x14ac:dyDescent="0.2">
      <c r="A28" s="278"/>
      <c r="B28" s="191" t="s">
        <v>114</v>
      </c>
      <c r="C28" s="216">
        <f>0.3075*$G$23</f>
        <v>0.123</v>
      </c>
      <c r="D28" s="216">
        <f>0.125*G23</f>
        <v>0.05</v>
      </c>
      <c r="E28" s="287">
        <f t="shared" ref="E28:E38" si="0">IF(OR(C28=0,C28=""),0,D28/C28)</f>
        <v>0.40650406504065045</v>
      </c>
      <c r="F28" s="551"/>
      <c r="G28" s="548"/>
      <c r="H28" s="287">
        <f>+IF(D28="","",((D28*100%)/$G$23)+H27)</f>
        <v>0.25</v>
      </c>
      <c r="I28" s="545"/>
      <c r="J28" s="185"/>
      <c r="K28" s="185"/>
      <c r="M28" s="188"/>
    </row>
    <row r="29" spans="1:15" ht="15.6" customHeight="1" x14ac:dyDescent="0.2">
      <c r="A29" s="278"/>
      <c r="B29" s="191" t="s">
        <v>115</v>
      </c>
      <c r="C29" s="216">
        <f>0.185*$G$23</f>
        <v>7.3999999999999996E-2</v>
      </c>
      <c r="D29" s="216">
        <f>(6.25/100)*G23</f>
        <v>2.5000000000000001E-2</v>
      </c>
      <c r="E29" s="287">
        <f t="shared" si="0"/>
        <v>0.33783783783783788</v>
      </c>
      <c r="F29" s="551"/>
      <c r="G29" s="548"/>
      <c r="H29" s="287">
        <f t="shared" ref="H29:H38" si="1">+IF(D29="","",((D29*100%)/$G$23)+H28)</f>
        <v>0.3125</v>
      </c>
      <c r="I29" s="545"/>
      <c r="J29" s="185"/>
      <c r="K29" s="185"/>
      <c r="M29" s="188"/>
    </row>
    <row r="30" spans="1:15" ht="15.6" customHeight="1" x14ac:dyDescent="0.2">
      <c r="A30" s="278"/>
      <c r="B30" s="191" t="s">
        <v>116</v>
      </c>
      <c r="C30" s="216">
        <f>0.1325*$G$23</f>
        <v>5.3000000000000005E-2</v>
      </c>
      <c r="D30" s="216">
        <f>(8/100)*G23</f>
        <v>3.2000000000000001E-2</v>
      </c>
      <c r="E30" s="287">
        <f t="shared" si="0"/>
        <v>0.60377358490566035</v>
      </c>
      <c r="F30" s="551"/>
      <c r="G30" s="548"/>
      <c r="H30" s="287">
        <f t="shared" si="1"/>
        <v>0.39250000000000002</v>
      </c>
      <c r="I30" s="545"/>
      <c r="J30" s="185"/>
      <c r="K30" s="185"/>
      <c r="M30" s="188"/>
    </row>
    <row r="31" spans="1:15" ht="15.6" customHeight="1" x14ac:dyDescent="0.2">
      <c r="A31" s="278"/>
      <c r="B31" s="191" t="s">
        <v>117</v>
      </c>
      <c r="C31" s="216">
        <f t="shared" ref="C31:C38" si="2">0.03125*$G$23</f>
        <v>1.2500000000000001E-2</v>
      </c>
      <c r="D31" s="216"/>
      <c r="E31" s="287">
        <f t="shared" si="0"/>
        <v>0</v>
      </c>
      <c r="F31" s="551"/>
      <c r="G31" s="548"/>
      <c r="H31" s="287" t="str">
        <f t="shared" si="1"/>
        <v/>
      </c>
      <c r="I31" s="545"/>
      <c r="J31" s="185"/>
      <c r="K31" s="185"/>
      <c r="M31" s="188"/>
    </row>
    <row r="32" spans="1:15" ht="15.6" customHeight="1" x14ac:dyDescent="0.2">
      <c r="A32" s="278"/>
      <c r="B32" s="191" t="s">
        <v>118</v>
      </c>
      <c r="C32" s="216">
        <f t="shared" si="2"/>
        <v>1.2500000000000001E-2</v>
      </c>
      <c r="D32" s="216"/>
      <c r="E32" s="287">
        <f t="shared" si="0"/>
        <v>0</v>
      </c>
      <c r="F32" s="551"/>
      <c r="G32" s="548"/>
      <c r="H32" s="287" t="str">
        <f t="shared" si="1"/>
        <v/>
      </c>
      <c r="I32" s="545"/>
      <c r="J32" s="185"/>
      <c r="K32" s="185"/>
      <c r="M32" s="188"/>
    </row>
    <row r="33" spans="1:11" ht="19.5" customHeight="1" x14ac:dyDescent="0.2">
      <c r="A33" s="278"/>
      <c r="B33" s="191" t="s">
        <v>119</v>
      </c>
      <c r="C33" s="216">
        <f t="shared" si="2"/>
        <v>1.2500000000000001E-2</v>
      </c>
      <c r="D33" s="216"/>
      <c r="E33" s="287">
        <f t="shared" si="0"/>
        <v>0</v>
      </c>
      <c r="F33" s="551"/>
      <c r="G33" s="548"/>
      <c r="H33" s="287" t="str">
        <f t="shared" si="1"/>
        <v/>
      </c>
      <c r="I33" s="545"/>
      <c r="J33" s="195"/>
      <c r="K33" s="195"/>
    </row>
    <row r="34" spans="1:11" ht="19.5" customHeight="1" x14ac:dyDescent="0.2">
      <c r="A34" s="278"/>
      <c r="B34" s="191" t="s">
        <v>120</v>
      </c>
      <c r="C34" s="216">
        <f t="shared" si="2"/>
        <v>1.2500000000000001E-2</v>
      </c>
      <c r="D34" s="216"/>
      <c r="E34" s="287">
        <f t="shared" si="0"/>
        <v>0</v>
      </c>
      <c r="F34" s="551"/>
      <c r="G34" s="548"/>
      <c r="H34" s="287" t="str">
        <f t="shared" si="1"/>
        <v/>
      </c>
      <c r="I34" s="545"/>
      <c r="J34" s="195"/>
      <c r="K34" s="195"/>
    </row>
    <row r="35" spans="1:11" ht="19.5" customHeight="1" x14ac:dyDescent="0.2">
      <c r="A35" s="278"/>
      <c r="B35" s="191" t="s">
        <v>121</v>
      </c>
      <c r="C35" s="216">
        <f t="shared" si="2"/>
        <v>1.2500000000000001E-2</v>
      </c>
      <c r="D35" s="216"/>
      <c r="E35" s="287">
        <f t="shared" si="0"/>
        <v>0</v>
      </c>
      <c r="F35" s="551"/>
      <c r="G35" s="548"/>
      <c r="H35" s="287" t="str">
        <f t="shared" si="1"/>
        <v/>
      </c>
      <c r="I35" s="545"/>
      <c r="J35" s="195"/>
      <c r="K35" s="195"/>
    </row>
    <row r="36" spans="1:11" ht="19.5" customHeight="1" x14ac:dyDescent="0.2">
      <c r="A36" s="278"/>
      <c r="B36" s="191" t="s">
        <v>122</v>
      </c>
      <c r="C36" s="216">
        <f t="shared" si="2"/>
        <v>1.2500000000000001E-2</v>
      </c>
      <c r="D36" s="216"/>
      <c r="E36" s="287">
        <f t="shared" si="0"/>
        <v>0</v>
      </c>
      <c r="F36" s="551"/>
      <c r="G36" s="548"/>
      <c r="H36" s="287" t="str">
        <f t="shared" si="1"/>
        <v/>
      </c>
      <c r="I36" s="545"/>
      <c r="J36" s="195"/>
      <c r="K36" s="195"/>
    </row>
    <row r="37" spans="1:11" ht="19.5" customHeight="1" x14ac:dyDescent="0.2">
      <c r="A37" s="278"/>
      <c r="B37" s="191" t="s">
        <v>123</v>
      </c>
      <c r="C37" s="216">
        <f t="shared" si="2"/>
        <v>1.2500000000000001E-2</v>
      </c>
      <c r="D37" s="216"/>
      <c r="E37" s="287">
        <f t="shared" si="0"/>
        <v>0</v>
      </c>
      <c r="F37" s="551"/>
      <c r="G37" s="548"/>
      <c r="H37" s="287" t="str">
        <f t="shared" si="1"/>
        <v/>
      </c>
      <c r="I37" s="545"/>
      <c r="J37" s="195"/>
      <c r="K37" s="195"/>
    </row>
    <row r="38" spans="1:11" ht="19.5" customHeight="1" x14ac:dyDescent="0.2">
      <c r="A38" s="278"/>
      <c r="B38" s="191" t="s">
        <v>124</v>
      </c>
      <c r="C38" s="216">
        <f t="shared" si="2"/>
        <v>1.2500000000000001E-2</v>
      </c>
      <c r="D38" s="216"/>
      <c r="E38" s="287">
        <f t="shared" si="0"/>
        <v>0</v>
      </c>
      <c r="F38" s="552"/>
      <c r="G38" s="549"/>
      <c r="H38" s="287" t="str">
        <f t="shared" si="1"/>
        <v/>
      </c>
      <c r="I38" s="546"/>
      <c r="J38" s="195"/>
      <c r="K38" s="195"/>
    </row>
    <row r="39" spans="1:11" ht="52.5" customHeight="1" x14ac:dyDescent="0.2">
      <c r="A39" s="278"/>
      <c r="B39" s="229" t="s">
        <v>277</v>
      </c>
      <c r="C39" s="532"/>
      <c r="D39" s="533"/>
      <c r="E39" s="533"/>
      <c r="F39" s="533"/>
      <c r="G39" s="533"/>
      <c r="H39" s="533"/>
      <c r="I39" s="534"/>
      <c r="J39" s="196"/>
      <c r="K39" s="196"/>
    </row>
    <row r="40" spans="1:11" ht="34.5" customHeight="1" x14ac:dyDescent="0.2">
      <c r="A40" s="278"/>
      <c r="B40" s="535"/>
      <c r="C40" s="536"/>
      <c r="D40" s="536"/>
      <c r="E40" s="536"/>
      <c r="F40" s="536"/>
      <c r="G40" s="536"/>
      <c r="H40" s="536"/>
      <c r="I40" s="537"/>
      <c r="J40" s="175"/>
      <c r="K40" s="175"/>
    </row>
    <row r="41" spans="1:11" ht="34.5" customHeight="1" x14ac:dyDescent="0.2">
      <c r="A41" s="278"/>
      <c r="B41" s="538"/>
      <c r="C41" s="539"/>
      <c r="D41" s="539"/>
      <c r="E41" s="539"/>
      <c r="F41" s="539"/>
      <c r="G41" s="539"/>
      <c r="H41" s="539"/>
      <c r="I41" s="540"/>
      <c r="J41" s="196"/>
      <c r="K41" s="196"/>
    </row>
    <row r="42" spans="1:11" ht="34.5" customHeight="1" x14ac:dyDescent="0.2">
      <c r="A42" s="278"/>
      <c r="B42" s="538"/>
      <c r="C42" s="539"/>
      <c r="D42" s="539"/>
      <c r="E42" s="539"/>
      <c r="F42" s="539"/>
      <c r="G42" s="539"/>
      <c r="H42" s="539"/>
      <c r="I42" s="540"/>
      <c r="J42" s="196"/>
      <c r="K42" s="196"/>
    </row>
    <row r="43" spans="1:11" ht="34.5" customHeight="1" x14ac:dyDescent="0.2">
      <c r="A43" s="278"/>
      <c r="B43" s="538"/>
      <c r="C43" s="539"/>
      <c r="D43" s="539"/>
      <c r="E43" s="539"/>
      <c r="F43" s="539"/>
      <c r="G43" s="539"/>
      <c r="H43" s="539"/>
      <c r="I43" s="540"/>
      <c r="J43" s="196"/>
      <c r="K43" s="196"/>
    </row>
    <row r="44" spans="1:11" ht="34.5" customHeight="1" x14ac:dyDescent="0.2">
      <c r="A44" s="278"/>
      <c r="B44" s="541"/>
      <c r="C44" s="542"/>
      <c r="D44" s="542"/>
      <c r="E44" s="542"/>
      <c r="F44" s="542"/>
      <c r="G44" s="542"/>
      <c r="H44" s="542"/>
      <c r="I44" s="543"/>
      <c r="J44" s="174"/>
      <c r="K44" s="174"/>
    </row>
    <row r="45" spans="1:11" ht="127.15" customHeight="1" x14ac:dyDescent="0.2">
      <c r="A45" s="278"/>
      <c r="B45" s="224" t="s">
        <v>278</v>
      </c>
      <c r="C45" s="518" t="s">
        <v>399</v>
      </c>
      <c r="D45" s="511"/>
      <c r="E45" s="511"/>
      <c r="F45" s="511"/>
      <c r="G45" s="511"/>
      <c r="H45" s="511"/>
      <c r="I45" s="519"/>
      <c r="J45" s="197"/>
      <c r="K45" s="197"/>
    </row>
    <row r="46" spans="1:11" ht="64.900000000000006" customHeight="1" x14ac:dyDescent="0.2">
      <c r="A46" s="278"/>
      <c r="B46" s="224" t="s">
        <v>279</v>
      </c>
      <c r="C46" s="510" t="s">
        <v>379</v>
      </c>
      <c r="D46" s="511"/>
      <c r="E46" s="511"/>
      <c r="F46" s="511"/>
      <c r="G46" s="511"/>
      <c r="H46" s="511"/>
      <c r="I46" s="512"/>
      <c r="J46" s="197"/>
      <c r="K46" s="197"/>
    </row>
    <row r="47" spans="1:11" ht="66" customHeight="1" x14ac:dyDescent="0.2">
      <c r="A47" s="278"/>
      <c r="B47" s="230" t="s">
        <v>280</v>
      </c>
      <c r="C47" s="513" t="s">
        <v>335</v>
      </c>
      <c r="D47" s="514"/>
      <c r="E47" s="514"/>
      <c r="F47" s="514"/>
      <c r="G47" s="514"/>
      <c r="H47" s="514"/>
      <c r="I47" s="515"/>
      <c r="J47" s="197"/>
      <c r="K47" s="197"/>
    </row>
    <row r="48" spans="1:11" ht="22.5" customHeight="1" x14ac:dyDescent="0.2">
      <c r="A48" s="278"/>
      <c r="B48" s="507" t="s">
        <v>236</v>
      </c>
      <c r="C48" s="508"/>
      <c r="D48" s="508"/>
      <c r="E48" s="508"/>
      <c r="F48" s="508"/>
      <c r="G48" s="508"/>
      <c r="H48" s="508"/>
      <c r="I48" s="509"/>
      <c r="J48" s="197"/>
      <c r="K48" s="197"/>
    </row>
    <row r="49" spans="1:11" ht="22.5" customHeight="1" x14ac:dyDescent="0.2">
      <c r="A49" s="278"/>
      <c r="B49" s="522" t="s">
        <v>281</v>
      </c>
      <c r="C49" s="218" t="s">
        <v>282</v>
      </c>
      <c r="D49" s="524" t="s">
        <v>283</v>
      </c>
      <c r="E49" s="524"/>
      <c r="F49" s="524"/>
      <c r="G49" s="524" t="s">
        <v>284</v>
      </c>
      <c r="H49" s="524"/>
      <c r="I49" s="525"/>
      <c r="J49" s="198"/>
      <c r="K49" s="198"/>
    </row>
    <row r="50" spans="1:11" ht="30.75" customHeight="1" x14ac:dyDescent="0.2">
      <c r="A50" s="278"/>
      <c r="B50" s="523"/>
      <c r="C50" s="282"/>
      <c r="D50" s="516"/>
      <c r="E50" s="516"/>
      <c r="F50" s="516"/>
      <c r="G50" s="516"/>
      <c r="H50" s="516"/>
      <c r="I50" s="517"/>
      <c r="J50" s="198"/>
      <c r="K50" s="198"/>
    </row>
    <row r="51" spans="1:11" ht="32.25" customHeight="1" x14ac:dyDescent="0.2">
      <c r="A51" s="278"/>
      <c r="B51" s="233" t="s">
        <v>285</v>
      </c>
      <c r="C51" s="516" t="s">
        <v>336</v>
      </c>
      <c r="D51" s="516"/>
      <c r="E51" s="516"/>
      <c r="F51" s="516"/>
      <c r="G51" s="516"/>
      <c r="H51" s="516"/>
      <c r="I51" s="517"/>
      <c r="J51" s="200"/>
      <c r="K51" s="200"/>
    </row>
    <row r="52" spans="1:11" ht="28.5" customHeight="1" x14ac:dyDescent="0.2">
      <c r="A52" s="278"/>
      <c r="B52" s="234" t="s">
        <v>286</v>
      </c>
      <c r="C52" s="516" t="s">
        <v>336</v>
      </c>
      <c r="D52" s="516"/>
      <c r="E52" s="516"/>
      <c r="F52" s="516"/>
      <c r="G52" s="516"/>
      <c r="H52" s="516"/>
      <c r="I52" s="517"/>
      <c r="J52" s="200"/>
      <c r="K52" s="200"/>
    </row>
    <row r="53" spans="1:11" ht="30" customHeight="1" x14ac:dyDescent="0.2">
      <c r="A53" s="278"/>
      <c r="B53" s="230" t="s">
        <v>287</v>
      </c>
      <c r="C53" s="516" t="s">
        <v>400</v>
      </c>
      <c r="D53" s="516"/>
      <c r="E53" s="516"/>
      <c r="F53" s="516"/>
      <c r="G53" s="516"/>
      <c r="H53" s="516"/>
      <c r="I53" s="517"/>
      <c r="J53" s="201"/>
      <c r="K53" s="201"/>
    </row>
    <row r="54" spans="1:11" ht="31.5" customHeight="1" thickBot="1" x14ac:dyDescent="0.25">
      <c r="A54" s="283"/>
      <c r="B54" s="211" t="s">
        <v>288</v>
      </c>
      <c r="C54" s="520" t="s">
        <v>331</v>
      </c>
      <c r="D54" s="520"/>
      <c r="E54" s="520"/>
      <c r="F54" s="520"/>
      <c r="G54" s="520"/>
      <c r="H54" s="520"/>
      <c r="I54" s="521"/>
      <c r="J54" s="202"/>
      <c r="K54" s="202"/>
    </row>
    <row r="55" spans="1:11" x14ac:dyDescent="0.2">
      <c r="B55" s="203"/>
      <c r="C55" s="204"/>
      <c r="D55" s="204"/>
      <c r="E55" s="205"/>
      <c r="F55" s="205"/>
      <c r="G55" s="212"/>
      <c r="H55" s="207"/>
      <c r="I55" s="204"/>
      <c r="J55" s="202"/>
      <c r="K55" s="202"/>
    </row>
    <row r="56" spans="1:11" x14ac:dyDescent="0.2">
      <c r="B56" s="203"/>
      <c r="C56" s="204"/>
      <c r="D56" s="204"/>
      <c r="E56" s="205"/>
      <c r="F56" s="205"/>
      <c r="G56" s="212"/>
      <c r="H56" s="207"/>
      <c r="I56" s="204"/>
      <c r="J56" s="202"/>
      <c r="K56" s="202"/>
    </row>
    <row r="57" spans="1:11" x14ac:dyDescent="0.2">
      <c r="B57" s="203"/>
      <c r="C57" s="204"/>
      <c r="D57" s="204"/>
      <c r="E57" s="205"/>
      <c r="F57" s="205"/>
      <c r="G57" s="212"/>
      <c r="H57" s="207"/>
      <c r="I57" s="204"/>
      <c r="J57" s="202"/>
      <c r="K57" s="202"/>
    </row>
    <row r="58" spans="1:11" x14ac:dyDescent="0.2">
      <c r="B58" s="203"/>
      <c r="C58" s="204"/>
      <c r="D58" s="204"/>
      <c r="E58" s="205"/>
      <c r="F58" s="205"/>
      <c r="G58" s="212"/>
      <c r="H58" s="207"/>
      <c r="I58" s="204"/>
      <c r="J58" s="202"/>
      <c r="K58" s="202"/>
    </row>
    <row r="59" spans="1:11" x14ac:dyDescent="0.2">
      <c r="B59" s="203"/>
      <c r="C59" s="204"/>
      <c r="D59" s="204"/>
      <c r="E59" s="205"/>
      <c r="F59" s="205"/>
      <c r="G59" s="212"/>
      <c r="H59" s="207"/>
      <c r="I59" s="204"/>
      <c r="J59" s="202"/>
      <c r="K59" s="202"/>
    </row>
    <row r="60" spans="1:11" ht="25.5" customHeight="1" x14ac:dyDescent="0.2">
      <c r="B60" s="203"/>
      <c r="C60" s="204"/>
      <c r="D60" s="204"/>
      <c r="E60" s="205"/>
      <c r="F60" s="205"/>
      <c r="G60" s="212"/>
      <c r="H60" s="207"/>
      <c r="I60" s="204"/>
      <c r="J60" s="202"/>
      <c r="K60" s="202"/>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9:I39"/>
    <mergeCell ref="B40:I44"/>
    <mergeCell ref="I27:I38"/>
    <mergeCell ref="G27:G38"/>
    <mergeCell ref="F27:F38"/>
    <mergeCell ref="C53:I53"/>
    <mergeCell ref="C54:I54"/>
    <mergeCell ref="B49:B50"/>
    <mergeCell ref="D49:F49"/>
    <mergeCell ref="G49:I49"/>
    <mergeCell ref="D50:F50"/>
    <mergeCell ref="G50:I50"/>
    <mergeCell ref="C51:I51"/>
    <mergeCell ref="B48:I48"/>
    <mergeCell ref="C46:I46"/>
    <mergeCell ref="C47:I47"/>
    <mergeCell ref="C52:I52"/>
    <mergeCell ref="C45:I45"/>
  </mergeCells>
  <phoneticPr fontId="74" type="noConversion"/>
  <dataValidations count="7">
    <dataValidation type="list" allowBlank="1" showInputMessage="1" showErrorMessage="1" sqref="C7 I7" xr:uid="{ED8530C7-01D7-464F-9F5F-ACF2F40B37DC}">
      <formula1>$N$11:$N$12</formula1>
    </dataValidation>
    <dataValidation type="list" allowBlank="1" showInputMessage="1" showErrorMessage="1" sqref="H13:I13" xr:uid="{50695522-8E85-49C3-8E03-D606C7C139B1}">
      <formula1>$N$5:$N$8</formula1>
    </dataValidation>
    <dataValidation type="list" allowBlank="1" showInputMessage="1" showErrorMessage="1" sqref="C9:F9" xr:uid="{D1ACDEEC-D7E0-42AF-A5C4-D291CD695E5E}">
      <formula1>$M$6:$M$9</formula1>
    </dataValidation>
    <dataValidation type="list" allowBlank="1" showInputMessage="1" showErrorMessage="1" sqref="C24:E24" xr:uid="{3EF54F9E-1F27-40DC-97F3-1A0F1107DD87}">
      <formula1>$M$12:$M$15</formula1>
    </dataValidation>
    <dataValidation type="list" allowBlank="1" showInputMessage="1" showErrorMessage="1" sqref="H12:I12" xr:uid="{FA3C4315-9976-4FD7-B40F-49C5AA608042}">
      <formula1>M17:M19</formula1>
    </dataValidation>
    <dataValidation type="list" showDropDown="1" showInputMessage="1" showErrorMessage="1" sqref="K12" xr:uid="{26352333-EB16-4AD4-8569-CCD9AD12F570}">
      <formula1>O17:O19</formula1>
    </dataValidation>
    <dataValidation type="list" allowBlank="1" showInputMessage="1" showErrorMessage="1" sqref="J10:K10" xr:uid="{2DBE7C77-D2DA-49D3-AD54-CE7DF4DC9397}">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57A21-5AD9-444C-A61C-D5796615C41B}">
  <sheetPr>
    <tabColor rgb="FF92D050"/>
  </sheetPr>
  <dimension ref="B1:X60"/>
  <sheetViews>
    <sheetView view="pageBreakPreview" topLeftCell="A38" zoomScale="70" zoomScaleNormal="70" zoomScaleSheetLayoutView="70" zoomScalePageLayoutView="85" workbookViewId="0">
      <selection activeCell="C39" sqref="C39:I39"/>
    </sheetView>
  </sheetViews>
  <sheetFormatPr baseColWidth="10" defaultColWidth="10.85546875" defaultRowHeight="12.75" x14ac:dyDescent="0.2"/>
  <cols>
    <col min="1" max="1" width="1" style="173" customWidth="1"/>
    <col min="2" max="2" width="25.42578125" style="208" customWidth="1"/>
    <col min="3" max="5" width="25.7109375" style="173" customWidth="1"/>
    <col min="6" max="6" width="25" style="173" customWidth="1"/>
    <col min="7" max="7" width="22" style="208" customWidth="1"/>
    <col min="8" max="8" width="20.42578125" style="173" customWidth="1"/>
    <col min="9" max="9" width="25.28515625" style="173" customWidth="1"/>
    <col min="10" max="11" width="22.42578125" style="173" customWidth="1"/>
    <col min="12" max="24" width="10.85546875" style="171"/>
    <col min="25" max="16384" width="10.85546875" style="173"/>
  </cols>
  <sheetData>
    <row r="1" spans="2:14" ht="37.5" customHeight="1" x14ac:dyDescent="0.2">
      <c r="B1" s="596"/>
      <c r="C1" s="637" t="s">
        <v>25</v>
      </c>
      <c r="D1" s="637"/>
      <c r="E1" s="637"/>
      <c r="F1" s="637"/>
      <c r="G1" s="637"/>
      <c r="H1" s="637"/>
      <c r="I1" s="600"/>
      <c r="J1" s="170"/>
      <c r="K1" s="170"/>
      <c r="M1" s="172" t="s">
        <v>47</v>
      </c>
    </row>
    <row r="2" spans="2:14" ht="37.5" customHeight="1" x14ac:dyDescent="0.2">
      <c r="B2" s="597"/>
      <c r="C2" s="603" t="s">
        <v>239</v>
      </c>
      <c r="D2" s="603"/>
      <c r="E2" s="603"/>
      <c r="F2" s="603"/>
      <c r="G2" s="603"/>
      <c r="H2" s="603"/>
      <c r="I2" s="601"/>
      <c r="J2" s="170"/>
      <c r="K2" s="170"/>
      <c r="M2" s="172" t="s">
        <v>48</v>
      </c>
    </row>
    <row r="3" spans="2:14" ht="37.5" customHeight="1" thickBot="1" x14ac:dyDescent="0.25">
      <c r="B3" s="598"/>
      <c r="C3" s="604" t="s">
        <v>240</v>
      </c>
      <c r="D3" s="604"/>
      <c r="E3" s="604"/>
      <c r="F3" s="604" t="s">
        <v>241</v>
      </c>
      <c r="G3" s="604"/>
      <c r="H3" s="604"/>
      <c r="I3" s="602"/>
      <c r="J3" s="170"/>
      <c r="K3" s="170"/>
      <c r="M3" s="172" t="s">
        <v>50</v>
      </c>
    </row>
    <row r="4" spans="2:14" ht="23.25" customHeight="1" x14ac:dyDescent="0.2">
      <c r="B4" s="592" t="s">
        <v>398</v>
      </c>
      <c r="C4" s="593"/>
      <c r="D4" s="593"/>
      <c r="E4" s="593"/>
      <c r="F4" s="593"/>
      <c r="G4" s="593"/>
      <c r="H4" s="593"/>
      <c r="I4" s="594"/>
      <c r="J4" s="174"/>
      <c r="K4" s="174"/>
    </row>
    <row r="5" spans="2:14" ht="24" customHeight="1" x14ac:dyDescent="0.2">
      <c r="B5" s="507" t="s">
        <v>234</v>
      </c>
      <c r="C5" s="508"/>
      <c r="D5" s="508"/>
      <c r="E5" s="508"/>
      <c r="F5" s="508"/>
      <c r="G5" s="508"/>
      <c r="H5" s="508"/>
      <c r="I5" s="509"/>
      <c r="J5" s="175"/>
      <c r="K5" s="175"/>
      <c r="N5" s="176" t="s">
        <v>57</v>
      </c>
    </row>
    <row r="6" spans="2:14" ht="30.75" customHeight="1" x14ac:dyDescent="0.2">
      <c r="B6" s="224" t="s">
        <v>242</v>
      </c>
      <c r="C6" s="222">
        <v>2</v>
      </c>
      <c r="D6" s="595" t="s">
        <v>243</v>
      </c>
      <c r="E6" s="595"/>
      <c r="F6" s="567" t="str">
        <f>'[7]Proyecto 7550'!$N$13</f>
        <v>Fortalecer los canales de comunicación</v>
      </c>
      <c r="G6" s="567"/>
      <c r="H6" s="567"/>
      <c r="I6" s="568"/>
      <c r="J6" s="177"/>
      <c r="K6" s="177"/>
      <c r="M6" s="172" t="s">
        <v>60</v>
      </c>
      <c r="N6" s="176" t="s">
        <v>61</v>
      </c>
    </row>
    <row r="7" spans="2:14" ht="30.75" customHeight="1" x14ac:dyDescent="0.2">
      <c r="B7" s="224" t="s">
        <v>244</v>
      </c>
      <c r="C7" s="222" t="s">
        <v>81</v>
      </c>
      <c r="D7" s="595" t="s">
        <v>245</v>
      </c>
      <c r="E7" s="595"/>
      <c r="F7" s="560" t="s">
        <v>292</v>
      </c>
      <c r="G7" s="560"/>
      <c r="H7" s="178" t="s">
        <v>246</v>
      </c>
      <c r="I7" s="223" t="s">
        <v>81</v>
      </c>
      <c r="J7" s="179"/>
      <c r="K7" s="179"/>
      <c r="M7" s="172" t="s">
        <v>65</v>
      </c>
      <c r="N7" s="176" t="s">
        <v>66</v>
      </c>
    </row>
    <row r="8" spans="2:14" ht="30.75" customHeight="1" x14ac:dyDescent="0.2">
      <c r="B8" s="224" t="s">
        <v>247</v>
      </c>
      <c r="C8" s="567" t="s">
        <v>289</v>
      </c>
      <c r="D8" s="567"/>
      <c r="E8" s="567"/>
      <c r="F8" s="567"/>
      <c r="G8" s="178" t="s">
        <v>248</v>
      </c>
      <c r="H8" s="582">
        <v>7550</v>
      </c>
      <c r="I8" s="583"/>
      <c r="J8" s="180"/>
      <c r="K8" s="180"/>
      <c r="M8" s="172" t="s">
        <v>69</v>
      </c>
      <c r="N8" s="176" t="s">
        <v>70</v>
      </c>
    </row>
    <row r="9" spans="2:14" ht="30.75" customHeight="1" x14ac:dyDescent="0.2">
      <c r="B9" s="224" t="s">
        <v>48</v>
      </c>
      <c r="C9" s="584" t="s">
        <v>60</v>
      </c>
      <c r="D9" s="584"/>
      <c r="E9" s="584"/>
      <c r="F9" s="584"/>
      <c r="G9" s="178" t="s">
        <v>249</v>
      </c>
      <c r="H9" s="585" t="s">
        <v>290</v>
      </c>
      <c r="I9" s="586"/>
      <c r="J9" s="181"/>
      <c r="K9" s="181"/>
      <c r="M9" s="182" t="s">
        <v>73</v>
      </c>
    </row>
    <row r="10" spans="2:14" ht="98.25" customHeight="1" x14ac:dyDescent="0.2">
      <c r="B10" s="224" t="s">
        <v>250</v>
      </c>
      <c r="C10" s="567" t="s">
        <v>375</v>
      </c>
      <c r="D10" s="567"/>
      <c r="E10" s="567"/>
      <c r="F10" s="567"/>
      <c r="G10" s="567"/>
      <c r="H10" s="567"/>
      <c r="I10" s="568"/>
      <c r="J10" s="183"/>
      <c r="K10" s="183"/>
      <c r="M10" s="182"/>
    </row>
    <row r="11" spans="2:14" ht="30.75" customHeight="1" x14ac:dyDescent="0.2">
      <c r="B11" s="224" t="s">
        <v>251</v>
      </c>
      <c r="C11" s="587" t="s">
        <v>291</v>
      </c>
      <c r="D11" s="587"/>
      <c r="E11" s="587"/>
      <c r="F11" s="587"/>
      <c r="G11" s="587"/>
      <c r="H11" s="587"/>
      <c r="I11" s="588"/>
      <c r="J11" s="179"/>
      <c r="K11" s="179"/>
      <c r="M11" s="182"/>
      <c r="N11" s="176" t="s">
        <v>76</v>
      </c>
    </row>
    <row r="12" spans="2:14" ht="30.75" customHeight="1" x14ac:dyDescent="0.2">
      <c r="B12" s="224" t="s">
        <v>254</v>
      </c>
      <c r="C12" s="558" t="s">
        <v>305</v>
      </c>
      <c r="D12" s="558"/>
      <c r="E12" s="558"/>
      <c r="F12" s="558"/>
      <c r="G12" s="178" t="s">
        <v>252</v>
      </c>
      <c r="H12" s="589" t="s">
        <v>91</v>
      </c>
      <c r="I12" s="590"/>
      <c r="J12" s="179"/>
      <c r="K12" s="179"/>
      <c r="M12" s="182" t="s">
        <v>80</v>
      </c>
      <c r="N12" s="176" t="s">
        <v>81</v>
      </c>
    </row>
    <row r="13" spans="2:14" ht="30.75" customHeight="1" x14ac:dyDescent="0.2">
      <c r="B13" s="224" t="s">
        <v>255</v>
      </c>
      <c r="C13" s="591" t="s">
        <v>346</v>
      </c>
      <c r="D13" s="591"/>
      <c r="E13" s="591"/>
      <c r="F13" s="591"/>
      <c r="G13" s="221" t="s">
        <v>253</v>
      </c>
      <c r="H13" s="589" t="s">
        <v>61</v>
      </c>
      <c r="I13" s="590"/>
      <c r="J13" s="179"/>
      <c r="K13" s="179"/>
      <c r="M13" s="182" t="s">
        <v>84</v>
      </c>
    </row>
    <row r="14" spans="2:14" ht="64.5" customHeight="1" x14ac:dyDescent="0.2">
      <c r="B14" s="224" t="s">
        <v>256</v>
      </c>
      <c r="C14" s="558" t="s">
        <v>338</v>
      </c>
      <c r="D14" s="558"/>
      <c r="E14" s="558"/>
      <c r="F14" s="558"/>
      <c r="G14" s="558"/>
      <c r="H14" s="558"/>
      <c r="I14" s="559"/>
      <c r="J14" s="183"/>
      <c r="K14" s="183"/>
      <c r="M14" s="182" t="s">
        <v>86</v>
      </c>
      <c r="N14" s="176"/>
    </row>
    <row r="15" spans="2:14" ht="30.75" customHeight="1" x14ac:dyDescent="0.2">
      <c r="B15" s="224" t="s">
        <v>257</v>
      </c>
      <c r="C15" s="558" t="s">
        <v>293</v>
      </c>
      <c r="D15" s="558"/>
      <c r="E15" s="558"/>
      <c r="F15" s="558"/>
      <c r="G15" s="558"/>
      <c r="H15" s="558"/>
      <c r="I15" s="559"/>
      <c r="J15" s="184"/>
      <c r="K15" s="184"/>
      <c r="M15" s="182" t="s">
        <v>88</v>
      </c>
      <c r="N15" s="176"/>
    </row>
    <row r="16" spans="2:14" ht="35.450000000000003" customHeight="1" x14ac:dyDescent="0.2">
      <c r="B16" s="224" t="s">
        <v>258</v>
      </c>
      <c r="C16" s="587" t="s">
        <v>339</v>
      </c>
      <c r="D16" s="587"/>
      <c r="E16" s="587"/>
      <c r="F16" s="587"/>
      <c r="G16" s="587"/>
      <c r="H16" s="587"/>
      <c r="I16" s="588"/>
      <c r="J16" s="185"/>
      <c r="K16" s="185"/>
      <c r="M16" s="182"/>
      <c r="N16" s="176"/>
    </row>
    <row r="17" spans="2:14" ht="30.75" customHeight="1" x14ac:dyDescent="0.2">
      <c r="B17" s="224" t="s">
        <v>259</v>
      </c>
      <c r="C17" s="560" t="s">
        <v>152</v>
      </c>
      <c r="D17" s="561"/>
      <c r="E17" s="561"/>
      <c r="F17" s="561"/>
      <c r="G17" s="561"/>
      <c r="H17" s="561"/>
      <c r="I17" s="562"/>
      <c r="J17" s="186"/>
      <c r="K17" s="186"/>
      <c r="M17" s="182" t="s">
        <v>91</v>
      </c>
      <c r="N17" s="176"/>
    </row>
    <row r="18" spans="2:14" ht="18" customHeight="1" x14ac:dyDescent="0.2">
      <c r="B18" s="563" t="s">
        <v>265</v>
      </c>
      <c r="C18" s="564" t="s">
        <v>237</v>
      </c>
      <c r="D18" s="564"/>
      <c r="E18" s="564"/>
      <c r="F18" s="565" t="s">
        <v>238</v>
      </c>
      <c r="G18" s="565"/>
      <c r="H18" s="565"/>
      <c r="I18" s="566"/>
      <c r="J18" s="187"/>
      <c r="K18" s="187"/>
      <c r="M18" s="182" t="s">
        <v>79</v>
      </c>
      <c r="N18" s="176"/>
    </row>
    <row r="19" spans="2:14" ht="39.75" customHeight="1" x14ac:dyDescent="0.2">
      <c r="B19" s="563"/>
      <c r="C19" s="567" t="s">
        <v>303</v>
      </c>
      <c r="D19" s="567"/>
      <c r="E19" s="567"/>
      <c r="F19" s="567" t="s">
        <v>304</v>
      </c>
      <c r="G19" s="567"/>
      <c r="H19" s="567"/>
      <c r="I19" s="568"/>
      <c r="J19" s="185"/>
      <c r="K19" s="185"/>
      <c r="M19" s="182" t="s">
        <v>95</v>
      </c>
      <c r="N19" s="176"/>
    </row>
    <row r="20" spans="2:14" ht="39.75" customHeight="1" x14ac:dyDescent="0.2">
      <c r="B20" s="224" t="s">
        <v>266</v>
      </c>
      <c r="C20" s="569" t="s">
        <v>152</v>
      </c>
      <c r="D20" s="570"/>
      <c r="E20" s="571"/>
      <c r="F20" s="572" t="s">
        <v>152</v>
      </c>
      <c r="G20" s="572"/>
      <c r="H20" s="572"/>
      <c r="I20" s="573"/>
      <c r="J20" s="179"/>
      <c r="K20" s="179"/>
      <c r="M20" s="182"/>
      <c r="N20" s="176"/>
    </row>
    <row r="21" spans="2:14" ht="86.45" customHeight="1" x14ac:dyDescent="0.2">
      <c r="B21" s="224" t="s">
        <v>267</v>
      </c>
      <c r="C21" s="630" t="s">
        <v>306</v>
      </c>
      <c r="D21" s="631"/>
      <c r="E21" s="632"/>
      <c r="F21" s="633" t="s">
        <v>307</v>
      </c>
      <c r="G21" s="625"/>
      <c r="H21" s="625"/>
      <c r="I21" s="634"/>
      <c r="J21" s="184"/>
      <c r="K21" s="184"/>
      <c r="M21" s="188"/>
      <c r="N21" s="176"/>
    </row>
    <row r="22" spans="2:14" ht="23.25" customHeight="1" x14ac:dyDescent="0.2">
      <c r="B22" s="224" t="s">
        <v>268</v>
      </c>
      <c r="C22" s="624">
        <v>44197</v>
      </c>
      <c r="D22" s="635"/>
      <c r="E22" s="636"/>
      <c r="F22" s="178" t="s">
        <v>271</v>
      </c>
      <c r="G22" s="265">
        <v>8.5000000000000006E-2</v>
      </c>
      <c r="H22" s="178" t="s">
        <v>275</v>
      </c>
      <c r="I22" s="266">
        <v>8.5000000000000006E-2</v>
      </c>
      <c r="J22" s="189"/>
      <c r="K22" s="189"/>
      <c r="M22" s="188"/>
    </row>
    <row r="23" spans="2:14" ht="27" customHeight="1" x14ac:dyDescent="0.2">
      <c r="B23" s="224" t="s">
        <v>269</v>
      </c>
      <c r="C23" s="624">
        <v>44561</v>
      </c>
      <c r="D23" s="625"/>
      <c r="E23" s="626"/>
      <c r="F23" s="178" t="s">
        <v>272</v>
      </c>
      <c r="G23" s="627">
        <v>0.3</v>
      </c>
      <c r="H23" s="628"/>
      <c r="I23" s="629"/>
      <c r="J23" s="190"/>
      <c r="K23" s="190"/>
      <c r="M23" s="188"/>
    </row>
    <row r="24" spans="2:14" ht="30.75" customHeight="1" x14ac:dyDescent="0.2">
      <c r="B24" s="231" t="s">
        <v>270</v>
      </c>
      <c r="C24" s="612" t="s">
        <v>326</v>
      </c>
      <c r="D24" s="613"/>
      <c r="E24" s="614"/>
      <c r="F24" s="227" t="s">
        <v>274</v>
      </c>
      <c r="G24" s="529" t="s">
        <v>223</v>
      </c>
      <c r="H24" s="530"/>
      <c r="I24" s="531"/>
      <c r="J24" s="187"/>
      <c r="K24" s="187"/>
      <c r="M24" s="188"/>
    </row>
    <row r="25" spans="2:14" ht="22.5" customHeight="1" x14ac:dyDescent="0.2">
      <c r="B25" s="507" t="s">
        <v>235</v>
      </c>
      <c r="C25" s="508"/>
      <c r="D25" s="508"/>
      <c r="E25" s="508"/>
      <c r="F25" s="508"/>
      <c r="G25" s="508"/>
      <c r="H25" s="508"/>
      <c r="I25" s="509"/>
      <c r="J25" s="175"/>
      <c r="K25" s="175"/>
      <c r="M25" s="188"/>
    </row>
    <row r="26" spans="2:14" ht="43.5" customHeight="1" x14ac:dyDescent="0.2">
      <c r="B26" s="191" t="s">
        <v>105</v>
      </c>
      <c r="C26" s="221" t="s">
        <v>261</v>
      </c>
      <c r="D26" s="221" t="s">
        <v>260</v>
      </c>
      <c r="E26" s="192" t="s">
        <v>264</v>
      </c>
      <c r="F26" s="221" t="s">
        <v>263</v>
      </c>
      <c r="G26" s="221" t="s">
        <v>262</v>
      </c>
      <c r="H26" s="192" t="s">
        <v>276</v>
      </c>
      <c r="I26" s="193" t="s">
        <v>273</v>
      </c>
      <c r="J26" s="185"/>
      <c r="K26" s="185"/>
      <c r="M26" s="188"/>
    </row>
    <row r="27" spans="2:14" ht="15.6" customHeight="1" x14ac:dyDescent="0.2">
      <c r="B27" s="191" t="s">
        <v>329</v>
      </c>
      <c r="C27" s="273">
        <f>0.083333*$G$23</f>
        <v>2.4999900000000002E-2</v>
      </c>
      <c r="D27" s="273">
        <v>2.4999900000000002E-2</v>
      </c>
      <c r="E27" s="263">
        <f>IF(OR(C27=0,C27=""),0,D27/C27)</f>
        <v>1</v>
      </c>
      <c r="F27" s="550">
        <f>SUM(C27:C38)</f>
        <v>0.29999880000000001</v>
      </c>
      <c r="G27" s="550">
        <f>SUM(D27:D38)</f>
        <v>9.9999600000000008E-2</v>
      </c>
      <c r="H27" s="264">
        <f>+(D27*100%)/$G$23</f>
        <v>8.3333000000000004E-2</v>
      </c>
      <c r="I27" s="615">
        <f>G27+I22</f>
        <v>0.18499960000000001</v>
      </c>
      <c r="J27" s="185"/>
      <c r="K27" s="185"/>
      <c r="M27" s="188"/>
    </row>
    <row r="28" spans="2:14" ht="15.6" customHeight="1" x14ac:dyDescent="0.2">
      <c r="B28" s="191" t="s">
        <v>114</v>
      </c>
      <c r="C28" s="273">
        <f t="shared" ref="C28:D38" si="0">0.083333*$G$23</f>
        <v>2.4999900000000002E-2</v>
      </c>
      <c r="D28" s="273">
        <f t="shared" si="0"/>
        <v>2.4999900000000002E-2</v>
      </c>
      <c r="E28" s="263">
        <f t="shared" ref="E28:E38" si="1">IF(OR(C28=0,C28=""),0,D28/C28)</f>
        <v>1</v>
      </c>
      <c r="F28" s="551"/>
      <c r="G28" s="551"/>
      <c r="H28" s="264">
        <f>+IF(D28="","",((D28*100%)/$G$23)+H27)</f>
        <v>0.16666600000000001</v>
      </c>
      <c r="I28" s="616"/>
      <c r="J28" s="185"/>
      <c r="K28" s="185"/>
      <c r="M28" s="188"/>
    </row>
    <row r="29" spans="2:14" ht="15.6" customHeight="1" x14ac:dyDescent="0.2">
      <c r="B29" s="191" t="s">
        <v>115</v>
      </c>
      <c r="C29" s="273">
        <f t="shared" si="0"/>
        <v>2.4999900000000002E-2</v>
      </c>
      <c r="D29" s="273">
        <f t="shared" si="0"/>
        <v>2.4999900000000002E-2</v>
      </c>
      <c r="E29" s="263">
        <f t="shared" si="1"/>
        <v>1</v>
      </c>
      <c r="F29" s="551"/>
      <c r="G29" s="551"/>
      <c r="H29" s="264">
        <f t="shared" ref="H29:H38" si="2">+IF(D29="","",((D29*100%)/$G$23)+H28)</f>
        <v>0.24999900000000003</v>
      </c>
      <c r="I29" s="616"/>
      <c r="J29" s="185"/>
      <c r="K29" s="185"/>
      <c r="M29" s="188"/>
    </row>
    <row r="30" spans="2:14" ht="15.6" customHeight="1" x14ac:dyDescent="0.2">
      <c r="B30" s="191" t="s">
        <v>116</v>
      </c>
      <c r="C30" s="273">
        <f t="shared" si="0"/>
        <v>2.4999900000000002E-2</v>
      </c>
      <c r="D30" s="273">
        <f t="shared" si="0"/>
        <v>2.4999900000000002E-2</v>
      </c>
      <c r="E30" s="263">
        <f t="shared" si="1"/>
        <v>1</v>
      </c>
      <c r="F30" s="551"/>
      <c r="G30" s="551"/>
      <c r="H30" s="264">
        <f t="shared" si="2"/>
        <v>0.33333200000000002</v>
      </c>
      <c r="I30" s="616"/>
      <c r="J30" s="185"/>
      <c r="K30" s="185"/>
      <c r="M30" s="188"/>
    </row>
    <row r="31" spans="2:14" ht="15.6" customHeight="1" x14ac:dyDescent="0.2">
      <c r="B31" s="191" t="s">
        <v>117</v>
      </c>
      <c r="C31" s="273">
        <f t="shared" si="0"/>
        <v>2.4999900000000002E-2</v>
      </c>
      <c r="D31" s="274"/>
      <c r="E31" s="263">
        <f t="shared" si="1"/>
        <v>0</v>
      </c>
      <c r="F31" s="551"/>
      <c r="G31" s="551"/>
      <c r="H31" s="264" t="str">
        <f t="shared" si="2"/>
        <v/>
      </c>
      <c r="I31" s="616"/>
      <c r="J31" s="185"/>
      <c r="K31" s="185"/>
      <c r="M31" s="188"/>
    </row>
    <row r="32" spans="2:14" ht="15.6" customHeight="1" x14ac:dyDescent="0.2">
      <c r="B32" s="191" t="s">
        <v>118</v>
      </c>
      <c r="C32" s="273">
        <f t="shared" si="0"/>
        <v>2.4999900000000002E-2</v>
      </c>
      <c r="D32" s="274"/>
      <c r="E32" s="263">
        <f t="shared" si="1"/>
        <v>0</v>
      </c>
      <c r="F32" s="551"/>
      <c r="G32" s="551"/>
      <c r="H32" s="264" t="str">
        <f t="shared" si="2"/>
        <v/>
      </c>
      <c r="I32" s="616"/>
      <c r="J32" s="185"/>
      <c r="K32" s="185"/>
      <c r="M32" s="188"/>
    </row>
    <row r="33" spans="2:11" ht="19.5" customHeight="1" x14ac:dyDescent="0.2">
      <c r="B33" s="191" t="s">
        <v>119</v>
      </c>
      <c r="C33" s="273">
        <f t="shared" si="0"/>
        <v>2.4999900000000002E-2</v>
      </c>
      <c r="D33" s="274"/>
      <c r="E33" s="263">
        <f t="shared" si="1"/>
        <v>0</v>
      </c>
      <c r="F33" s="551"/>
      <c r="G33" s="551"/>
      <c r="H33" s="264" t="str">
        <f t="shared" si="2"/>
        <v/>
      </c>
      <c r="I33" s="616"/>
      <c r="J33" s="195"/>
      <c r="K33" s="195"/>
    </row>
    <row r="34" spans="2:11" ht="19.5" customHeight="1" x14ac:dyDescent="0.2">
      <c r="B34" s="191" t="s">
        <v>120</v>
      </c>
      <c r="C34" s="273">
        <f t="shared" si="0"/>
        <v>2.4999900000000002E-2</v>
      </c>
      <c r="D34" s="275"/>
      <c r="E34" s="263">
        <f t="shared" si="1"/>
        <v>0</v>
      </c>
      <c r="F34" s="551"/>
      <c r="G34" s="551"/>
      <c r="H34" s="264" t="str">
        <f t="shared" si="2"/>
        <v/>
      </c>
      <c r="I34" s="616"/>
      <c r="J34" s="195"/>
      <c r="K34" s="195"/>
    </row>
    <row r="35" spans="2:11" ht="19.5" customHeight="1" x14ac:dyDescent="0.2">
      <c r="B35" s="191" t="s">
        <v>121</v>
      </c>
      <c r="C35" s="273">
        <f t="shared" si="0"/>
        <v>2.4999900000000002E-2</v>
      </c>
      <c r="D35" s="276"/>
      <c r="E35" s="263">
        <f t="shared" si="1"/>
        <v>0</v>
      </c>
      <c r="F35" s="551"/>
      <c r="G35" s="551"/>
      <c r="H35" s="264" t="str">
        <f t="shared" si="2"/>
        <v/>
      </c>
      <c r="I35" s="616"/>
      <c r="J35" s="195"/>
      <c r="K35" s="195"/>
    </row>
    <row r="36" spans="2:11" ht="19.5" customHeight="1" x14ac:dyDescent="0.2">
      <c r="B36" s="191" t="s">
        <v>122</v>
      </c>
      <c r="C36" s="273">
        <f t="shared" si="0"/>
        <v>2.4999900000000002E-2</v>
      </c>
      <c r="D36" s="276"/>
      <c r="E36" s="263">
        <f t="shared" si="1"/>
        <v>0</v>
      </c>
      <c r="F36" s="551"/>
      <c r="G36" s="551"/>
      <c r="H36" s="264" t="str">
        <f t="shared" si="2"/>
        <v/>
      </c>
      <c r="I36" s="616"/>
      <c r="J36" s="195"/>
      <c r="K36" s="195"/>
    </row>
    <row r="37" spans="2:11" ht="19.5" customHeight="1" x14ac:dyDescent="0.2">
      <c r="B37" s="191" t="s">
        <v>123</v>
      </c>
      <c r="C37" s="273">
        <f t="shared" si="0"/>
        <v>2.4999900000000002E-2</v>
      </c>
      <c r="D37" s="275"/>
      <c r="E37" s="263">
        <f t="shared" si="1"/>
        <v>0</v>
      </c>
      <c r="F37" s="551"/>
      <c r="G37" s="551"/>
      <c r="H37" s="264" t="str">
        <f t="shared" si="2"/>
        <v/>
      </c>
      <c r="I37" s="616"/>
      <c r="J37" s="195"/>
      <c r="K37" s="195"/>
    </row>
    <row r="38" spans="2:11" ht="19.5" customHeight="1" x14ac:dyDescent="0.2">
      <c r="B38" s="191" t="s">
        <v>124</v>
      </c>
      <c r="C38" s="273">
        <f t="shared" si="0"/>
        <v>2.4999900000000002E-2</v>
      </c>
      <c r="D38" s="275"/>
      <c r="E38" s="263">
        <f t="shared" si="1"/>
        <v>0</v>
      </c>
      <c r="F38" s="552"/>
      <c r="G38" s="552"/>
      <c r="H38" s="264" t="str">
        <f t="shared" si="2"/>
        <v/>
      </c>
      <c r="I38" s="617"/>
      <c r="J38" s="195"/>
      <c r="K38" s="195"/>
    </row>
    <row r="39" spans="2:11" ht="52.5" customHeight="1" x14ac:dyDescent="0.2">
      <c r="B39" s="229" t="s">
        <v>277</v>
      </c>
      <c r="C39" s="837"/>
      <c r="D39" s="838"/>
      <c r="E39" s="838"/>
      <c r="F39" s="838"/>
      <c r="G39" s="838"/>
      <c r="H39" s="838"/>
      <c r="I39" s="839"/>
      <c r="J39" s="196"/>
      <c r="K39" s="196"/>
    </row>
    <row r="40" spans="2:11" ht="34.5" customHeight="1" x14ac:dyDescent="0.2">
      <c r="B40" s="535"/>
      <c r="C40" s="536"/>
      <c r="D40" s="536"/>
      <c r="E40" s="536"/>
      <c r="F40" s="536"/>
      <c r="G40" s="536"/>
      <c r="H40" s="536"/>
      <c r="I40" s="537"/>
      <c r="J40" s="175"/>
      <c r="K40" s="175"/>
    </row>
    <row r="41" spans="2:11" ht="34.5" customHeight="1" x14ac:dyDescent="0.2">
      <c r="B41" s="538"/>
      <c r="C41" s="539"/>
      <c r="D41" s="539"/>
      <c r="E41" s="539"/>
      <c r="F41" s="539"/>
      <c r="G41" s="539"/>
      <c r="H41" s="539"/>
      <c r="I41" s="540"/>
      <c r="J41" s="196"/>
      <c r="K41" s="196"/>
    </row>
    <row r="42" spans="2:11" ht="34.5" customHeight="1" x14ac:dyDescent="0.2">
      <c r="B42" s="538"/>
      <c r="C42" s="539"/>
      <c r="D42" s="539"/>
      <c r="E42" s="539"/>
      <c r="F42" s="539"/>
      <c r="G42" s="539"/>
      <c r="H42" s="539"/>
      <c r="I42" s="540"/>
      <c r="J42" s="196"/>
      <c r="K42" s="196"/>
    </row>
    <row r="43" spans="2:11" ht="34.5" customHeight="1" x14ac:dyDescent="0.2">
      <c r="B43" s="538"/>
      <c r="C43" s="539"/>
      <c r="D43" s="539"/>
      <c r="E43" s="539"/>
      <c r="F43" s="539"/>
      <c r="G43" s="539"/>
      <c r="H43" s="539"/>
      <c r="I43" s="540"/>
      <c r="J43" s="196"/>
      <c r="K43" s="196"/>
    </row>
    <row r="44" spans="2:11" ht="34.5" customHeight="1" x14ac:dyDescent="0.2">
      <c r="B44" s="541"/>
      <c r="C44" s="542"/>
      <c r="D44" s="542"/>
      <c r="E44" s="542"/>
      <c r="F44" s="542"/>
      <c r="G44" s="542"/>
      <c r="H44" s="542"/>
      <c r="I44" s="543"/>
      <c r="J44" s="174"/>
      <c r="K44" s="174"/>
    </row>
    <row r="45" spans="2:11" ht="232.9" customHeight="1" x14ac:dyDescent="0.2">
      <c r="B45" s="224" t="s">
        <v>278</v>
      </c>
      <c r="C45" s="618" t="s">
        <v>391</v>
      </c>
      <c r="D45" s="619"/>
      <c r="E45" s="619"/>
      <c r="F45" s="619"/>
      <c r="G45" s="619"/>
      <c r="H45" s="619"/>
      <c r="I45" s="620"/>
      <c r="J45" s="197"/>
      <c r="K45" s="197"/>
    </row>
    <row r="46" spans="2:11" ht="69" customHeight="1" x14ac:dyDescent="0.2">
      <c r="B46" s="224" t="s">
        <v>279</v>
      </c>
      <c r="C46" s="618" t="s">
        <v>392</v>
      </c>
      <c r="D46" s="619"/>
      <c r="E46" s="619"/>
      <c r="F46" s="619"/>
      <c r="G46" s="619"/>
      <c r="H46" s="619"/>
      <c r="I46" s="620"/>
      <c r="J46" s="197"/>
      <c r="K46" s="197"/>
    </row>
    <row r="47" spans="2:11" ht="138" customHeight="1" x14ac:dyDescent="0.2">
      <c r="B47" s="230" t="s">
        <v>280</v>
      </c>
      <c r="C47" s="621" t="s">
        <v>393</v>
      </c>
      <c r="D47" s="622"/>
      <c r="E47" s="622"/>
      <c r="F47" s="622"/>
      <c r="G47" s="622"/>
      <c r="H47" s="622"/>
      <c r="I47" s="623"/>
      <c r="J47" s="197"/>
      <c r="K47" s="197"/>
    </row>
    <row r="48" spans="2:11" ht="22.5" customHeight="1" x14ac:dyDescent="0.2">
      <c r="B48" s="507" t="s">
        <v>236</v>
      </c>
      <c r="C48" s="508"/>
      <c r="D48" s="508"/>
      <c r="E48" s="508"/>
      <c r="F48" s="508"/>
      <c r="G48" s="508"/>
      <c r="H48" s="508"/>
      <c r="I48" s="509"/>
      <c r="J48" s="197"/>
      <c r="K48" s="197"/>
    </row>
    <row r="49" spans="2:11" ht="22.5" customHeight="1" x14ac:dyDescent="0.2">
      <c r="B49" s="522" t="s">
        <v>281</v>
      </c>
      <c r="C49" s="218" t="s">
        <v>282</v>
      </c>
      <c r="D49" s="524" t="s">
        <v>283</v>
      </c>
      <c r="E49" s="524"/>
      <c r="F49" s="524"/>
      <c r="G49" s="524" t="s">
        <v>284</v>
      </c>
      <c r="H49" s="524"/>
      <c r="I49" s="525"/>
      <c r="J49" s="198"/>
      <c r="K49" s="198"/>
    </row>
    <row r="50" spans="2:11" ht="30.75" customHeight="1" x14ac:dyDescent="0.2">
      <c r="B50" s="523"/>
      <c r="C50" s="232"/>
      <c r="D50" s="610"/>
      <c r="E50" s="610"/>
      <c r="F50" s="610"/>
      <c r="G50" s="610"/>
      <c r="H50" s="610"/>
      <c r="I50" s="611"/>
      <c r="J50" s="198"/>
      <c r="K50" s="198"/>
    </row>
    <row r="51" spans="2:11" ht="32.25" customHeight="1" x14ac:dyDescent="0.2">
      <c r="B51" s="233" t="s">
        <v>285</v>
      </c>
      <c r="C51" s="605" t="s">
        <v>337</v>
      </c>
      <c r="D51" s="605"/>
      <c r="E51" s="605"/>
      <c r="F51" s="605"/>
      <c r="G51" s="605"/>
      <c r="H51" s="605"/>
      <c r="I51" s="606"/>
      <c r="J51" s="200"/>
      <c r="K51" s="200"/>
    </row>
    <row r="52" spans="2:11" ht="28.5" customHeight="1" x14ac:dyDescent="0.2">
      <c r="B52" s="234" t="s">
        <v>286</v>
      </c>
      <c r="C52" s="605" t="s">
        <v>394</v>
      </c>
      <c r="D52" s="605"/>
      <c r="E52" s="605"/>
      <c r="F52" s="605"/>
      <c r="G52" s="605"/>
      <c r="H52" s="605"/>
      <c r="I52" s="606"/>
      <c r="J52" s="200"/>
      <c r="K52" s="200"/>
    </row>
    <row r="53" spans="2:11" ht="30" customHeight="1" x14ac:dyDescent="0.2">
      <c r="B53" s="230" t="s">
        <v>287</v>
      </c>
      <c r="C53" s="605" t="s">
        <v>383</v>
      </c>
      <c r="D53" s="605"/>
      <c r="E53" s="605"/>
      <c r="F53" s="605"/>
      <c r="G53" s="605"/>
      <c r="H53" s="605"/>
      <c r="I53" s="606"/>
      <c r="J53" s="201"/>
      <c r="K53" s="201"/>
    </row>
    <row r="54" spans="2:11" ht="31.5" customHeight="1" thickBot="1" x14ac:dyDescent="0.25">
      <c r="B54" s="211" t="s">
        <v>288</v>
      </c>
      <c r="C54" s="607" t="s">
        <v>331</v>
      </c>
      <c r="D54" s="608"/>
      <c r="E54" s="608"/>
      <c r="F54" s="608"/>
      <c r="G54" s="608"/>
      <c r="H54" s="608"/>
      <c r="I54" s="609"/>
      <c r="J54" s="202"/>
      <c r="K54" s="202"/>
    </row>
    <row r="55" spans="2:11" x14ac:dyDescent="0.2">
      <c r="B55" s="203"/>
      <c r="C55" s="204"/>
      <c r="D55" s="204"/>
      <c r="E55" s="205"/>
      <c r="F55" s="205"/>
      <c r="G55" s="212"/>
      <c r="H55" s="207"/>
      <c r="I55" s="204"/>
      <c r="J55" s="202"/>
      <c r="K55" s="202"/>
    </row>
    <row r="56" spans="2:11" x14ac:dyDescent="0.2">
      <c r="B56" s="203"/>
      <c r="C56" s="204"/>
      <c r="D56" s="204"/>
      <c r="E56" s="205"/>
      <c r="F56" s="205"/>
      <c r="G56" s="212"/>
      <c r="H56" s="207"/>
      <c r="I56" s="204"/>
      <c r="J56" s="202"/>
      <c r="K56" s="202"/>
    </row>
    <row r="57" spans="2:11" x14ac:dyDescent="0.2">
      <c r="B57" s="203"/>
      <c r="C57" s="204"/>
      <c r="D57" s="204"/>
      <c r="E57" s="205"/>
      <c r="F57" s="205"/>
      <c r="G57" s="212"/>
      <c r="H57" s="207"/>
      <c r="I57" s="204"/>
      <c r="J57" s="202"/>
      <c r="K57" s="202"/>
    </row>
    <row r="58" spans="2:11" x14ac:dyDescent="0.2">
      <c r="B58" s="203"/>
      <c r="C58" s="204"/>
      <c r="D58" s="204"/>
      <c r="E58" s="205"/>
      <c r="F58" s="205"/>
      <c r="G58" s="212"/>
      <c r="H58" s="207"/>
      <c r="I58" s="204"/>
      <c r="J58" s="202"/>
      <c r="K58" s="202"/>
    </row>
    <row r="59" spans="2:11" x14ac:dyDescent="0.2">
      <c r="B59" s="203"/>
      <c r="C59" s="204"/>
      <c r="D59" s="204"/>
      <c r="E59" s="205"/>
      <c r="F59" s="205"/>
      <c r="G59" s="212"/>
      <c r="H59" s="207"/>
      <c r="I59" s="204"/>
      <c r="J59" s="202"/>
      <c r="K59" s="202"/>
    </row>
    <row r="60" spans="2:11" ht="25.5" customHeight="1" x14ac:dyDescent="0.2">
      <c r="B60" s="203"/>
      <c r="C60" s="204"/>
      <c r="D60" s="204"/>
      <c r="E60" s="205"/>
      <c r="F60" s="205"/>
      <c r="G60" s="212"/>
      <c r="H60" s="207"/>
      <c r="I60" s="204"/>
      <c r="J60" s="202"/>
      <c r="K60" s="202"/>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C51:I51"/>
    <mergeCell ref="B49:B50"/>
    <mergeCell ref="D49:F49"/>
    <mergeCell ref="G49:I49"/>
    <mergeCell ref="D50:F50"/>
    <mergeCell ref="G50:I50"/>
  </mergeCells>
  <dataValidations disablePrompts="1" count="7">
    <dataValidation type="list" allowBlank="1" showInputMessage="1" showErrorMessage="1" sqref="J10:K10" xr:uid="{D3ABEFBA-A58C-4C54-B08B-2C2325D508D0}">
      <formula1>$M$21:$M$26</formula1>
    </dataValidation>
    <dataValidation type="list" showDropDown="1" showInputMessage="1" showErrorMessage="1" sqref="K12" xr:uid="{127E099F-A528-42E4-85A1-FC0C8012E7C6}">
      <formula1>O17:O19</formula1>
    </dataValidation>
    <dataValidation type="list" allowBlank="1" showInputMessage="1" showErrorMessage="1" sqref="H12:I12" xr:uid="{A41474BE-849F-4639-88E1-5104E7DC9D2E}">
      <formula1>M17:M19</formula1>
    </dataValidation>
    <dataValidation type="list" allowBlank="1" showInputMessage="1" showErrorMessage="1" sqref="C24:E24" xr:uid="{5CD9A0B5-0F25-4414-BC78-4BCF836E8893}">
      <formula1>$M$12:$M$15</formula1>
    </dataValidation>
    <dataValidation type="list" allowBlank="1" showInputMessage="1" showErrorMessage="1" sqref="C9:F9" xr:uid="{6D57A956-0902-4477-9A77-2AE244DAE902}">
      <formula1>$M$6:$M$9</formula1>
    </dataValidation>
    <dataValidation type="list" allowBlank="1" showInputMessage="1" showErrorMessage="1" sqref="H13:I13" xr:uid="{6C3B547F-D682-4EF8-B720-05D70192EF43}">
      <formula1>$N$5:$N$8</formula1>
    </dataValidation>
    <dataValidation type="list" allowBlank="1" showInputMessage="1" showErrorMessage="1" sqref="C7 I7" xr:uid="{76AC1F24-5BF1-4EEA-8F60-8675482116C1}">
      <formula1>$N$11:$N$12</formula1>
    </dataValidation>
  </dataValidations>
  <pageMargins left="0.7" right="0.7" top="0.75" bottom="0.75" header="0.3" footer="0.3"/>
  <pageSetup scale="46" orientation="portrait" r:id="rId1"/>
  <colBreaks count="1" manualBreakCount="1">
    <brk id="9" max="1048575" man="1"/>
  </colBreaks>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9F4BF-8813-4720-AF97-E34578D7474A}">
  <sheetPr>
    <tabColor rgb="FF92D050"/>
  </sheetPr>
  <dimension ref="B1:X60"/>
  <sheetViews>
    <sheetView view="pageBreakPreview" topLeftCell="A27" zoomScale="70" zoomScaleNormal="85" zoomScaleSheetLayoutView="70" workbookViewId="0">
      <selection activeCell="D31" sqref="D31"/>
    </sheetView>
  </sheetViews>
  <sheetFormatPr baseColWidth="10" defaultColWidth="11.42578125" defaultRowHeight="12.75" x14ac:dyDescent="0.2"/>
  <cols>
    <col min="1" max="1" width="1" style="173" customWidth="1"/>
    <col min="2" max="2" width="25.42578125" style="208" customWidth="1"/>
    <col min="3" max="3" width="14.5703125" style="173" customWidth="1"/>
    <col min="4" max="4" width="20.140625" style="173" customWidth="1"/>
    <col min="5" max="5" width="16.42578125" style="173" customWidth="1"/>
    <col min="6" max="6" width="25" style="173" customWidth="1"/>
    <col min="7" max="7" width="22" style="209" customWidth="1"/>
    <col min="8" max="8" width="20.5703125" style="173" customWidth="1"/>
    <col min="9" max="11" width="22.42578125" style="173" customWidth="1"/>
    <col min="12" max="24" width="11.42578125" style="171"/>
    <col min="25" max="16384" width="11.42578125" style="173"/>
  </cols>
  <sheetData>
    <row r="1" spans="2:14" ht="37.5" customHeight="1" x14ac:dyDescent="0.2">
      <c r="B1" s="596"/>
      <c r="C1" s="599" t="s">
        <v>25</v>
      </c>
      <c r="D1" s="599"/>
      <c r="E1" s="599"/>
      <c r="F1" s="599"/>
      <c r="G1" s="599"/>
      <c r="H1" s="599"/>
      <c r="I1" s="600"/>
      <c r="J1" s="170"/>
      <c r="K1" s="170"/>
      <c r="M1" s="172" t="s">
        <v>47</v>
      </c>
    </row>
    <row r="2" spans="2:14" ht="37.5" customHeight="1" x14ac:dyDescent="0.2">
      <c r="B2" s="597"/>
      <c r="C2" s="672" t="s">
        <v>239</v>
      </c>
      <c r="D2" s="672"/>
      <c r="E2" s="672"/>
      <c r="F2" s="672"/>
      <c r="G2" s="672"/>
      <c r="H2" s="672"/>
      <c r="I2" s="601"/>
      <c r="J2" s="170"/>
      <c r="K2" s="170"/>
      <c r="M2" s="172" t="s">
        <v>48</v>
      </c>
    </row>
    <row r="3" spans="2:14" ht="37.5" customHeight="1" x14ac:dyDescent="0.2">
      <c r="B3" s="597"/>
      <c r="C3" s="672" t="s">
        <v>240</v>
      </c>
      <c r="D3" s="672"/>
      <c r="E3" s="672"/>
      <c r="F3" s="672" t="s">
        <v>241</v>
      </c>
      <c r="G3" s="672"/>
      <c r="H3" s="672"/>
      <c r="I3" s="601"/>
      <c r="J3" s="170"/>
      <c r="K3" s="170"/>
      <c r="M3" s="172" t="s">
        <v>50</v>
      </c>
    </row>
    <row r="4" spans="2:14" ht="23.25" customHeight="1" x14ac:dyDescent="0.2">
      <c r="B4" s="592" t="s">
        <v>398</v>
      </c>
      <c r="C4" s="593"/>
      <c r="D4" s="593"/>
      <c r="E4" s="593"/>
      <c r="F4" s="593"/>
      <c r="G4" s="593"/>
      <c r="H4" s="593"/>
      <c r="I4" s="594"/>
      <c r="J4" s="174"/>
      <c r="K4" s="174"/>
    </row>
    <row r="5" spans="2:14" ht="24" customHeight="1" x14ac:dyDescent="0.2">
      <c r="B5" s="507" t="s">
        <v>234</v>
      </c>
      <c r="C5" s="508"/>
      <c r="D5" s="508"/>
      <c r="E5" s="508"/>
      <c r="F5" s="508"/>
      <c r="G5" s="508"/>
      <c r="H5" s="508"/>
      <c r="I5" s="509"/>
      <c r="J5" s="175"/>
      <c r="K5" s="175"/>
      <c r="N5" s="176" t="s">
        <v>57</v>
      </c>
    </row>
    <row r="6" spans="2:14" ht="30.75" customHeight="1" x14ac:dyDescent="0.2">
      <c r="B6" s="224" t="s">
        <v>242</v>
      </c>
      <c r="C6" s="219">
        <v>3</v>
      </c>
      <c r="D6" s="595" t="s">
        <v>243</v>
      </c>
      <c r="E6" s="595"/>
      <c r="F6" s="567" t="s">
        <v>347</v>
      </c>
      <c r="G6" s="567"/>
      <c r="H6" s="567"/>
      <c r="I6" s="568"/>
      <c r="J6" s="177"/>
      <c r="K6" s="177"/>
      <c r="M6" s="172" t="s">
        <v>60</v>
      </c>
      <c r="N6" s="176" t="s">
        <v>61</v>
      </c>
    </row>
    <row r="7" spans="2:14" ht="30.75" customHeight="1" x14ac:dyDescent="0.2">
      <c r="B7" s="224" t="s">
        <v>244</v>
      </c>
      <c r="C7" s="219" t="s">
        <v>81</v>
      </c>
      <c r="D7" s="595" t="s">
        <v>245</v>
      </c>
      <c r="E7" s="595"/>
      <c r="F7" s="567" t="s">
        <v>348</v>
      </c>
      <c r="G7" s="567"/>
      <c r="H7" s="178" t="s">
        <v>246</v>
      </c>
      <c r="I7" s="220" t="s">
        <v>81</v>
      </c>
      <c r="J7" s="179"/>
      <c r="K7" s="179"/>
      <c r="M7" s="172" t="s">
        <v>65</v>
      </c>
      <c r="N7" s="176" t="s">
        <v>66</v>
      </c>
    </row>
    <row r="8" spans="2:14" ht="30.75" customHeight="1" x14ac:dyDescent="0.2">
      <c r="B8" s="224" t="s">
        <v>247</v>
      </c>
      <c r="C8" s="567" t="s">
        <v>289</v>
      </c>
      <c r="D8" s="567"/>
      <c r="E8" s="567"/>
      <c r="F8" s="567"/>
      <c r="G8" s="178" t="s">
        <v>248</v>
      </c>
      <c r="H8" s="582">
        <v>7550</v>
      </c>
      <c r="I8" s="583"/>
      <c r="J8" s="180"/>
      <c r="K8" s="180"/>
      <c r="M8" s="172" t="s">
        <v>69</v>
      </c>
      <c r="N8" s="176" t="s">
        <v>70</v>
      </c>
    </row>
    <row r="9" spans="2:14" ht="30.75" customHeight="1" x14ac:dyDescent="0.2">
      <c r="B9" s="224" t="s">
        <v>48</v>
      </c>
      <c r="C9" s="668" t="s">
        <v>69</v>
      </c>
      <c r="D9" s="668"/>
      <c r="E9" s="668"/>
      <c r="F9" s="668"/>
      <c r="G9" s="178" t="s">
        <v>249</v>
      </c>
      <c r="H9" s="585" t="s">
        <v>349</v>
      </c>
      <c r="I9" s="586"/>
      <c r="J9" s="181"/>
      <c r="K9" s="181"/>
      <c r="M9" s="182" t="s">
        <v>73</v>
      </c>
    </row>
    <row r="10" spans="2:14" ht="60.75" customHeight="1" x14ac:dyDescent="0.2">
      <c r="B10" s="224" t="s">
        <v>250</v>
      </c>
      <c r="C10" s="567" t="s">
        <v>374</v>
      </c>
      <c r="D10" s="567"/>
      <c r="E10" s="567"/>
      <c r="F10" s="567"/>
      <c r="G10" s="567"/>
      <c r="H10" s="567"/>
      <c r="I10" s="568"/>
      <c r="J10" s="183"/>
      <c r="K10" s="183"/>
      <c r="M10" s="182"/>
    </row>
    <row r="11" spans="2:14" ht="30.75" customHeight="1" x14ac:dyDescent="0.2">
      <c r="B11" s="224" t="s">
        <v>251</v>
      </c>
      <c r="C11" s="567" t="s">
        <v>291</v>
      </c>
      <c r="D11" s="567"/>
      <c r="E11" s="567"/>
      <c r="F11" s="567"/>
      <c r="G11" s="567"/>
      <c r="H11" s="567"/>
      <c r="I11" s="568"/>
      <c r="J11" s="179"/>
      <c r="K11" s="179"/>
      <c r="M11" s="182"/>
      <c r="N11" s="176" t="s">
        <v>76</v>
      </c>
    </row>
    <row r="12" spans="2:14" ht="30.75" customHeight="1" x14ac:dyDescent="0.2">
      <c r="B12" s="224" t="s">
        <v>254</v>
      </c>
      <c r="C12" s="558" t="s">
        <v>350</v>
      </c>
      <c r="D12" s="558"/>
      <c r="E12" s="558"/>
      <c r="F12" s="558"/>
      <c r="G12" s="178" t="s">
        <v>252</v>
      </c>
      <c r="H12" s="558" t="s">
        <v>91</v>
      </c>
      <c r="I12" s="559"/>
      <c r="J12" s="179"/>
      <c r="K12" s="179"/>
      <c r="M12" s="182" t="s">
        <v>80</v>
      </c>
      <c r="N12" s="176" t="s">
        <v>81</v>
      </c>
    </row>
    <row r="13" spans="2:14" ht="30.75" customHeight="1" x14ac:dyDescent="0.2">
      <c r="B13" s="224" t="s">
        <v>255</v>
      </c>
      <c r="C13" s="669" t="s">
        <v>351</v>
      </c>
      <c r="D13" s="669"/>
      <c r="E13" s="669"/>
      <c r="F13" s="669"/>
      <c r="G13" s="178" t="s">
        <v>253</v>
      </c>
      <c r="H13" s="567" t="s">
        <v>70</v>
      </c>
      <c r="I13" s="568"/>
      <c r="J13" s="179"/>
      <c r="K13" s="179"/>
      <c r="M13" s="182" t="s">
        <v>84</v>
      </c>
    </row>
    <row r="14" spans="2:14" ht="64.5" customHeight="1" x14ac:dyDescent="0.2">
      <c r="B14" s="224" t="s">
        <v>256</v>
      </c>
      <c r="C14" s="670" t="s">
        <v>352</v>
      </c>
      <c r="D14" s="670"/>
      <c r="E14" s="670"/>
      <c r="F14" s="670"/>
      <c r="G14" s="670"/>
      <c r="H14" s="670"/>
      <c r="I14" s="671"/>
      <c r="J14" s="183"/>
      <c r="K14" s="183"/>
      <c r="M14" s="182" t="s">
        <v>86</v>
      </c>
      <c r="N14" s="176"/>
    </row>
    <row r="15" spans="2:14" ht="30.75" customHeight="1" x14ac:dyDescent="0.2">
      <c r="B15" s="224" t="s">
        <v>257</v>
      </c>
      <c r="C15" s="558" t="s">
        <v>353</v>
      </c>
      <c r="D15" s="558"/>
      <c r="E15" s="558"/>
      <c r="F15" s="558"/>
      <c r="G15" s="558"/>
      <c r="H15" s="558"/>
      <c r="I15" s="559"/>
      <c r="J15" s="184"/>
      <c r="K15" s="184"/>
      <c r="M15" s="182" t="s">
        <v>88</v>
      </c>
      <c r="N15" s="176"/>
    </row>
    <row r="16" spans="2:14" ht="20.25" customHeight="1" x14ac:dyDescent="0.2">
      <c r="B16" s="224" t="s">
        <v>258</v>
      </c>
      <c r="C16" s="567" t="s">
        <v>354</v>
      </c>
      <c r="D16" s="567"/>
      <c r="E16" s="567"/>
      <c r="F16" s="567"/>
      <c r="G16" s="567"/>
      <c r="H16" s="567"/>
      <c r="I16" s="568"/>
      <c r="J16" s="185"/>
      <c r="K16" s="185"/>
      <c r="M16" s="182"/>
      <c r="N16" s="176"/>
    </row>
    <row r="17" spans="2:14" ht="30.75" customHeight="1" x14ac:dyDescent="0.2">
      <c r="B17" s="224" t="s">
        <v>259</v>
      </c>
      <c r="C17" s="567" t="s">
        <v>152</v>
      </c>
      <c r="D17" s="664"/>
      <c r="E17" s="664"/>
      <c r="F17" s="664"/>
      <c r="G17" s="664"/>
      <c r="H17" s="664"/>
      <c r="I17" s="665"/>
      <c r="J17" s="186"/>
      <c r="K17" s="186"/>
      <c r="M17" s="182" t="s">
        <v>91</v>
      </c>
      <c r="N17" s="176"/>
    </row>
    <row r="18" spans="2:14" ht="18" customHeight="1" x14ac:dyDescent="0.2">
      <c r="B18" s="563" t="s">
        <v>265</v>
      </c>
      <c r="C18" s="564" t="s">
        <v>237</v>
      </c>
      <c r="D18" s="564"/>
      <c r="E18" s="564"/>
      <c r="F18" s="565" t="s">
        <v>238</v>
      </c>
      <c r="G18" s="565"/>
      <c r="H18" s="565"/>
      <c r="I18" s="566"/>
      <c r="J18" s="187"/>
      <c r="K18" s="187"/>
      <c r="M18" s="182" t="s">
        <v>79</v>
      </c>
      <c r="N18" s="176"/>
    </row>
    <row r="19" spans="2:14" ht="39.75" customHeight="1" x14ac:dyDescent="0.2">
      <c r="B19" s="563"/>
      <c r="C19" s="567" t="s">
        <v>355</v>
      </c>
      <c r="D19" s="567"/>
      <c r="E19" s="567"/>
      <c r="F19" s="567" t="s">
        <v>356</v>
      </c>
      <c r="G19" s="567"/>
      <c r="H19" s="567"/>
      <c r="I19" s="568"/>
      <c r="J19" s="185"/>
      <c r="K19" s="185"/>
      <c r="M19" s="182" t="s">
        <v>95</v>
      </c>
      <c r="N19" s="176"/>
    </row>
    <row r="20" spans="2:14" ht="39.75" customHeight="1" x14ac:dyDescent="0.2">
      <c r="B20" s="224" t="s">
        <v>266</v>
      </c>
      <c r="C20" s="577" t="s">
        <v>152</v>
      </c>
      <c r="D20" s="578"/>
      <c r="E20" s="660"/>
      <c r="F20" s="558" t="s">
        <v>152</v>
      </c>
      <c r="G20" s="558"/>
      <c r="H20" s="558"/>
      <c r="I20" s="559"/>
      <c r="J20" s="179"/>
      <c r="K20" s="179"/>
      <c r="M20" s="182"/>
      <c r="N20" s="176"/>
    </row>
    <row r="21" spans="2:14" ht="42" customHeight="1" x14ac:dyDescent="0.2">
      <c r="B21" s="224" t="s">
        <v>267</v>
      </c>
      <c r="C21" s="574" t="s">
        <v>357</v>
      </c>
      <c r="D21" s="575"/>
      <c r="E21" s="576"/>
      <c r="F21" s="577" t="s">
        <v>358</v>
      </c>
      <c r="G21" s="578"/>
      <c r="H21" s="578"/>
      <c r="I21" s="579"/>
      <c r="J21" s="184"/>
      <c r="K21" s="184"/>
      <c r="M21" s="188"/>
      <c r="N21" s="176"/>
    </row>
    <row r="22" spans="2:14" ht="23.25" customHeight="1" x14ac:dyDescent="0.2">
      <c r="B22" s="224" t="s">
        <v>268</v>
      </c>
      <c r="C22" s="659">
        <v>44197</v>
      </c>
      <c r="D22" s="666"/>
      <c r="E22" s="667"/>
      <c r="F22" s="178" t="s">
        <v>271</v>
      </c>
      <c r="G22" s="271">
        <v>0.1</v>
      </c>
      <c r="H22" s="178" t="s">
        <v>275</v>
      </c>
      <c r="I22" s="272">
        <v>0.1</v>
      </c>
      <c r="J22" s="189"/>
      <c r="K22" s="189"/>
      <c r="M22" s="188"/>
    </row>
    <row r="23" spans="2:14" ht="27" customHeight="1" x14ac:dyDescent="0.2">
      <c r="B23" s="224" t="s">
        <v>269</v>
      </c>
      <c r="C23" s="659">
        <v>44561</v>
      </c>
      <c r="D23" s="578"/>
      <c r="E23" s="660"/>
      <c r="F23" s="178" t="s">
        <v>272</v>
      </c>
      <c r="G23" s="661">
        <v>0.4</v>
      </c>
      <c r="H23" s="662"/>
      <c r="I23" s="663"/>
      <c r="J23" s="190"/>
      <c r="K23" s="190"/>
      <c r="M23" s="188"/>
    </row>
    <row r="24" spans="2:14" ht="30.75" customHeight="1" x14ac:dyDescent="0.2">
      <c r="B24" s="231" t="s">
        <v>270</v>
      </c>
      <c r="C24" s="653" t="s">
        <v>88</v>
      </c>
      <c r="D24" s="654"/>
      <c r="E24" s="655"/>
      <c r="F24" s="227" t="s">
        <v>274</v>
      </c>
      <c r="G24" s="577"/>
      <c r="H24" s="578"/>
      <c r="I24" s="579"/>
      <c r="J24" s="187"/>
      <c r="K24" s="187"/>
      <c r="M24" s="188"/>
    </row>
    <row r="25" spans="2:14" ht="22.5" customHeight="1" x14ac:dyDescent="0.2">
      <c r="B25" s="656" t="s">
        <v>235</v>
      </c>
      <c r="C25" s="657"/>
      <c r="D25" s="657"/>
      <c r="E25" s="657"/>
      <c r="F25" s="657"/>
      <c r="G25" s="657"/>
      <c r="H25" s="657"/>
      <c r="I25" s="658"/>
      <c r="J25" s="175"/>
      <c r="K25" s="175"/>
      <c r="M25" s="188"/>
    </row>
    <row r="26" spans="2:14" ht="43.5" customHeight="1" x14ac:dyDescent="0.2">
      <c r="B26" s="191" t="s">
        <v>105</v>
      </c>
      <c r="C26" s="221" t="s">
        <v>261</v>
      </c>
      <c r="D26" s="221" t="s">
        <v>260</v>
      </c>
      <c r="E26" s="192" t="s">
        <v>264</v>
      </c>
      <c r="F26" s="221" t="s">
        <v>263</v>
      </c>
      <c r="G26" s="221" t="s">
        <v>262</v>
      </c>
      <c r="H26" s="192" t="s">
        <v>359</v>
      </c>
      <c r="I26" s="193" t="s">
        <v>273</v>
      </c>
      <c r="J26" s="185"/>
      <c r="K26" s="185"/>
      <c r="M26" s="188"/>
    </row>
    <row r="27" spans="2:14" ht="19.5" customHeight="1" x14ac:dyDescent="0.2">
      <c r="B27" s="194" t="s">
        <v>113</v>
      </c>
      <c r="C27" s="285">
        <f>(6.9/100)*G23</f>
        <v>2.7600000000000003E-2</v>
      </c>
      <c r="D27" s="284">
        <v>2.7600000000000003E-2</v>
      </c>
      <c r="E27" s="263">
        <f>IF(OR(C27=0,C27=""),0,D27/C27)</f>
        <v>1</v>
      </c>
      <c r="F27" s="550">
        <f>SUM(C27:C38)</f>
        <v>0.39984000000000008</v>
      </c>
      <c r="G27" s="550">
        <f>SUM(D27:D38)</f>
        <v>9.1440000000000007E-2</v>
      </c>
      <c r="H27" s="264">
        <f>+(D27*100%)/$G$23</f>
        <v>6.9000000000000006E-2</v>
      </c>
      <c r="I27" s="615">
        <f>G27+I22</f>
        <v>0.19144</v>
      </c>
      <c r="J27" s="195"/>
      <c r="K27" s="195"/>
      <c r="M27" s="188"/>
    </row>
    <row r="28" spans="2:14" ht="19.5" customHeight="1" x14ac:dyDescent="0.2">
      <c r="B28" s="194" t="s">
        <v>114</v>
      </c>
      <c r="C28" s="285">
        <f>(4.3/100)*G23</f>
        <v>1.72E-2</v>
      </c>
      <c r="D28" s="284">
        <v>1.72E-2</v>
      </c>
      <c r="E28" s="263">
        <f t="shared" ref="E28:E38" si="0">IF(OR(C28=0,C28=""),0,D28/C28)</f>
        <v>1</v>
      </c>
      <c r="F28" s="551"/>
      <c r="G28" s="551"/>
      <c r="H28" s="264">
        <f>+IF(D28="","",((D28*100%)/$G$23)+H27)</f>
        <v>0.112</v>
      </c>
      <c r="I28" s="616"/>
      <c r="J28" s="195"/>
      <c r="K28" s="195"/>
      <c r="M28" s="188"/>
    </row>
    <row r="29" spans="2:14" ht="19.5" customHeight="1" x14ac:dyDescent="0.2">
      <c r="B29" s="194" t="s">
        <v>115</v>
      </c>
      <c r="C29" s="286">
        <f>(4/100)*G23</f>
        <v>1.6E-2</v>
      </c>
      <c r="D29" s="284">
        <f>(4/100)*G23</f>
        <v>1.6E-2</v>
      </c>
      <c r="E29" s="263">
        <f t="shared" si="0"/>
        <v>1</v>
      </c>
      <c r="F29" s="551"/>
      <c r="G29" s="551"/>
      <c r="H29" s="264">
        <f t="shared" ref="H29:H38" si="1">+IF(D29="","",((D29*100%)/$G$23)+H28)</f>
        <v>0.152</v>
      </c>
      <c r="I29" s="616"/>
      <c r="J29" s="195"/>
      <c r="K29" s="195"/>
      <c r="M29" s="188"/>
    </row>
    <row r="30" spans="2:14" ht="19.5" customHeight="1" x14ac:dyDescent="0.2">
      <c r="B30" s="194" t="s">
        <v>116</v>
      </c>
      <c r="C30" s="286">
        <f>(8.16/100)*G23</f>
        <v>3.2640000000000002E-2</v>
      </c>
      <c r="D30" s="284">
        <f>(7.66/100)*G23</f>
        <v>3.0640000000000001E-2</v>
      </c>
      <c r="E30" s="263">
        <f t="shared" si="0"/>
        <v>0.93872549019607843</v>
      </c>
      <c r="F30" s="551"/>
      <c r="G30" s="551"/>
      <c r="H30" s="264">
        <f t="shared" si="1"/>
        <v>0.2286</v>
      </c>
      <c r="I30" s="616"/>
      <c r="J30" s="195"/>
      <c r="K30" s="195"/>
    </row>
    <row r="31" spans="2:14" ht="19.5" customHeight="1" x14ac:dyDescent="0.2">
      <c r="B31" s="194" t="s">
        <v>117</v>
      </c>
      <c r="C31" s="286">
        <f>(4.6/100)*$G$23</f>
        <v>1.84E-2</v>
      </c>
      <c r="D31" s="284"/>
      <c r="E31" s="263">
        <f t="shared" si="0"/>
        <v>0</v>
      </c>
      <c r="F31" s="551"/>
      <c r="G31" s="551"/>
      <c r="H31" s="264" t="str">
        <f t="shared" si="1"/>
        <v/>
      </c>
      <c r="I31" s="616"/>
      <c r="J31" s="195"/>
      <c r="K31" s="195"/>
    </row>
    <row r="32" spans="2:14" ht="19.5" customHeight="1" x14ac:dyDescent="0.2">
      <c r="B32" s="194" t="s">
        <v>118</v>
      </c>
      <c r="C32" s="286">
        <f t="shared" ref="C32:C38" si="2">(4.3/100)*$G$23</f>
        <v>1.72E-2</v>
      </c>
      <c r="D32" s="284"/>
      <c r="E32" s="263">
        <f t="shared" si="0"/>
        <v>0</v>
      </c>
      <c r="F32" s="551"/>
      <c r="G32" s="551"/>
      <c r="H32" s="264" t="str">
        <f t="shared" si="1"/>
        <v/>
      </c>
      <c r="I32" s="616"/>
      <c r="J32" s="195"/>
      <c r="K32" s="195"/>
    </row>
    <row r="33" spans="2:11" ht="19.5" customHeight="1" x14ac:dyDescent="0.2">
      <c r="B33" s="194" t="s">
        <v>119</v>
      </c>
      <c r="C33" s="286">
        <f>(7.6/100)*$G$23</f>
        <v>3.04E-2</v>
      </c>
      <c r="D33" s="284"/>
      <c r="E33" s="263">
        <f t="shared" si="0"/>
        <v>0</v>
      </c>
      <c r="F33" s="551"/>
      <c r="G33" s="551"/>
      <c r="H33" s="264" t="str">
        <f t="shared" si="1"/>
        <v/>
      </c>
      <c r="I33" s="616"/>
      <c r="J33" s="195"/>
      <c r="K33" s="195"/>
    </row>
    <row r="34" spans="2:11" ht="19.5" customHeight="1" x14ac:dyDescent="0.2">
      <c r="B34" s="194" t="s">
        <v>120</v>
      </c>
      <c r="C34" s="286">
        <f>(6.8/100)*$G$23</f>
        <v>2.7200000000000002E-2</v>
      </c>
      <c r="D34" s="284"/>
      <c r="E34" s="263">
        <f t="shared" si="0"/>
        <v>0</v>
      </c>
      <c r="F34" s="551"/>
      <c r="G34" s="551"/>
      <c r="H34" s="264" t="str">
        <f t="shared" si="1"/>
        <v/>
      </c>
      <c r="I34" s="616"/>
      <c r="J34" s="195"/>
      <c r="K34" s="195"/>
    </row>
    <row r="35" spans="2:11" ht="19.5" customHeight="1" x14ac:dyDescent="0.2">
      <c r="B35" s="194" t="s">
        <v>121</v>
      </c>
      <c r="C35" s="286">
        <f>(15.6/100)*$G$23</f>
        <v>6.2400000000000004E-2</v>
      </c>
      <c r="D35" s="284"/>
      <c r="E35" s="263">
        <f t="shared" si="0"/>
        <v>0</v>
      </c>
      <c r="F35" s="551"/>
      <c r="G35" s="551"/>
      <c r="H35" s="264" t="str">
        <f t="shared" si="1"/>
        <v/>
      </c>
      <c r="I35" s="616"/>
      <c r="J35" s="195"/>
      <c r="K35" s="195"/>
    </row>
    <row r="36" spans="2:11" ht="19.5" customHeight="1" x14ac:dyDescent="0.2">
      <c r="B36" s="194" t="s">
        <v>122</v>
      </c>
      <c r="C36" s="286">
        <f>(23.2/100)*$G$23</f>
        <v>9.2799999999999994E-2</v>
      </c>
      <c r="D36" s="284"/>
      <c r="E36" s="263">
        <f t="shared" si="0"/>
        <v>0</v>
      </c>
      <c r="F36" s="551"/>
      <c r="G36" s="551"/>
      <c r="H36" s="264" t="str">
        <f t="shared" si="1"/>
        <v/>
      </c>
      <c r="I36" s="616"/>
      <c r="J36" s="195"/>
      <c r="K36" s="195"/>
    </row>
    <row r="37" spans="2:11" ht="19.5" customHeight="1" x14ac:dyDescent="0.2">
      <c r="B37" s="194" t="s">
        <v>123</v>
      </c>
      <c r="C37" s="286">
        <f>(9.5/100)*$G$23</f>
        <v>3.8000000000000006E-2</v>
      </c>
      <c r="D37" s="284"/>
      <c r="E37" s="263">
        <f t="shared" si="0"/>
        <v>0</v>
      </c>
      <c r="F37" s="551"/>
      <c r="G37" s="551"/>
      <c r="H37" s="264" t="str">
        <f t="shared" si="1"/>
        <v/>
      </c>
      <c r="I37" s="616"/>
      <c r="J37" s="195"/>
      <c r="K37" s="195"/>
    </row>
    <row r="38" spans="2:11" ht="19.5" customHeight="1" x14ac:dyDescent="0.2">
      <c r="B38" s="194" t="s">
        <v>124</v>
      </c>
      <c r="C38" s="286">
        <f>(5/100)*$G$23</f>
        <v>2.0000000000000004E-2</v>
      </c>
      <c r="D38" s="284"/>
      <c r="E38" s="263">
        <f t="shared" si="0"/>
        <v>0</v>
      </c>
      <c r="F38" s="552"/>
      <c r="G38" s="552"/>
      <c r="H38" s="264" t="str">
        <f t="shared" si="1"/>
        <v/>
      </c>
      <c r="I38" s="617"/>
      <c r="J38" s="195"/>
      <c r="K38" s="195"/>
    </row>
    <row r="39" spans="2:11" ht="130.5" customHeight="1" x14ac:dyDescent="0.2">
      <c r="B39" s="229" t="s">
        <v>277</v>
      </c>
      <c r="C39" s="638" t="s">
        <v>386</v>
      </c>
      <c r="D39" s="639"/>
      <c r="E39" s="639"/>
      <c r="F39" s="639"/>
      <c r="G39" s="639"/>
      <c r="H39" s="639"/>
      <c r="I39" s="640"/>
      <c r="J39" s="196"/>
      <c r="K39" s="196"/>
    </row>
    <row r="40" spans="2:11" ht="34.5" customHeight="1" x14ac:dyDescent="0.2">
      <c r="B40" s="535"/>
      <c r="C40" s="536"/>
      <c r="D40" s="536"/>
      <c r="E40" s="536"/>
      <c r="F40" s="536"/>
      <c r="G40" s="536"/>
      <c r="H40" s="536"/>
      <c r="I40" s="537"/>
      <c r="J40" s="175"/>
      <c r="K40" s="175"/>
    </row>
    <row r="41" spans="2:11" ht="34.5" customHeight="1" x14ac:dyDescent="0.2">
      <c r="B41" s="538"/>
      <c r="C41" s="539"/>
      <c r="D41" s="539"/>
      <c r="E41" s="539"/>
      <c r="F41" s="539"/>
      <c r="G41" s="539"/>
      <c r="H41" s="539"/>
      <c r="I41" s="540"/>
      <c r="J41" s="196"/>
      <c r="K41" s="196"/>
    </row>
    <row r="42" spans="2:11" ht="34.5" customHeight="1" x14ac:dyDescent="0.2">
      <c r="B42" s="538"/>
      <c r="C42" s="539"/>
      <c r="D42" s="539"/>
      <c r="E42" s="539"/>
      <c r="F42" s="539"/>
      <c r="G42" s="539"/>
      <c r="H42" s="539"/>
      <c r="I42" s="540"/>
      <c r="J42" s="196"/>
      <c r="K42" s="196"/>
    </row>
    <row r="43" spans="2:11" ht="34.5" customHeight="1" x14ac:dyDescent="0.2">
      <c r="B43" s="538"/>
      <c r="C43" s="539"/>
      <c r="D43" s="539"/>
      <c r="E43" s="539"/>
      <c r="F43" s="539"/>
      <c r="G43" s="539"/>
      <c r="H43" s="539"/>
      <c r="I43" s="540"/>
      <c r="J43" s="196"/>
      <c r="K43" s="196"/>
    </row>
    <row r="44" spans="2:11" ht="34.5" customHeight="1" x14ac:dyDescent="0.2">
      <c r="B44" s="541"/>
      <c r="C44" s="542"/>
      <c r="D44" s="542"/>
      <c r="E44" s="542"/>
      <c r="F44" s="542"/>
      <c r="G44" s="542"/>
      <c r="H44" s="542"/>
      <c r="I44" s="543"/>
      <c r="J44" s="174"/>
      <c r="K44" s="174"/>
    </row>
    <row r="45" spans="2:11" ht="185.45" customHeight="1" x14ac:dyDescent="0.2">
      <c r="B45" s="224" t="s">
        <v>278</v>
      </c>
      <c r="C45" s="641" t="s">
        <v>387</v>
      </c>
      <c r="D45" s="642"/>
      <c r="E45" s="642"/>
      <c r="F45" s="642"/>
      <c r="G45" s="642"/>
      <c r="H45" s="642"/>
      <c r="I45" s="643"/>
      <c r="J45" s="197"/>
      <c r="K45" s="197"/>
    </row>
    <row r="46" spans="2:11" ht="32.25" customHeight="1" x14ac:dyDescent="0.2">
      <c r="B46" s="224" t="s">
        <v>279</v>
      </c>
      <c r="C46" s="641"/>
      <c r="D46" s="642"/>
      <c r="E46" s="642"/>
      <c r="F46" s="642"/>
      <c r="G46" s="642"/>
      <c r="H46" s="642"/>
      <c r="I46" s="643"/>
      <c r="J46" s="197"/>
      <c r="K46" s="197"/>
    </row>
    <row r="47" spans="2:11" ht="66" customHeight="1" x14ac:dyDescent="0.2">
      <c r="B47" s="230" t="s">
        <v>280</v>
      </c>
      <c r="C47" s="644" t="s">
        <v>360</v>
      </c>
      <c r="D47" s="645"/>
      <c r="E47" s="645"/>
      <c r="F47" s="645"/>
      <c r="G47" s="645"/>
      <c r="H47" s="645"/>
      <c r="I47" s="646"/>
      <c r="J47" s="197"/>
      <c r="K47" s="197"/>
    </row>
    <row r="48" spans="2:11" ht="22.5" customHeight="1" x14ac:dyDescent="0.2">
      <c r="B48" s="656" t="s">
        <v>236</v>
      </c>
      <c r="C48" s="657"/>
      <c r="D48" s="657"/>
      <c r="E48" s="657"/>
      <c r="F48" s="657"/>
      <c r="G48" s="657"/>
      <c r="H48" s="657"/>
      <c r="I48" s="658"/>
      <c r="J48" s="197"/>
      <c r="K48" s="197"/>
    </row>
    <row r="49" spans="2:11" ht="22.5" customHeight="1" x14ac:dyDescent="0.2">
      <c r="B49" s="522" t="s">
        <v>281</v>
      </c>
      <c r="C49" s="218" t="s">
        <v>282</v>
      </c>
      <c r="D49" s="524" t="s">
        <v>283</v>
      </c>
      <c r="E49" s="524"/>
      <c r="F49" s="524"/>
      <c r="G49" s="524" t="s">
        <v>284</v>
      </c>
      <c r="H49" s="524"/>
      <c r="I49" s="525"/>
      <c r="J49" s="198"/>
      <c r="K49" s="198"/>
    </row>
    <row r="50" spans="2:11" ht="30.75" customHeight="1" x14ac:dyDescent="0.2">
      <c r="B50" s="523"/>
      <c r="C50" s="199"/>
      <c r="D50" s="610"/>
      <c r="E50" s="610"/>
      <c r="F50" s="610"/>
      <c r="G50" s="610"/>
      <c r="H50" s="610"/>
      <c r="I50" s="611"/>
      <c r="J50" s="198"/>
      <c r="K50" s="198"/>
    </row>
    <row r="51" spans="2:11" ht="32.25" customHeight="1" x14ac:dyDescent="0.2">
      <c r="B51" s="233" t="s">
        <v>285</v>
      </c>
      <c r="C51" s="650" t="s">
        <v>348</v>
      </c>
      <c r="D51" s="650"/>
      <c r="E51" s="650"/>
      <c r="F51" s="650"/>
      <c r="G51" s="650"/>
      <c r="H51" s="650"/>
      <c r="I51" s="651"/>
      <c r="J51" s="200"/>
      <c r="K51" s="200"/>
    </row>
    <row r="52" spans="2:11" ht="28.5" customHeight="1" x14ac:dyDescent="0.2">
      <c r="B52" s="234" t="s">
        <v>286</v>
      </c>
      <c r="C52" s="647" t="s">
        <v>388</v>
      </c>
      <c r="D52" s="648"/>
      <c r="E52" s="648"/>
      <c r="F52" s="648"/>
      <c r="G52" s="648"/>
      <c r="H52" s="648"/>
      <c r="I52" s="649"/>
      <c r="J52" s="200"/>
      <c r="K52" s="200"/>
    </row>
    <row r="53" spans="2:11" ht="30" customHeight="1" x14ac:dyDescent="0.2">
      <c r="B53" s="230" t="s">
        <v>287</v>
      </c>
      <c r="C53" s="650" t="s">
        <v>361</v>
      </c>
      <c r="D53" s="650"/>
      <c r="E53" s="650"/>
      <c r="F53" s="650"/>
      <c r="G53" s="650"/>
      <c r="H53" s="650"/>
      <c r="I53" s="651"/>
      <c r="J53" s="201"/>
      <c r="K53" s="201"/>
    </row>
    <row r="54" spans="2:11" ht="31.5" customHeight="1" thickBot="1" x14ac:dyDescent="0.25">
      <c r="B54" s="211" t="s">
        <v>288</v>
      </c>
      <c r="C54" s="652"/>
      <c r="D54" s="652"/>
      <c r="E54" s="652"/>
      <c r="F54" s="652"/>
      <c r="G54" s="652"/>
      <c r="H54" s="652"/>
      <c r="I54" s="652"/>
      <c r="J54" s="202"/>
      <c r="K54" s="202"/>
    </row>
    <row r="55" spans="2:11" ht="12.75" customHeight="1" x14ac:dyDescent="0.2">
      <c r="B55" s="203"/>
      <c r="C55" s="204"/>
      <c r="D55" s="204"/>
      <c r="E55" s="205"/>
      <c r="F55" s="205"/>
      <c r="G55" s="206"/>
      <c r="H55" s="207"/>
      <c r="I55" s="204"/>
      <c r="J55" s="202"/>
      <c r="K55" s="202"/>
    </row>
    <row r="56" spans="2:11" x14ac:dyDescent="0.2">
      <c r="B56" s="203"/>
      <c r="C56" s="204"/>
      <c r="D56" s="204"/>
      <c r="E56" s="205"/>
      <c r="F56" s="205"/>
      <c r="G56" s="206"/>
      <c r="H56" s="207"/>
      <c r="I56" s="204"/>
      <c r="J56" s="202"/>
      <c r="K56" s="202"/>
    </row>
    <row r="57" spans="2:11" x14ac:dyDescent="0.2">
      <c r="B57" s="203"/>
      <c r="C57" s="204"/>
      <c r="D57" s="204"/>
      <c r="E57" s="205"/>
      <c r="F57" s="205"/>
      <c r="G57" s="206"/>
      <c r="H57" s="207"/>
      <c r="I57" s="204"/>
      <c r="J57" s="202"/>
      <c r="K57" s="202"/>
    </row>
    <row r="58" spans="2:11" x14ac:dyDescent="0.2">
      <c r="B58" s="203"/>
      <c r="C58" s="204"/>
      <c r="D58" s="204"/>
      <c r="E58" s="205"/>
      <c r="F58" s="205"/>
      <c r="G58" s="206"/>
      <c r="H58" s="207"/>
      <c r="I58" s="204"/>
      <c r="J58" s="202"/>
      <c r="K58" s="202"/>
    </row>
    <row r="59" spans="2:11" x14ac:dyDescent="0.2">
      <c r="B59" s="203"/>
      <c r="C59" s="204"/>
      <c r="D59" s="204"/>
      <c r="E59" s="205"/>
      <c r="F59" s="205"/>
      <c r="G59" s="206"/>
      <c r="H59" s="207"/>
      <c r="I59" s="204"/>
      <c r="J59" s="202"/>
      <c r="K59" s="202"/>
    </row>
    <row r="60" spans="2:11" ht="25.5" customHeight="1" x14ac:dyDescent="0.2">
      <c r="B60" s="203"/>
      <c r="C60" s="204"/>
      <c r="D60" s="204"/>
      <c r="E60" s="205"/>
      <c r="F60" s="205"/>
      <c r="G60" s="206"/>
      <c r="H60" s="207"/>
      <c r="I60" s="204"/>
      <c r="J60" s="202"/>
      <c r="K60" s="202"/>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52:I52"/>
    <mergeCell ref="C53:I53"/>
    <mergeCell ref="C54:I54"/>
    <mergeCell ref="C51:I51"/>
    <mergeCell ref="C24:E24"/>
    <mergeCell ref="G24:I24"/>
    <mergeCell ref="B25:I25"/>
    <mergeCell ref="F27:F38"/>
    <mergeCell ref="G27:G38"/>
    <mergeCell ref="I27:I38"/>
    <mergeCell ref="B49:B50"/>
    <mergeCell ref="D49:F49"/>
    <mergeCell ref="G49:I49"/>
    <mergeCell ref="D50:F50"/>
    <mergeCell ref="G50:I50"/>
    <mergeCell ref="B48:I48"/>
    <mergeCell ref="C39:I39"/>
    <mergeCell ref="B40:I44"/>
    <mergeCell ref="C45:I45"/>
    <mergeCell ref="C46:I46"/>
    <mergeCell ref="C47:I47"/>
  </mergeCells>
  <dataValidations count="7">
    <dataValidation type="list" allowBlank="1" showInputMessage="1" showErrorMessage="1" sqref="C7 I7" xr:uid="{2D20E086-09C5-4AF8-9C36-1B4164C3B531}">
      <formula1>$N$11:$N$12</formula1>
    </dataValidation>
    <dataValidation type="list" allowBlank="1" showInputMessage="1" showErrorMessage="1" sqref="H13:I13" xr:uid="{B88CB5F4-FE55-4F45-9AE2-659BC532BA86}">
      <formula1>$N$5:$N$8</formula1>
    </dataValidation>
    <dataValidation type="list" allowBlank="1" showInputMessage="1" showErrorMessage="1" sqref="J10:K10" xr:uid="{04D0E827-3163-4FB2-BF38-0AF2DCA78DE2}">
      <formula1>$M$21:$M$28</formula1>
    </dataValidation>
    <dataValidation type="list" allowBlank="1" showInputMessage="1" showErrorMessage="1" sqref="C9:F9" xr:uid="{1CB5DD7B-DA6A-4AC9-AEDB-B88DA364AEAB}">
      <formula1>$M$6:$M$9</formula1>
    </dataValidation>
    <dataValidation type="list" allowBlank="1" showInputMessage="1" showErrorMessage="1" sqref="C24:E24" xr:uid="{7B4948BA-25F7-4D17-98FC-D178A5569F49}">
      <formula1>$M$12:$M$15</formula1>
    </dataValidation>
    <dataValidation type="list" allowBlank="1" showInputMessage="1" showErrorMessage="1" sqref="H12:I12" xr:uid="{E7983320-35DA-4741-AD7C-3740F4F10B2F}">
      <formula1>M17:M19</formula1>
    </dataValidation>
    <dataValidation type="list" showDropDown="1" showInputMessage="1" showErrorMessage="1" sqref="K12" xr:uid="{05449AD0-C850-48B5-A95A-9A8F6BE01716}">
      <formula1>O17:O19</formula1>
    </dataValidation>
  </dataValidations>
  <pageMargins left="0.7" right="0.7" top="0.75" bottom="0.75" header="0.3" footer="0.3"/>
  <pageSetup scale="53" orientation="portrait" r:id="rId1"/>
  <rowBreaks count="1" manualBreakCount="1">
    <brk id="39" max="8" man="1"/>
  </rowBreaks>
  <colBreaks count="1" manualBreakCount="1">
    <brk id="9" max="59" man="1"/>
  </colBreaks>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7D5D7-0B49-4EA2-9E76-687B69F7C47E}">
  <sheetPr>
    <tabColor rgb="FF92D050"/>
  </sheetPr>
  <dimension ref="B1:X77"/>
  <sheetViews>
    <sheetView view="pageBreakPreview" topLeftCell="B27" zoomScale="96" zoomScaleNormal="100" zoomScaleSheetLayoutView="80" workbookViewId="0">
      <selection activeCell="D31" sqref="D3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596"/>
      <c r="C1" s="599" t="s">
        <v>25</v>
      </c>
      <c r="D1" s="599"/>
      <c r="E1" s="599"/>
      <c r="F1" s="599"/>
      <c r="G1" s="599"/>
      <c r="H1" s="599"/>
      <c r="I1" s="600"/>
      <c r="J1" s="235"/>
      <c r="K1" s="235"/>
      <c r="M1" s="236" t="s">
        <v>47</v>
      </c>
    </row>
    <row r="2" spans="2:14" ht="37.5" customHeight="1" x14ac:dyDescent="0.2">
      <c r="B2" s="597"/>
      <c r="C2" s="672" t="s">
        <v>239</v>
      </c>
      <c r="D2" s="672"/>
      <c r="E2" s="672"/>
      <c r="F2" s="672"/>
      <c r="G2" s="672"/>
      <c r="H2" s="672"/>
      <c r="I2" s="601"/>
      <c r="J2" s="235"/>
      <c r="K2" s="235"/>
      <c r="M2" s="236" t="s">
        <v>48</v>
      </c>
    </row>
    <row r="3" spans="2:14" ht="37.5" customHeight="1" x14ac:dyDescent="0.2">
      <c r="B3" s="597"/>
      <c r="C3" s="672" t="s">
        <v>240</v>
      </c>
      <c r="D3" s="672"/>
      <c r="E3" s="672"/>
      <c r="F3" s="672" t="s">
        <v>241</v>
      </c>
      <c r="G3" s="672"/>
      <c r="H3" s="672"/>
      <c r="I3" s="601"/>
      <c r="J3" s="235"/>
      <c r="K3" s="235"/>
      <c r="M3" s="236" t="s">
        <v>50</v>
      </c>
    </row>
    <row r="4" spans="2:14" ht="23.25" customHeight="1" x14ac:dyDescent="0.2">
      <c r="B4" s="592" t="s">
        <v>398</v>
      </c>
      <c r="C4" s="593"/>
      <c r="D4" s="593"/>
      <c r="E4" s="593"/>
      <c r="F4" s="593"/>
      <c r="G4" s="593"/>
      <c r="H4" s="593"/>
      <c r="I4" s="594"/>
      <c r="J4" s="237"/>
      <c r="K4" s="237"/>
    </row>
    <row r="5" spans="2:14" ht="24" customHeight="1" x14ac:dyDescent="0.2">
      <c r="B5" s="507" t="s">
        <v>234</v>
      </c>
      <c r="C5" s="508"/>
      <c r="D5" s="508"/>
      <c r="E5" s="508"/>
      <c r="F5" s="508"/>
      <c r="G5" s="508"/>
      <c r="H5" s="508"/>
      <c r="I5" s="509"/>
      <c r="J5" s="238"/>
      <c r="K5" s="238"/>
      <c r="N5" s="239" t="s">
        <v>57</v>
      </c>
    </row>
    <row r="6" spans="2:14" ht="30.75" customHeight="1" x14ac:dyDescent="0.2">
      <c r="B6" s="224" t="s">
        <v>242</v>
      </c>
      <c r="C6" s="267">
        <v>4</v>
      </c>
      <c r="D6" s="595" t="s">
        <v>243</v>
      </c>
      <c r="E6" s="595"/>
      <c r="F6" s="709" t="str">
        <f>'[7]Proyecto 7550'!$N$34</f>
        <v>Implementar el Modelo Integrado de Planeación y Gestión- MIPG</v>
      </c>
      <c r="G6" s="709"/>
      <c r="H6" s="709"/>
      <c r="I6" s="710"/>
      <c r="J6" s="240"/>
      <c r="K6" s="240"/>
      <c r="M6" s="236" t="s">
        <v>60</v>
      </c>
      <c r="N6" s="239" t="s">
        <v>61</v>
      </c>
    </row>
    <row r="7" spans="2:14" ht="30.75" customHeight="1" x14ac:dyDescent="0.2">
      <c r="B7" s="224" t="s">
        <v>244</v>
      </c>
      <c r="C7" s="267" t="s">
        <v>81</v>
      </c>
      <c r="D7" s="595" t="s">
        <v>245</v>
      </c>
      <c r="E7" s="595"/>
      <c r="F7" s="711" t="s">
        <v>348</v>
      </c>
      <c r="G7" s="711"/>
      <c r="H7" s="178" t="s">
        <v>246</v>
      </c>
      <c r="I7" s="268" t="s">
        <v>81</v>
      </c>
      <c r="J7" s="241"/>
      <c r="K7" s="241"/>
      <c r="M7" s="236" t="s">
        <v>65</v>
      </c>
      <c r="N7" s="239" t="s">
        <v>66</v>
      </c>
    </row>
    <row r="8" spans="2:14" ht="30.75" customHeight="1" x14ac:dyDescent="0.2">
      <c r="B8" s="224" t="s">
        <v>247</v>
      </c>
      <c r="C8" s="709" t="s">
        <v>289</v>
      </c>
      <c r="D8" s="709"/>
      <c r="E8" s="709"/>
      <c r="F8" s="709"/>
      <c r="G8" s="178" t="s">
        <v>248</v>
      </c>
      <c r="H8" s="726">
        <v>7550</v>
      </c>
      <c r="I8" s="727"/>
      <c r="J8" s="21"/>
      <c r="K8" s="21"/>
      <c r="M8" s="236" t="s">
        <v>69</v>
      </c>
      <c r="N8" s="239" t="s">
        <v>70</v>
      </c>
    </row>
    <row r="9" spans="2:14" ht="30.75" customHeight="1" x14ac:dyDescent="0.2">
      <c r="B9" s="224" t="s">
        <v>48</v>
      </c>
      <c r="C9" s="728" t="s">
        <v>69</v>
      </c>
      <c r="D9" s="728"/>
      <c r="E9" s="728"/>
      <c r="F9" s="728"/>
      <c r="G9" s="178" t="s">
        <v>249</v>
      </c>
      <c r="H9" s="729" t="s">
        <v>349</v>
      </c>
      <c r="I9" s="730"/>
      <c r="J9" s="22"/>
      <c r="K9" s="22"/>
      <c r="M9" s="242" t="s">
        <v>73</v>
      </c>
    </row>
    <row r="10" spans="2:14" ht="30.75" customHeight="1" x14ac:dyDescent="0.2">
      <c r="B10" s="224" t="s">
        <v>250</v>
      </c>
      <c r="C10" s="709" t="s">
        <v>376</v>
      </c>
      <c r="D10" s="709"/>
      <c r="E10" s="709"/>
      <c r="F10" s="709"/>
      <c r="G10" s="709"/>
      <c r="H10" s="709"/>
      <c r="I10" s="710"/>
      <c r="J10" s="243"/>
      <c r="K10" s="243"/>
      <c r="M10" s="242"/>
    </row>
    <row r="11" spans="2:14" ht="30.75" customHeight="1" x14ac:dyDescent="0.2">
      <c r="B11" s="224" t="s">
        <v>251</v>
      </c>
      <c r="C11" s="711" t="s">
        <v>291</v>
      </c>
      <c r="D11" s="711"/>
      <c r="E11" s="711"/>
      <c r="F11" s="711"/>
      <c r="G11" s="711"/>
      <c r="H11" s="711"/>
      <c r="I11" s="731"/>
      <c r="J11" s="241"/>
      <c r="K11" s="241"/>
      <c r="M11" s="242"/>
      <c r="N11" s="239" t="s">
        <v>76</v>
      </c>
    </row>
    <row r="12" spans="2:14" ht="30.75" customHeight="1" x14ac:dyDescent="0.2">
      <c r="B12" s="224" t="s">
        <v>254</v>
      </c>
      <c r="C12" s="732" t="s">
        <v>362</v>
      </c>
      <c r="D12" s="732"/>
      <c r="E12" s="732"/>
      <c r="F12" s="732"/>
      <c r="G12" s="178" t="s">
        <v>252</v>
      </c>
      <c r="H12" s="717" t="s">
        <v>91</v>
      </c>
      <c r="I12" s="718"/>
      <c r="J12" s="241"/>
      <c r="K12" s="241"/>
      <c r="M12" s="242" t="s">
        <v>80</v>
      </c>
      <c r="N12" s="239" t="s">
        <v>81</v>
      </c>
    </row>
    <row r="13" spans="2:14" ht="30.75" customHeight="1" x14ac:dyDescent="0.2">
      <c r="B13" s="224" t="s">
        <v>255</v>
      </c>
      <c r="C13" s="733" t="s">
        <v>351</v>
      </c>
      <c r="D13" s="733"/>
      <c r="E13" s="733"/>
      <c r="F13" s="733"/>
      <c r="G13" s="178" t="s">
        <v>253</v>
      </c>
      <c r="H13" s="711" t="s">
        <v>70</v>
      </c>
      <c r="I13" s="731"/>
      <c r="J13" s="241"/>
      <c r="K13" s="241"/>
      <c r="M13" s="242" t="s">
        <v>84</v>
      </c>
    </row>
    <row r="14" spans="2:14" ht="64.5" customHeight="1" x14ac:dyDescent="0.2">
      <c r="B14" s="224" t="s">
        <v>256</v>
      </c>
      <c r="C14" s="734" t="s">
        <v>363</v>
      </c>
      <c r="D14" s="734"/>
      <c r="E14" s="734"/>
      <c r="F14" s="734"/>
      <c r="G14" s="734"/>
      <c r="H14" s="734"/>
      <c r="I14" s="735"/>
      <c r="J14" s="243"/>
      <c r="K14" s="243"/>
      <c r="M14" s="242" t="s">
        <v>86</v>
      </c>
      <c r="N14" s="239"/>
    </row>
    <row r="15" spans="2:14" ht="30.75" customHeight="1" x14ac:dyDescent="0.2">
      <c r="B15" s="224" t="s">
        <v>257</v>
      </c>
      <c r="C15" s="724" t="s">
        <v>315</v>
      </c>
      <c r="D15" s="724"/>
      <c r="E15" s="724"/>
      <c r="F15" s="724"/>
      <c r="G15" s="724"/>
      <c r="H15" s="724"/>
      <c r="I15" s="725"/>
      <c r="J15" s="244"/>
      <c r="K15" s="244"/>
      <c r="M15" s="242" t="s">
        <v>88</v>
      </c>
      <c r="N15" s="239"/>
    </row>
    <row r="16" spans="2:14" ht="20.25" customHeight="1" x14ac:dyDescent="0.2">
      <c r="B16" s="224" t="s">
        <v>258</v>
      </c>
      <c r="C16" s="709" t="s">
        <v>364</v>
      </c>
      <c r="D16" s="709"/>
      <c r="E16" s="709"/>
      <c r="F16" s="709"/>
      <c r="G16" s="709"/>
      <c r="H16" s="709"/>
      <c r="I16" s="710"/>
      <c r="J16" s="245"/>
      <c r="K16" s="245"/>
      <c r="M16" s="242"/>
      <c r="N16" s="239"/>
    </row>
    <row r="17" spans="2:14" ht="30.75" customHeight="1" x14ac:dyDescent="0.2">
      <c r="B17" s="224" t="s">
        <v>259</v>
      </c>
      <c r="C17" s="711" t="s">
        <v>152</v>
      </c>
      <c r="D17" s="712"/>
      <c r="E17" s="712"/>
      <c r="F17" s="712"/>
      <c r="G17" s="712"/>
      <c r="H17" s="712"/>
      <c r="I17" s="713"/>
      <c r="J17" s="246"/>
      <c r="K17" s="246"/>
      <c r="M17" s="242" t="s">
        <v>91</v>
      </c>
      <c r="N17" s="239"/>
    </row>
    <row r="18" spans="2:14" ht="18" customHeight="1" x14ac:dyDescent="0.2">
      <c r="B18" s="563" t="s">
        <v>265</v>
      </c>
      <c r="C18" s="564" t="s">
        <v>237</v>
      </c>
      <c r="D18" s="564"/>
      <c r="E18" s="564"/>
      <c r="F18" s="565" t="s">
        <v>238</v>
      </c>
      <c r="G18" s="565"/>
      <c r="H18" s="565"/>
      <c r="I18" s="566"/>
      <c r="J18" s="28"/>
      <c r="K18" s="28"/>
      <c r="M18" s="242" t="s">
        <v>79</v>
      </c>
      <c r="N18" s="239"/>
    </row>
    <row r="19" spans="2:14" ht="39.75" customHeight="1" x14ac:dyDescent="0.2">
      <c r="B19" s="563"/>
      <c r="C19" s="709" t="s">
        <v>365</v>
      </c>
      <c r="D19" s="709"/>
      <c r="E19" s="709"/>
      <c r="F19" s="709" t="s">
        <v>366</v>
      </c>
      <c r="G19" s="709"/>
      <c r="H19" s="709"/>
      <c r="I19" s="710"/>
      <c r="J19" s="245"/>
      <c r="K19" s="245"/>
      <c r="M19" s="242" t="s">
        <v>95</v>
      </c>
      <c r="N19" s="239"/>
    </row>
    <row r="20" spans="2:14" ht="39.75" customHeight="1" x14ac:dyDescent="0.2">
      <c r="B20" s="224" t="s">
        <v>266</v>
      </c>
      <c r="C20" s="714" t="s">
        <v>152</v>
      </c>
      <c r="D20" s="715"/>
      <c r="E20" s="716"/>
      <c r="F20" s="717" t="s">
        <v>152</v>
      </c>
      <c r="G20" s="717"/>
      <c r="H20" s="717"/>
      <c r="I20" s="718"/>
      <c r="J20" s="241"/>
      <c r="K20" s="241"/>
      <c r="M20" s="242"/>
      <c r="N20" s="239"/>
    </row>
    <row r="21" spans="2:14" ht="42" customHeight="1" x14ac:dyDescent="0.2">
      <c r="B21" s="224" t="s">
        <v>267</v>
      </c>
      <c r="C21" s="719" t="s">
        <v>367</v>
      </c>
      <c r="D21" s="720"/>
      <c r="E21" s="721"/>
      <c r="F21" s="683" t="s">
        <v>368</v>
      </c>
      <c r="G21" s="684"/>
      <c r="H21" s="684"/>
      <c r="I21" s="685"/>
      <c r="J21" s="244"/>
      <c r="K21" s="244"/>
      <c r="M21" s="247"/>
      <c r="N21" s="239"/>
    </row>
    <row r="22" spans="2:14" ht="23.25" customHeight="1" x14ac:dyDescent="0.2">
      <c r="B22" s="224" t="s">
        <v>268</v>
      </c>
      <c r="C22" s="704">
        <v>44197</v>
      </c>
      <c r="D22" s="722"/>
      <c r="E22" s="723"/>
      <c r="F22" s="178" t="s">
        <v>271</v>
      </c>
      <c r="G22" s="269">
        <v>10</v>
      </c>
      <c r="H22" s="178" t="s">
        <v>275</v>
      </c>
      <c r="I22" s="270">
        <v>10</v>
      </c>
      <c r="J22" s="30"/>
      <c r="K22" s="30"/>
      <c r="M22" s="247"/>
    </row>
    <row r="23" spans="2:14" ht="27" customHeight="1" x14ac:dyDescent="0.2">
      <c r="B23" s="224" t="s">
        <v>269</v>
      </c>
      <c r="C23" s="704">
        <v>44561</v>
      </c>
      <c r="D23" s="684"/>
      <c r="E23" s="705"/>
      <c r="F23" s="178" t="s">
        <v>272</v>
      </c>
      <c r="G23" s="706">
        <v>30</v>
      </c>
      <c r="H23" s="707"/>
      <c r="I23" s="708"/>
      <c r="J23" s="31"/>
      <c r="K23" s="31"/>
      <c r="M23" s="247"/>
    </row>
    <row r="24" spans="2:14" ht="30.75" customHeight="1" x14ac:dyDescent="0.2">
      <c r="B24" s="231" t="s">
        <v>270</v>
      </c>
      <c r="C24" s="680" t="s">
        <v>88</v>
      </c>
      <c r="D24" s="681"/>
      <c r="E24" s="682"/>
      <c r="F24" s="227" t="s">
        <v>274</v>
      </c>
      <c r="G24" s="683"/>
      <c r="H24" s="684"/>
      <c r="I24" s="685"/>
      <c r="J24" s="28"/>
      <c r="K24" s="28"/>
      <c r="M24" s="247"/>
    </row>
    <row r="25" spans="2:14" ht="22.5" customHeight="1" x14ac:dyDescent="0.2">
      <c r="B25" s="656" t="s">
        <v>235</v>
      </c>
      <c r="C25" s="657"/>
      <c r="D25" s="657"/>
      <c r="E25" s="657"/>
      <c r="F25" s="657"/>
      <c r="G25" s="657"/>
      <c r="H25" s="657"/>
      <c r="I25" s="658"/>
      <c r="J25" s="238"/>
      <c r="K25" s="238"/>
      <c r="M25" s="247"/>
    </row>
    <row r="26" spans="2:14" ht="43.5" customHeight="1" x14ac:dyDescent="0.2">
      <c r="B26" s="191" t="s">
        <v>105</v>
      </c>
      <c r="C26" s="221" t="s">
        <v>261</v>
      </c>
      <c r="D26" s="221" t="s">
        <v>260</v>
      </c>
      <c r="E26" s="192" t="s">
        <v>264</v>
      </c>
      <c r="F26" s="221" t="s">
        <v>263</v>
      </c>
      <c r="G26" s="221" t="s">
        <v>262</v>
      </c>
      <c r="H26" s="192" t="s">
        <v>359</v>
      </c>
      <c r="I26" s="193" t="s">
        <v>273</v>
      </c>
      <c r="M26" s="247"/>
    </row>
    <row r="27" spans="2:14" ht="19.5" customHeight="1" x14ac:dyDescent="0.2">
      <c r="B27" s="194" t="s">
        <v>113</v>
      </c>
      <c r="C27" s="299">
        <f>24.7%*G23</f>
        <v>7.41</v>
      </c>
      <c r="D27" s="297">
        <f>+C27</f>
        <v>7.41</v>
      </c>
      <c r="E27" s="289">
        <f>+D27/C27</f>
        <v>1</v>
      </c>
      <c r="F27" s="686">
        <f>SUM(C27:C38)</f>
        <v>30</v>
      </c>
      <c r="G27" s="686">
        <f>SUM(D27:D38)</f>
        <v>11.412000000000001</v>
      </c>
      <c r="H27" s="288">
        <f>+(D27*100%)/$G$23</f>
        <v>0.247</v>
      </c>
      <c r="I27" s="689">
        <f>G27+I22</f>
        <v>21.411999999999999</v>
      </c>
      <c r="M27" s="247"/>
    </row>
    <row r="28" spans="2:14" ht="19.5" customHeight="1" x14ac:dyDescent="0.2">
      <c r="B28" s="194" t="s">
        <v>114</v>
      </c>
      <c r="C28" s="299">
        <f>3.3%*G23</f>
        <v>0.99</v>
      </c>
      <c r="D28" s="297">
        <v>0.99</v>
      </c>
      <c r="E28" s="289">
        <f t="shared" ref="E28:E38" si="0">+D28/C28</f>
        <v>1</v>
      </c>
      <c r="F28" s="687"/>
      <c r="G28" s="687"/>
      <c r="H28" s="288">
        <f>+IF(D28="","",((D28*100%)/$G$23)+H27)</f>
        <v>0.28000000000000003</v>
      </c>
      <c r="I28" s="690"/>
      <c r="M28" s="247"/>
    </row>
    <row r="29" spans="2:14" ht="19.5" customHeight="1" x14ac:dyDescent="0.2">
      <c r="B29" s="194" t="s">
        <v>115</v>
      </c>
      <c r="C29" s="293">
        <f>2.7%*G23</f>
        <v>0.81</v>
      </c>
      <c r="D29" s="298">
        <v>0.81</v>
      </c>
      <c r="E29" s="289">
        <f t="shared" si="0"/>
        <v>1</v>
      </c>
      <c r="F29" s="687"/>
      <c r="G29" s="687"/>
      <c r="H29" s="288">
        <f t="shared" ref="H29:H38" si="1">+IF(D29="","",((D29*100%)/$G$23)+H28)</f>
        <v>0.30700000000000005</v>
      </c>
      <c r="I29" s="690"/>
      <c r="M29" s="247"/>
    </row>
    <row r="30" spans="2:14" ht="19.5" customHeight="1" x14ac:dyDescent="0.2">
      <c r="B30" s="194" t="s">
        <v>116</v>
      </c>
      <c r="C30" s="293">
        <f>20%*G23</f>
        <v>6</v>
      </c>
      <c r="D30" s="297">
        <f>7.34%*G23</f>
        <v>2.202</v>
      </c>
      <c r="E30" s="289">
        <f t="shared" si="0"/>
        <v>0.36699999999999999</v>
      </c>
      <c r="F30" s="687"/>
      <c r="G30" s="687"/>
      <c r="H30" s="288">
        <f t="shared" si="1"/>
        <v>0.38040000000000007</v>
      </c>
      <c r="I30" s="690"/>
    </row>
    <row r="31" spans="2:14" ht="19.5" customHeight="1" x14ac:dyDescent="0.2">
      <c r="B31" s="194" t="s">
        <v>117</v>
      </c>
      <c r="C31" s="293">
        <f>5.3%*G23</f>
        <v>1.5899999999999999</v>
      </c>
      <c r="D31" s="297"/>
      <c r="E31" s="289">
        <f t="shared" si="0"/>
        <v>0</v>
      </c>
      <c r="F31" s="687"/>
      <c r="G31" s="687"/>
      <c r="H31" s="288" t="str">
        <f t="shared" si="1"/>
        <v/>
      </c>
      <c r="I31" s="690"/>
    </row>
    <row r="32" spans="2:14" ht="19.5" customHeight="1" x14ac:dyDescent="0.2">
      <c r="B32" s="194" t="s">
        <v>118</v>
      </c>
      <c r="C32" s="293">
        <f>2.7%*G23</f>
        <v>0.81</v>
      </c>
      <c r="D32" s="297"/>
      <c r="E32" s="289">
        <f t="shared" si="0"/>
        <v>0</v>
      </c>
      <c r="F32" s="687"/>
      <c r="G32" s="687"/>
      <c r="H32" s="288" t="str">
        <f t="shared" si="1"/>
        <v/>
      </c>
      <c r="I32" s="690"/>
    </row>
    <row r="33" spans="2:11" ht="19.5" customHeight="1" x14ac:dyDescent="0.2">
      <c r="B33" s="194" t="s">
        <v>119</v>
      </c>
      <c r="C33" s="293">
        <f>2.7%*G23</f>
        <v>0.81</v>
      </c>
      <c r="D33" s="297"/>
      <c r="E33" s="289">
        <f t="shared" si="0"/>
        <v>0</v>
      </c>
      <c r="F33" s="687"/>
      <c r="G33" s="687"/>
      <c r="H33" s="288" t="str">
        <f t="shared" si="1"/>
        <v/>
      </c>
      <c r="I33" s="690"/>
    </row>
    <row r="34" spans="2:11" ht="19.5" customHeight="1" x14ac:dyDescent="0.2">
      <c r="B34" s="194" t="s">
        <v>120</v>
      </c>
      <c r="C34" s="293">
        <f>10%*G23</f>
        <v>3</v>
      </c>
      <c r="D34" s="297"/>
      <c r="E34" s="289">
        <f t="shared" si="0"/>
        <v>0</v>
      </c>
      <c r="F34" s="687"/>
      <c r="G34" s="687"/>
      <c r="H34" s="288" t="str">
        <f t="shared" si="1"/>
        <v/>
      </c>
      <c r="I34" s="690"/>
    </row>
    <row r="35" spans="2:11" ht="19.5" customHeight="1" x14ac:dyDescent="0.2">
      <c r="B35" s="194" t="s">
        <v>121</v>
      </c>
      <c r="C35" s="293">
        <f>5.3%*G23</f>
        <v>1.5899999999999999</v>
      </c>
      <c r="D35" s="297"/>
      <c r="E35" s="289">
        <f t="shared" si="0"/>
        <v>0</v>
      </c>
      <c r="F35" s="687"/>
      <c r="G35" s="687"/>
      <c r="H35" s="288" t="str">
        <f t="shared" si="1"/>
        <v/>
      </c>
      <c r="I35" s="690"/>
    </row>
    <row r="36" spans="2:11" ht="19.5" customHeight="1" x14ac:dyDescent="0.2">
      <c r="B36" s="194" t="s">
        <v>122</v>
      </c>
      <c r="C36" s="293">
        <f>6.7%*G23</f>
        <v>2.0100000000000002</v>
      </c>
      <c r="D36" s="297"/>
      <c r="E36" s="289">
        <f t="shared" si="0"/>
        <v>0</v>
      </c>
      <c r="F36" s="687"/>
      <c r="G36" s="687"/>
      <c r="H36" s="288" t="str">
        <f t="shared" si="1"/>
        <v/>
      </c>
      <c r="I36" s="690"/>
    </row>
    <row r="37" spans="2:11" ht="19.5" customHeight="1" x14ac:dyDescent="0.2">
      <c r="B37" s="194" t="s">
        <v>123</v>
      </c>
      <c r="C37" s="293">
        <f>2.6%*G23</f>
        <v>0.78</v>
      </c>
      <c r="D37" s="297"/>
      <c r="E37" s="289">
        <f t="shared" si="0"/>
        <v>0</v>
      </c>
      <c r="F37" s="687"/>
      <c r="G37" s="687"/>
      <c r="H37" s="288" t="str">
        <f t="shared" si="1"/>
        <v/>
      </c>
      <c r="I37" s="690"/>
    </row>
    <row r="38" spans="2:11" ht="19.5" customHeight="1" x14ac:dyDescent="0.2">
      <c r="B38" s="194" t="s">
        <v>124</v>
      </c>
      <c r="C38" s="293">
        <f>14%*G23</f>
        <v>4.2</v>
      </c>
      <c r="D38" s="297"/>
      <c r="E38" s="289">
        <f t="shared" si="0"/>
        <v>0</v>
      </c>
      <c r="F38" s="688"/>
      <c r="G38" s="688"/>
      <c r="H38" s="288" t="str">
        <f t="shared" si="1"/>
        <v/>
      </c>
      <c r="I38" s="691"/>
    </row>
    <row r="39" spans="2:11" ht="96.6" customHeight="1" x14ac:dyDescent="0.2">
      <c r="B39" s="229" t="s">
        <v>277</v>
      </c>
      <c r="C39" s="692" t="s">
        <v>389</v>
      </c>
      <c r="D39" s="693"/>
      <c r="E39" s="693"/>
      <c r="F39" s="693"/>
      <c r="G39" s="693"/>
      <c r="H39" s="693"/>
      <c r="I39" s="694"/>
    </row>
    <row r="40" spans="2:11" ht="34.5" customHeight="1" x14ac:dyDescent="0.2">
      <c r="B40" s="535"/>
      <c r="C40" s="536"/>
      <c r="D40" s="536"/>
      <c r="E40" s="536"/>
      <c r="F40" s="536"/>
      <c r="G40" s="536"/>
      <c r="H40" s="536"/>
      <c r="I40" s="537"/>
      <c r="J40" s="238"/>
      <c r="K40" s="238"/>
    </row>
    <row r="41" spans="2:11" ht="34.5" customHeight="1" x14ac:dyDescent="0.2">
      <c r="B41" s="538"/>
      <c r="C41" s="539"/>
      <c r="D41" s="539"/>
      <c r="E41" s="539"/>
      <c r="F41" s="539"/>
      <c r="G41" s="539"/>
      <c r="H41" s="539"/>
      <c r="I41" s="540"/>
      <c r="J41" s="249"/>
      <c r="K41" s="249"/>
    </row>
    <row r="42" spans="2:11" ht="34.5" customHeight="1" x14ac:dyDescent="0.2">
      <c r="B42" s="538"/>
      <c r="C42" s="539"/>
      <c r="D42" s="539"/>
      <c r="E42" s="539"/>
      <c r="F42" s="539"/>
      <c r="G42" s="539"/>
      <c r="H42" s="539"/>
      <c r="I42" s="540"/>
      <c r="J42" s="249"/>
      <c r="K42" s="249"/>
    </row>
    <row r="43" spans="2:11" ht="34.5" customHeight="1" x14ac:dyDescent="0.2">
      <c r="B43" s="538"/>
      <c r="C43" s="539"/>
      <c r="D43" s="539"/>
      <c r="E43" s="539"/>
      <c r="F43" s="539"/>
      <c r="G43" s="539"/>
      <c r="H43" s="539"/>
      <c r="I43" s="540"/>
      <c r="J43" s="249"/>
      <c r="K43" s="249"/>
    </row>
    <row r="44" spans="2:11" ht="34.5" customHeight="1" x14ac:dyDescent="0.2">
      <c r="B44" s="541"/>
      <c r="C44" s="542"/>
      <c r="D44" s="542"/>
      <c r="E44" s="542"/>
      <c r="F44" s="542"/>
      <c r="G44" s="542"/>
      <c r="H44" s="542"/>
      <c r="I44" s="543"/>
      <c r="J44" s="237"/>
      <c r="K44" s="237"/>
    </row>
    <row r="45" spans="2:11" ht="51.6" customHeight="1" x14ac:dyDescent="0.2">
      <c r="B45" s="224" t="s">
        <v>278</v>
      </c>
      <c r="C45" s="695" t="s">
        <v>390</v>
      </c>
      <c r="D45" s="696"/>
      <c r="E45" s="696"/>
      <c r="F45" s="696"/>
      <c r="G45" s="696"/>
      <c r="H45" s="696"/>
      <c r="I45" s="697"/>
      <c r="J45" s="250"/>
      <c r="K45" s="250"/>
    </row>
    <row r="46" spans="2:11" ht="32.25" customHeight="1" x14ac:dyDescent="0.2">
      <c r="B46" s="224" t="s">
        <v>279</v>
      </c>
      <c r="C46" s="698" t="s">
        <v>381</v>
      </c>
      <c r="D46" s="699"/>
      <c r="E46" s="699"/>
      <c r="F46" s="699"/>
      <c r="G46" s="699"/>
      <c r="H46" s="699"/>
      <c r="I46" s="700"/>
      <c r="J46" s="250"/>
      <c r="K46" s="250"/>
    </row>
    <row r="47" spans="2:11" ht="105.75" customHeight="1" x14ac:dyDescent="0.2">
      <c r="B47" s="230" t="s">
        <v>280</v>
      </c>
      <c r="C47" s="701" t="s">
        <v>377</v>
      </c>
      <c r="D47" s="702"/>
      <c r="E47" s="702"/>
      <c r="F47" s="702"/>
      <c r="G47" s="702"/>
      <c r="H47" s="702"/>
      <c r="I47" s="703"/>
      <c r="J47" s="250"/>
      <c r="K47" s="250"/>
    </row>
    <row r="48" spans="2:11" ht="22.5" customHeight="1" x14ac:dyDescent="0.2">
      <c r="B48" s="656" t="s">
        <v>236</v>
      </c>
      <c r="C48" s="657"/>
      <c r="D48" s="657"/>
      <c r="E48" s="657"/>
      <c r="F48" s="657"/>
      <c r="G48" s="657"/>
      <c r="H48" s="657"/>
      <c r="I48" s="658"/>
      <c r="J48" s="250"/>
      <c r="K48" s="250"/>
    </row>
    <row r="49" spans="2:11" ht="22.5" customHeight="1" x14ac:dyDescent="0.2">
      <c r="B49" s="522" t="s">
        <v>281</v>
      </c>
      <c r="C49" s="218" t="s">
        <v>282</v>
      </c>
      <c r="D49" s="524" t="s">
        <v>283</v>
      </c>
      <c r="E49" s="524"/>
      <c r="F49" s="524"/>
      <c r="G49" s="524" t="s">
        <v>284</v>
      </c>
      <c r="H49" s="524"/>
      <c r="I49" s="525"/>
      <c r="J49" s="251"/>
      <c r="K49" s="251"/>
    </row>
    <row r="50" spans="2:11" ht="30.75" customHeight="1" x14ac:dyDescent="0.2">
      <c r="B50" s="523"/>
      <c r="C50" s="199"/>
      <c r="D50" s="610"/>
      <c r="E50" s="610"/>
      <c r="F50" s="610"/>
      <c r="G50" s="610"/>
      <c r="H50" s="610"/>
      <c r="I50" s="611"/>
      <c r="J50" s="251"/>
      <c r="K50" s="251"/>
    </row>
    <row r="51" spans="2:11" ht="32.25" customHeight="1" x14ac:dyDescent="0.2">
      <c r="B51" s="233" t="s">
        <v>285</v>
      </c>
      <c r="C51" s="676" t="s">
        <v>369</v>
      </c>
      <c r="D51" s="676"/>
      <c r="E51" s="676"/>
      <c r="F51" s="676"/>
      <c r="G51" s="676"/>
      <c r="H51" s="676"/>
      <c r="I51" s="677"/>
      <c r="J51" s="252"/>
      <c r="K51" s="252"/>
    </row>
    <row r="52" spans="2:11" ht="28.5" customHeight="1" x14ac:dyDescent="0.2">
      <c r="B52" s="234" t="s">
        <v>286</v>
      </c>
      <c r="C52" s="673" t="s">
        <v>382</v>
      </c>
      <c r="D52" s="674"/>
      <c r="E52" s="674"/>
      <c r="F52" s="674"/>
      <c r="G52" s="674"/>
      <c r="H52" s="674"/>
      <c r="I52" s="675"/>
      <c r="J52" s="252"/>
      <c r="K52" s="252"/>
    </row>
    <row r="53" spans="2:11" ht="30" customHeight="1" x14ac:dyDescent="0.2">
      <c r="B53" s="230" t="s">
        <v>287</v>
      </c>
      <c r="C53" s="676" t="s">
        <v>348</v>
      </c>
      <c r="D53" s="676"/>
      <c r="E53" s="676"/>
      <c r="F53" s="676"/>
      <c r="G53" s="676"/>
      <c r="H53" s="676"/>
      <c r="I53" s="677"/>
      <c r="J53" s="253"/>
      <c r="K53" s="253"/>
    </row>
    <row r="54" spans="2:11" ht="31.5" customHeight="1" thickBot="1" x14ac:dyDescent="0.25">
      <c r="B54" s="211" t="s">
        <v>288</v>
      </c>
      <c r="C54" s="678"/>
      <c r="D54" s="678"/>
      <c r="E54" s="678"/>
      <c r="F54" s="678"/>
      <c r="G54" s="678"/>
      <c r="H54" s="678"/>
      <c r="I54" s="679"/>
      <c r="J54" s="254"/>
      <c r="K54" s="254"/>
    </row>
    <row r="55" spans="2:11" ht="12.75" customHeight="1" x14ac:dyDescent="0.2">
      <c r="B55" s="255"/>
      <c r="C55" s="256"/>
      <c r="D55" s="256"/>
      <c r="E55" s="257"/>
      <c r="F55" s="257"/>
      <c r="G55" s="258"/>
      <c r="H55" s="259"/>
      <c r="I55" s="256"/>
      <c r="J55" s="254"/>
      <c r="K55" s="254"/>
    </row>
    <row r="56" spans="2:11" ht="13.15" customHeight="1" x14ac:dyDescent="0.2">
      <c r="B56" s="255"/>
      <c r="C56" s="256"/>
      <c r="D56" s="256"/>
      <c r="E56" s="257"/>
      <c r="F56" s="257"/>
      <c r="G56" s="258"/>
      <c r="H56" s="259"/>
      <c r="I56" s="256"/>
      <c r="J56" s="254"/>
      <c r="K56" s="254"/>
    </row>
    <row r="57" spans="2:11" ht="13.15" customHeight="1" x14ac:dyDescent="0.2">
      <c r="B57" s="255"/>
      <c r="C57" s="256"/>
      <c r="D57" s="256"/>
      <c r="E57" s="257"/>
      <c r="F57" s="257"/>
      <c r="G57" s="258"/>
      <c r="H57" s="259"/>
      <c r="I57" s="256"/>
      <c r="J57" s="254"/>
      <c r="K57" s="254"/>
    </row>
    <row r="58" spans="2:11" ht="13.15" customHeight="1" x14ac:dyDescent="0.2">
      <c r="B58" s="255"/>
      <c r="C58" s="256"/>
      <c r="D58" s="256"/>
      <c r="E58" s="257"/>
      <c r="F58" s="257"/>
      <c r="G58" s="258"/>
      <c r="H58" s="259"/>
      <c r="I58" s="256"/>
      <c r="J58" s="254"/>
      <c r="K58" s="254"/>
    </row>
    <row r="59" spans="2:11" ht="13.15" customHeight="1" x14ac:dyDescent="0.2">
      <c r="B59" s="255"/>
      <c r="C59" s="256"/>
      <c r="D59" s="256"/>
      <c r="E59" s="257"/>
      <c r="F59" s="257"/>
      <c r="G59" s="258"/>
      <c r="H59" s="259"/>
      <c r="I59" s="256"/>
      <c r="J59" s="254"/>
      <c r="K59" s="254"/>
    </row>
    <row r="60" spans="2:11" ht="25.5" customHeight="1" x14ac:dyDescent="0.2">
      <c r="B60" s="255"/>
      <c r="C60" s="256"/>
      <c r="D60" s="256"/>
      <c r="E60" s="257"/>
      <c r="F60" s="257"/>
      <c r="G60" s="258"/>
      <c r="H60" s="259"/>
      <c r="I60" s="256"/>
      <c r="J60" s="254"/>
      <c r="K60" s="254"/>
    </row>
    <row r="61" spans="2:11" ht="13.15" customHeight="1" x14ac:dyDescent="0.2"/>
    <row r="62" spans="2:11" ht="13.15" customHeight="1" x14ac:dyDescent="0.2"/>
    <row r="63" spans="2:11" ht="13.15" customHeight="1" x14ac:dyDescent="0.2"/>
    <row r="64" spans="2:11" ht="13.15" customHeight="1" x14ac:dyDescent="0.2"/>
    <row r="65" ht="13.15" customHeight="1" x14ac:dyDescent="0.2"/>
    <row r="66" ht="13.15" customHeight="1" x14ac:dyDescent="0.2"/>
    <row r="67" ht="13.15" customHeight="1" x14ac:dyDescent="0.2"/>
    <row r="68" ht="13.15"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row r="77" ht="13.15" customHeight="1" x14ac:dyDescent="0.2"/>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0:I44"/>
    <mergeCell ref="C39:I39"/>
    <mergeCell ref="C45:I45"/>
    <mergeCell ref="C46:I46"/>
    <mergeCell ref="C47:I47"/>
    <mergeCell ref="C24:E24"/>
    <mergeCell ref="G24:I24"/>
    <mergeCell ref="B25:I25"/>
    <mergeCell ref="F27:F38"/>
    <mergeCell ref="G27:G38"/>
    <mergeCell ref="I27:I38"/>
    <mergeCell ref="C52:I52"/>
    <mergeCell ref="C53:I53"/>
    <mergeCell ref="C54:I54"/>
    <mergeCell ref="C51:I51"/>
    <mergeCell ref="B48:I48"/>
    <mergeCell ref="B49:B50"/>
    <mergeCell ref="D49:F49"/>
    <mergeCell ref="G49:I49"/>
    <mergeCell ref="D50:F50"/>
    <mergeCell ref="G50:I50"/>
  </mergeCells>
  <dataValidations count="7">
    <dataValidation type="list" allowBlank="1" showInputMessage="1" showErrorMessage="1" sqref="C7 I7" xr:uid="{0D43799A-6EBB-47E1-8203-F08E19AD0C47}">
      <formula1>$N$11:$N$12</formula1>
    </dataValidation>
    <dataValidation type="list" allowBlank="1" showInputMessage="1" showErrorMessage="1" sqref="H13:I13" xr:uid="{2AFEF7B8-C31A-439E-A7EC-38882C13E439}">
      <formula1>$N$5:$N$8</formula1>
    </dataValidation>
    <dataValidation type="list" allowBlank="1" showInputMessage="1" showErrorMessage="1" sqref="J10:K10" xr:uid="{D89B78B0-C82E-4837-930A-84AE2EA5722E}">
      <formula1>$M$21:$M$28</formula1>
    </dataValidation>
    <dataValidation type="list" allowBlank="1" showInputMessage="1" showErrorMessage="1" sqref="C9:F9" xr:uid="{112055D0-EA98-4200-AAD6-270390168D80}">
      <formula1>$M$6:$M$9</formula1>
    </dataValidation>
    <dataValidation type="list" allowBlank="1" showInputMessage="1" showErrorMessage="1" sqref="C24:E24" xr:uid="{D1AE4087-7A08-4345-AF8B-AC437AEF47F3}">
      <formula1>$M$12:$M$15</formula1>
    </dataValidation>
    <dataValidation type="list" allowBlank="1" showInputMessage="1" showErrorMessage="1" sqref="H12:I12" xr:uid="{92F03C75-4884-49F6-B561-110143ACE746}">
      <formula1>M17:M19</formula1>
    </dataValidation>
    <dataValidation type="list" showDropDown="1" showInputMessage="1" showErrorMessage="1" sqref="K12" xr:uid="{22D17BAE-234D-42D5-9EF6-204EE9178118}">
      <formula1>O17:O19</formula1>
    </dataValidation>
  </dataValidations>
  <pageMargins left="0.7" right="0.7" top="0.75" bottom="0.75" header="0.3" footer="0.3"/>
  <pageSetup scale="50" orientation="portrait" r:id="rId1"/>
  <rowBreaks count="1" manualBreakCount="1">
    <brk id="44" max="8" man="1"/>
  </rowBreaks>
  <colBreaks count="1" manualBreakCount="1">
    <brk id="9" max="59" man="1"/>
  </colBreaks>
  <drawing r:id="rId2"/>
  <legacyDrawing r:id="rId3"/>
  <oleObjects>
    <mc:AlternateContent xmlns:mc="http://schemas.openxmlformats.org/markup-compatibility/2006">
      <mc:Choice Requires="x14">
        <oleObject progId="PBrush" shapeId="3587174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7174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12A61-4F36-4ADE-8FC7-C7CB2BF0651D}">
  <sheetPr>
    <tabColor rgb="FF92D050"/>
  </sheetPr>
  <dimension ref="B1:X60"/>
  <sheetViews>
    <sheetView topLeftCell="B45" zoomScale="85" zoomScaleNormal="85" zoomScalePageLayoutView="85" workbookViewId="0">
      <selection activeCell="C45" sqref="C45:I45"/>
    </sheetView>
  </sheetViews>
  <sheetFormatPr baseColWidth="10" defaultColWidth="10.85546875" defaultRowHeight="12.75" x14ac:dyDescent="0.2"/>
  <cols>
    <col min="1" max="1" width="1" style="173" customWidth="1"/>
    <col min="2" max="2" width="25.42578125" style="208" customWidth="1"/>
    <col min="3" max="3" width="14.42578125" style="173" customWidth="1"/>
    <col min="4" max="4" width="20.140625" style="173" customWidth="1"/>
    <col min="5" max="5" width="16.42578125" style="173" customWidth="1"/>
    <col min="6" max="6" width="25" style="173" customWidth="1"/>
    <col min="7" max="7" width="22" style="208" customWidth="1"/>
    <col min="8" max="8" width="20.42578125" style="173" customWidth="1"/>
    <col min="9" max="9" width="36.28515625" style="173" customWidth="1"/>
    <col min="10" max="11" width="22.42578125" style="173" customWidth="1"/>
    <col min="12" max="24" width="10.85546875" style="171"/>
    <col min="25" max="16384" width="10.85546875" style="173"/>
  </cols>
  <sheetData>
    <row r="1" spans="2:14" ht="37.5" customHeight="1" x14ac:dyDescent="0.2">
      <c r="B1" s="596"/>
      <c r="C1" s="599" t="s">
        <v>25</v>
      </c>
      <c r="D1" s="599"/>
      <c r="E1" s="599"/>
      <c r="F1" s="599"/>
      <c r="G1" s="599"/>
      <c r="H1" s="599"/>
      <c r="I1" s="600"/>
      <c r="J1" s="170"/>
      <c r="K1" s="170"/>
      <c r="M1" s="172" t="s">
        <v>47</v>
      </c>
    </row>
    <row r="2" spans="2:14" ht="37.5" customHeight="1" x14ac:dyDescent="0.2">
      <c r="B2" s="597"/>
      <c r="C2" s="603" t="s">
        <v>239</v>
      </c>
      <c r="D2" s="603"/>
      <c r="E2" s="603"/>
      <c r="F2" s="603"/>
      <c r="G2" s="603"/>
      <c r="H2" s="603"/>
      <c r="I2" s="601"/>
      <c r="J2" s="170"/>
      <c r="K2" s="170"/>
      <c r="M2" s="172" t="s">
        <v>48</v>
      </c>
    </row>
    <row r="3" spans="2:14" ht="37.5" customHeight="1" thickBot="1" x14ac:dyDescent="0.25">
      <c r="B3" s="598"/>
      <c r="C3" s="604" t="s">
        <v>240</v>
      </c>
      <c r="D3" s="604"/>
      <c r="E3" s="604"/>
      <c r="F3" s="604" t="s">
        <v>241</v>
      </c>
      <c r="G3" s="604"/>
      <c r="H3" s="604"/>
      <c r="I3" s="602"/>
      <c r="J3" s="170"/>
      <c r="K3" s="170"/>
      <c r="M3" s="172" t="s">
        <v>50</v>
      </c>
    </row>
    <row r="4" spans="2:14" ht="23.25" customHeight="1" x14ac:dyDescent="0.2">
      <c r="B4" s="592" t="s">
        <v>398</v>
      </c>
      <c r="C4" s="593"/>
      <c r="D4" s="593"/>
      <c r="E4" s="593"/>
      <c r="F4" s="593"/>
      <c r="G4" s="593"/>
      <c r="H4" s="593"/>
      <c r="I4" s="594"/>
      <c r="J4" s="174"/>
      <c r="K4" s="174"/>
    </row>
    <row r="5" spans="2:14" ht="24" customHeight="1" x14ac:dyDescent="0.2">
      <c r="B5" s="507" t="s">
        <v>234</v>
      </c>
      <c r="C5" s="508"/>
      <c r="D5" s="508"/>
      <c r="E5" s="508"/>
      <c r="F5" s="508"/>
      <c r="G5" s="508"/>
      <c r="H5" s="508"/>
      <c r="I5" s="509"/>
      <c r="J5" s="175"/>
      <c r="K5" s="175"/>
      <c r="N5" s="176" t="s">
        <v>57</v>
      </c>
    </row>
    <row r="6" spans="2:14" ht="30.75" customHeight="1" x14ac:dyDescent="0.2">
      <c r="B6" s="224" t="s">
        <v>242</v>
      </c>
      <c r="C6" s="222">
        <v>5</v>
      </c>
      <c r="D6" s="595" t="s">
        <v>243</v>
      </c>
      <c r="E6" s="595"/>
      <c r="F6" s="567" t="s">
        <v>294</v>
      </c>
      <c r="G6" s="567"/>
      <c r="H6" s="567"/>
      <c r="I6" s="568"/>
      <c r="J6" s="177"/>
      <c r="K6" s="177"/>
      <c r="M6" s="172" t="s">
        <v>60</v>
      </c>
      <c r="N6" s="176" t="s">
        <v>61</v>
      </c>
    </row>
    <row r="7" spans="2:14" ht="30.75" customHeight="1" x14ac:dyDescent="0.2">
      <c r="B7" s="224" t="s">
        <v>244</v>
      </c>
      <c r="C7" s="222" t="s">
        <v>81</v>
      </c>
      <c r="D7" s="595" t="s">
        <v>245</v>
      </c>
      <c r="E7" s="595"/>
      <c r="F7" s="567" t="s">
        <v>333</v>
      </c>
      <c r="G7" s="567"/>
      <c r="H7" s="178" t="s">
        <v>246</v>
      </c>
      <c r="I7" s="223" t="s">
        <v>81</v>
      </c>
      <c r="J7" s="179"/>
      <c r="K7" s="179"/>
      <c r="M7" s="172" t="s">
        <v>65</v>
      </c>
      <c r="N7" s="176" t="s">
        <v>66</v>
      </c>
    </row>
    <row r="8" spans="2:14" ht="30.75" customHeight="1" x14ac:dyDescent="0.2">
      <c r="B8" s="224" t="s">
        <v>247</v>
      </c>
      <c r="C8" s="567" t="s">
        <v>289</v>
      </c>
      <c r="D8" s="567"/>
      <c r="E8" s="567"/>
      <c r="F8" s="567"/>
      <c r="G8" s="178" t="s">
        <v>248</v>
      </c>
      <c r="H8" s="582">
        <v>7550</v>
      </c>
      <c r="I8" s="583"/>
      <c r="J8" s="180"/>
      <c r="K8" s="180"/>
      <c r="M8" s="172" t="s">
        <v>69</v>
      </c>
      <c r="N8" s="176" t="s">
        <v>70</v>
      </c>
    </row>
    <row r="9" spans="2:14" ht="30.75" customHeight="1" x14ac:dyDescent="0.2">
      <c r="B9" s="224" t="s">
        <v>48</v>
      </c>
      <c r="C9" s="584" t="s">
        <v>60</v>
      </c>
      <c r="D9" s="584"/>
      <c r="E9" s="584"/>
      <c r="F9" s="584"/>
      <c r="G9" s="178" t="s">
        <v>249</v>
      </c>
      <c r="H9" s="585" t="s">
        <v>316</v>
      </c>
      <c r="I9" s="586"/>
      <c r="J9" s="181"/>
      <c r="K9" s="181"/>
      <c r="M9" s="182" t="s">
        <v>73</v>
      </c>
    </row>
    <row r="10" spans="2:14" ht="39" customHeight="1" x14ac:dyDescent="0.2">
      <c r="B10" s="224" t="s">
        <v>250</v>
      </c>
      <c r="C10" s="567" t="s">
        <v>373</v>
      </c>
      <c r="D10" s="567"/>
      <c r="E10" s="567"/>
      <c r="F10" s="567"/>
      <c r="G10" s="567"/>
      <c r="H10" s="567"/>
      <c r="I10" s="568"/>
      <c r="J10" s="183"/>
      <c r="K10" s="183"/>
      <c r="M10" s="182"/>
    </row>
    <row r="11" spans="2:14" ht="30.75" customHeight="1" x14ac:dyDescent="0.2">
      <c r="B11" s="224" t="s">
        <v>251</v>
      </c>
      <c r="C11" s="560" t="str">
        <f>'[7]Proyecto 7550'!$E$53</f>
        <v>Realizar el fortalecimiento institucional de la estructura orgánica y funcional de la SDA, IDIGER, JBB, E IDPYBA</v>
      </c>
      <c r="D11" s="560"/>
      <c r="E11" s="560"/>
      <c r="F11" s="560"/>
      <c r="G11" s="560"/>
      <c r="H11" s="560"/>
      <c r="I11" s="747"/>
      <c r="J11" s="179"/>
      <c r="K11" s="179"/>
      <c r="M11" s="182"/>
      <c r="N11" s="176" t="s">
        <v>76</v>
      </c>
    </row>
    <row r="12" spans="2:14" ht="30.75" customHeight="1" x14ac:dyDescent="0.2">
      <c r="B12" s="224" t="s">
        <v>254</v>
      </c>
      <c r="C12" s="558" t="s">
        <v>308</v>
      </c>
      <c r="D12" s="558"/>
      <c r="E12" s="558"/>
      <c r="F12" s="558"/>
      <c r="G12" s="178" t="s">
        <v>252</v>
      </c>
      <c r="H12" s="572" t="s">
        <v>91</v>
      </c>
      <c r="I12" s="573"/>
      <c r="J12" s="179"/>
      <c r="K12" s="179"/>
      <c r="M12" s="182" t="s">
        <v>80</v>
      </c>
      <c r="N12" s="176" t="s">
        <v>81</v>
      </c>
    </row>
    <row r="13" spans="2:14" ht="30.75" customHeight="1" x14ac:dyDescent="0.2">
      <c r="B13" s="224" t="s">
        <v>255</v>
      </c>
      <c r="C13" s="591" t="s">
        <v>346</v>
      </c>
      <c r="D13" s="591"/>
      <c r="E13" s="591"/>
      <c r="F13" s="591"/>
      <c r="G13" s="178" t="s">
        <v>253</v>
      </c>
      <c r="H13" s="560" t="s">
        <v>57</v>
      </c>
      <c r="I13" s="747"/>
      <c r="J13" s="179"/>
      <c r="K13" s="179"/>
      <c r="M13" s="182" t="s">
        <v>84</v>
      </c>
    </row>
    <row r="14" spans="2:14" ht="30" customHeight="1" x14ac:dyDescent="0.2">
      <c r="B14" s="224" t="s">
        <v>256</v>
      </c>
      <c r="C14" s="748" t="s">
        <v>309</v>
      </c>
      <c r="D14" s="749"/>
      <c r="E14" s="749"/>
      <c r="F14" s="749"/>
      <c r="G14" s="749"/>
      <c r="H14" s="749"/>
      <c r="I14" s="750"/>
      <c r="J14" s="183"/>
      <c r="K14" s="183"/>
      <c r="M14" s="182" t="s">
        <v>86</v>
      </c>
      <c r="N14" s="176"/>
    </row>
    <row r="15" spans="2:14" ht="30.75" customHeight="1" x14ac:dyDescent="0.2">
      <c r="B15" s="224" t="s">
        <v>257</v>
      </c>
      <c r="C15" s="558" t="s">
        <v>310</v>
      </c>
      <c r="D15" s="558"/>
      <c r="E15" s="558"/>
      <c r="F15" s="558"/>
      <c r="G15" s="558"/>
      <c r="H15" s="558"/>
      <c r="I15" s="559"/>
      <c r="J15" s="184"/>
      <c r="K15" s="184"/>
      <c r="M15" s="182" t="s">
        <v>88</v>
      </c>
      <c r="N15" s="176"/>
    </row>
    <row r="16" spans="2:14" ht="20.25" customHeight="1" x14ac:dyDescent="0.2">
      <c r="B16" s="224" t="s">
        <v>258</v>
      </c>
      <c r="C16" s="567" t="s">
        <v>327</v>
      </c>
      <c r="D16" s="567"/>
      <c r="E16" s="567"/>
      <c r="F16" s="567"/>
      <c r="G16" s="567"/>
      <c r="H16" s="567"/>
      <c r="I16" s="568"/>
      <c r="J16" s="185"/>
      <c r="K16" s="185"/>
      <c r="M16" s="182"/>
      <c r="N16" s="176"/>
    </row>
    <row r="17" spans="2:14" ht="30.75" customHeight="1" x14ac:dyDescent="0.2">
      <c r="B17" s="224" t="s">
        <v>259</v>
      </c>
      <c r="C17" s="560" t="s">
        <v>152</v>
      </c>
      <c r="D17" s="561"/>
      <c r="E17" s="561"/>
      <c r="F17" s="561"/>
      <c r="G17" s="561"/>
      <c r="H17" s="561"/>
      <c r="I17" s="562"/>
      <c r="J17" s="186"/>
      <c r="K17" s="186"/>
      <c r="M17" s="182" t="s">
        <v>91</v>
      </c>
      <c r="N17" s="176"/>
    </row>
    <row r="18" spans="2:14" ht="18" customHeight="1" x14ac:dyDescent="0.2">
      <c r="B18" s="563" t="s">
        <v>265</v>
      </c>
      <c r="C18" s="564" t="s">
        <v>237</v>
      </c>
      <c r="D18" s="564"/>
      <c r="E18" s="564"/>
      <c r="F18" s="565" t="s">
        <v>238</v>
      </c>
      <c r="G18" s="565"/>
      <c r="H18" s="565"/>
      <c r="I18" s="566"/>
      <c r="J18" s="187"/>
      <c r="K18" s="187"/>
      <c r="M18" s="182" t="s">
        <v>79</v>
      </c>
      <c r="N18" s="176"/>
    </row>
    <row r="19" spans="2:14" ht="39.75" customHeight="1" x14ac:dyDescent="0.2">
      <c r="B19" s="563"/>
      <c r="C19" s="567" t="s">
        <v>312</v>
      </c>
      <c r="D19" s="567"/>
      <c r="E19" s="567"/>
      <c r="F19" s="567" t="s">
        <v>313</v>
      </c>
      <c r="G19" s="567"/>
      <c r="H19" s="567"/>
      <c r="I19" s="568"/>
      <c r="J19" s="185"/>
      <c r="K19" s="185"/>
      <c r="M19" s="182" t="s">
        <v>95</v>
      </c>
      <c r="N19" s="176"/>
    </row>
    <row r="20" spans="2:14" ht="39.75" customHeight="1" x14ac:dyDescent="0.2">
      <c r="B20" s="224" t="s">
        <v>266</v>
      </c>
      <c r="C20" s="569" t="s">
        <v>314</v>
      </c>
      <c r="D20" s="570"/>
      <c r="E20" s="571"/>
      <c r="F20" s="572" t="s">
        <v>314</v>
      </c>
      <c r="G20" s="572"/>
      <c r="H20" s="572"/>
      <c r="I20" s="573"/>
      <c r="J20" s="179"/>
      <c r="K20" s="179"/>
      <c r="M20" s="182"/>
      <c r="N20" s="176"/>
    </row>
    <row r="21" spans="2:14" ht="361.15" customHeight="1" x14ac:dyDescent="0.2">
      <c r="B21" s="224" t="s">
        <v>267</v>
      </c>
      <c r="C21" s="574" t="s">
        <v>341</v>
      </c>
      <c r="D21" s="575"/>
      <c r="E21" s="576"/>
      <c r="F21" s="744" t="s">
        <v>340</v>
      </c>
      <c r="G21" s="745"/>
      <c r="H21" s="745"/>
      <c r="I21" s="746"/>
      <c r="J21" s="184"/>
      <c r="K21" s="184"/>
      <c r="M21" s="188"/>
      <c r="N21" s="176"/>
    </row>
    <row r="22" spans="2:14" ht="23.25" customHeight="1" x14ac:dyDescent="0.2">
      <c r="B22" s="224" t="s">
        <v>268</v>
      </c>
      <c r="C22" s="553">
        <v>44197</v>
      </c>
      <c r="D22" s="580"/>
      <c r="E22" s="581"/>
      <c r="F22" s="178" t="s">
        <v>271</v>
      </c>
      <c r="G22" s="225">
        <v>0.1</v>
      </c>
      <c r="H22" s="178" t="s">
        <v>275</v>
      </c>
      <c r="I22" s="226">
        <v>0.1</v>
      </c>
      <c r="J22" s="189"/>
      <c r="K22" s="189"/>
      <c r="M22" s="188"/>
    </row>
    <row r="23" spans="2:14" ht="27" customHeight="1" x14ac:dyDescent="0.2">
      <c r="B23" s="224" t="s">
        <v>269</v>
      </c>
      <c r="C23" s="553">
        <v>44561</v>
      </c>
      <c r="D23" s="530"/>
      <c r="E23" s="554"/>
      <c r="F23" s="178" t="s">
        <v>272</v>
      </c>
      <c r="G23" s="555">
        <v>0.3</v>
      </c>
      <c r="H23" s="556"/>
      <c r="I23" s="557"/>
      <c r="J23" s="190"/>
      <c r="K23" s="190"/>
      <c r="M23" s="188"/>
    </row>
    <row r="24" spans="2:14" ht="30.75" customHeight="1" x14ac:dyDescent="0.2">
      <c r="B24" s="231" t="s">
        <v>270</v>
      </c>
      <c r="C24" s="526" t="s">
        <v>326</v>
      </c>
      <c r="D24" s="527"/>
      <c r="E24" s="528"/>
      <c r="F24" s="227" t="s">
        <v>274</v>
      </c>
      <c r="G24" s="529" t="s">
        <v>223</v>
      </c>
      <c r="H24" s="530"/>
      <c r="I24" s="531"/>
      <c r="J24" s="187"/>
      <c r="K24" s="187"/>
      <c r="M24" s="188"/>
    </row>
    <row r="25" spans="2:14" ht="22.5" customHeight="1" x14ac:dyDescent="0.2">
      <c r="B25" s="507" t="s">
        <v>235</v>
      </c>
      <c r="C25" s="508"/>
      <c r="D25" s="508"/>
      <c r="E25" s="508"/>
      <c r="F25" s="508"/>
      <c r="G25" s="508"/>
      <c r="H25" s="508"/>
      <c r="I25" s="509"/>
      <c r="J25" s="175"/>
      <c r="K25" s="175"/>
      <c r="M25" s="188"/>
    </row>
    <row r="26" spans="2:14" ht="43.5" customHeight="1" x14ac:dyDescent="0.2">
      <c r="B26" s="191" t="s">
        <v>105</v>
      </c>
      <c r="C26" s="221" t="s">
        <v>261</v>
      </c>
      <c r="D26" s="221" t="s">
        <v>260</v>
      </c>
      <c r="E26" s="192" t="s">
        <v>264</v>
      </c>
      <c r="F26" s="221" t="s">
        <v>263</v>
      </c>
      <c r="G26" s="221" t="s">
        <v>262</v>
      </c>
      <c r="H26" s="192" t="s">
        <v>276</v>
      </c>
      <c r="I26" s="193" t="s">
        <v>273</v>
      </c>
      <c r="J26" s="185"/>
      <c r="K26" s="185"/>
      <c r="M26" s="188"/>
    </row>
    <row r="27" spans="2:14" ht="15.6" customHeight="1" x14ac:dyDescent="0.2">
      <c r="B27" s="191" t="s">
        <v>329</v>
      </c>
      <c r="C27" s="228">
        <f>0.0833*$G$23</f>
        <v>2.4989999999999998E-2</v>
      </c>
      <c r="D27" s="228">
        <v>2.4900000000000002E-2</v>
      </c>
      <c r="E27" s="263">
        <f>IF(OR(C27=0,C27=""),0,D27/C27)</f>
        <v>0.99639855942376965</v>
      </c>
      <c r="F27" s="550">
        <f>SUM(C27:C38)</f>
        <v>0.29999999999999993</v>
      </c>
      <c r="G27" s="550">
        <f>SUM(D27:D38)</f>
        <v>9.9779999999999994E-2</v>
      </c>
      <c r="H27" s="264">
        <f>+(D27*100%)/$G$23</f>
        <v>8.3000000000000004E-2</v>
      </c>
      <c r="I27" s="615">
        <f>G27+I22</f>
        <v>0.19978000000000001</v>
      </c>
      <c r="J27" s="185"/>
      <c r="K27" s="185"/>
      <c r="M27" s="188"/>
    </row>
    <row r="28" spans="2:14" ht="15.6" customHeight="1" x14ac:dyDescent="0.2">
      <c r="B28" s="191" t="s">
        <v>114</v>
      </c>
      <c r="C28" s="228">
        <f t="shared" ref="C28:D34" si="0">0.0833*$G$23</f>
        <v>2.4989999999999998E-2</v>
      </c>
      <c r="D28" s="228">
        <v>2.4900000000000002E-2</v>
      </c>
      <c r="E28" s="263">
        <f t="shared" ref="E28:E38" si="1">IF(OR(C28=0,C28=""),0,D28/C28)</f>
        <v>0.99639855942376965</v>
      </c>
      <c r="F28" s="551"/>
      <c r="G28" s="551"/>
      <c r="H28" s="264">
        <f>+IF(D28="","",((D28*100%)/$G$23)+H27)</f>
        <v>0.16600000000000001</v>
      </c>
      <c r="I28" s="616"/>
      <c r="J28" s="185"/>
      <c r="K28" s="185"/>
      <c r="M28" s="188"/>
    </row>
    <row r="29" spans="2:14" ht="15.6" customHeight="1" x14ac:dyDescent="0.2">
      <c r="B29" s="191" t="s">
        <v>115</v>
      </c>
      <c r="C29" s="228">
        <f t="shared" si="0"/>
        <v>2.4989999999999998E-2</v>
      </c>
      <c r="D29" s="228">
        <f t="shared" si="0"/>
        <v>2.4989999999999998E-2</v>
      </c>
      <c r="E29" s="263">
        <f t="shared" si="1"/>
        <v>1</v>
      </c>
      <c r="F29" s="551"/>
      <c r="G29" s="551"/>
      <c r="H29" s="264">
        <f t="shared" ref="H29:H38" si="2">+IF(D29="","",((D29*100%)/$G$23)+H28)</f>
        <v>0.24930000000000002</v>
      </c>
      <c r="I29" s="616"/>
      <c r="J29" s="185"/>
      <c r="K29" s="185"/>
      <c r="M29" s="188"/>
    </row>
    <row r="30" spans="2:14" ht="15.6" customHeight="1" x14ac:dyDescent="0.2">
      <c r="B30" s="191" t="s">
        <v>116</v>
      </c>
      <c r="C30" s="228">
        <f t="shared" si="0"/>
        <v>2.4989999999999998E-2</v>
      </c>
      <c r="D30" s="228">
        <f t="shared" si="0"/>
        <v>2.4989999999999998E-2</v>
      </c>
      <c r="E30" s="263">
        <f t="shared" si="1"/>
        <v>1</v>
      </c>
      <c r="F30" s="551"/>
      <c r="G30" s="551"/>
      <c r="H30" s="264">
        <f t="shared" si="2"/>
        <v>0.33260000000000001</v>
      </c>
      <c r="I30" s="616"/>
      <c r="J30" s="185"/>
      <c r="K30" s="185"/>
      <c r="M30" s="188"/>
    </row>
    <row r="31" spans="2:14" ht="15.6" customHeight="1" x14ac:dyDescent="0.2">
      <c r="B31" s="191" t="s">
        <v>117</v>
      </c>
      <c r="C31" s="228">
        <f t="shared" si="0"/>
        <v>2.4989999999999998E-2</v>
      </c>
      <c r="D31" s="228"/>
      <c r="E31" s="263">
        <f t="shared" si="1"/>
        <v>0</v>
      </c>
      <c r="F31" s="551"/>
      <c r="G31" s="551"/>
      <c r="H31" s="264" t="str">
        <f t="shared" si="2"/>
        <v/>
      </c>
      <c r="I31" s="616"/>
      <c r="J31" s="185"/>
      <c r="K31" s="185"/>
      <c r="M31" s="188"/>
    </row>
    <row r="32" spans="2:14" ht="15.6" customHeight="1" x14ac:dyDescent="0.2">
      <c r="B32" s="191" t="s">
        <v>118</v>
      </c>
      <c r="C32" s="228">
        <f t="shared" si="0"/>
        <v>2.4989999999999998E-2</v>
      </c>
      <c r="D32" s="228"/>
      <c r="E32" s="263">
        <f t="shared" si="1"/>
        <v>0</v>
      </c>
      <c r="F32" s="551"/>
      <c r="G32" s="551"/>
      <c r="H32" s="264" t="str">
        <f t="shared" si="2"/>
        <v/>
      </c>
      <c r="I32" s="616"/>
      <c r="J32" s="185"/>
      <c r="K32" s="185"/>
      <c r="M32" s="188"/>
    </row>
    <row r="33" spans="2:11" ht="19.5" customHeight="1" x14ac:dyDescent="0.2">
      <c r="B33" s="191" t="s">
        <v>119</v>
      </c>
      <c r="C33" s="228">
        <f t="shared" si="0"/>
        <v>2.4989999999999998E-2</v>
      </c>
      <c r="D33" s="228"/>
      <c r="E33" s="263">
        <f t="shared" si="1"/>
        <v>0</v>
      </c>
      <c r="F33" s="551"/>
      <c r="G33" s="551"/>
      <c r="H33" s="264" t="str">
        <f t="shared" si="2"/>
        <v/>
      </c>
      <c r="I33" s="616"/>
      <c r="J33" s="195"/>
      <c r="K33" s="195"/>
    </row>
    <row r="34" spans="2:11" ht="19.5" customHeight="1" x14ac:dyDescent="0.2">
      <c r="B34" s="191" t="s">
        <v>120</v>
      </c>
      <c r="C34" s="228">
        <f t="shared" si="0"/>
        <v>2.4989999999999998E-2</v>
      </c>
      <c r="D34" s="228"/>
      <c r="E34" s="263">
        <f t="shared" si="1"/>
        <v>0</v>
      </c>
      <c r="F34" s="551"/>
      <c r="G34" s="551"/>
      <c r="H34" s="264" t="str">
        <f t="shared" si="2"/>
        <v/>
      </c>
      <c r="I34" s="616"/>
      <c r="J34" s="195"/>
      <c r="K34" s="195"/>
    </row>
    <row r="35" spans="2:11" ht="19.5" customHeight="1" x14ac:dyDescent="0.2">
      <c r="B35" s="191" t="s">
        <v>121</v>
      </c>
      <c r="C35" s="228">
        <f>0.0834*$G$23</f>
        <v>2.5020000000000001E-2</v>
      </c>
      <c r="D35" s="228"/>
      <c r="E35" s="263">
        <f t="shared" si="1"/>
        <v>0</v>
      </c>
      <c r="F35" s="551"/>
      <c r="G35" s="551"/>
      <c r="H35" s="264" t="str">
        <f t="shared" si="2"/>
        <v/>
      </c>
      <c r="I35" s="616"/>
      <c r="J35" s="195"/>
      <c r="K35" s="195"/>
    </row>
    <row r="36" spans="2:11" ht="19.5" customHeight="1" x14ac:dyDescent="0.2">
      <c r="B36" s="191" t="s">
        <v>122</v>
      </c>
      <c r="C36" s="228">
        <f>0.0834*$G$23</f>
        <v>2.5020000000000001E-2</v>
      </c>
      <c r="D36" s="228"/>
      <c r="E36" s="263">
        <f t="shared" si="1"/>
        <v>0</v>
      </c>
      <c r="F36" s="551"/>
      <c r="G36" s="551"/>
      <c r="H36" s="264" t="str">
        <f t="shared" si="2"/>
        <v/>
      </c>
      <c r="I36" s="616"/>
      <c r="J36" s="195"/>
      <c r="K36" s="195"/>
    </row>
    <row r="37" spans="2:11" ht="19.5" customHeight="1" x14ac:dyDescent="0.2">
      <c r="B37" s="191" t="s">
        <v>123</v>
      </c>
      <c r="C37" s="228">
        <f>0.0834*$G$23</f>
        <v>2.5020000000000001E-2</v>
      </c>
      <c r="D37" s="228"/>
      <c r="E37" s="263">
        <f t="shared" si="1"/>
        <v>0</v>
      </c>
      <c r="F37" s="551"/>
      <c r="G37" s="551"/>
      <c r="H37" s="264" t="str">
        <f t="shared" si="2"/>
        <v/>
      </c>
      <c r="I37" s="616"/>
      <c r="J37" s="195"/>
      <c r="K37" s="195"/>
    </row>
    <row r="38" spans="2:11" ht="19.5" customHeight="1" x14ac:dyDescent="0.2">
      <c r="B38" s="191" t="s">
        <v>124</v>
      </c>
      <c r="C38" s="228">
        <f>0.0834*$G$23</f>
        <v>2.5020000000000001E-2</v>
      </c>
      <c r="D38" s="228"/>
      <c r="E38" s="263">
        <f t="shared" si="1"/>
        <v>0</v>
      </c>
      <c r="F38" s="552"/>
      <c r="G38" s="552"/>
      <c r="H38" s="264" t="str">
        <f t="shared" si="2"/>
        <v/>
      </c>
      <c r="I38" s="617"/>
      <c r="J38" s="195"/>
      <c r="K38" s="195"/>
    </row>
    <row r="39" spans="2:11" ht="52.5" customHeight="1" x14ac:dyDescent="0.2">
      <c r="B39" s="229" t="s">
        <v>277</v>
      </c>
      <c r="C39" s="741" t="s">
        <v>380</v>
      </c>
      <c r="D39" s="742"/>
      <c r="E39" s="742"/>
      <c r="F39" s="742"/>
      <c r="G39" s="742"/>
      <c r="H39" s="742"/>
      <c r="I39" s="743"/>
      <c r="J39" s="196"/>
      <c r="K39" s="196"/>
    </row>
    <row r="40" spans="2:11" ht="47.45" customHeight="1" x14ac:dyDescent="0.2">
      <c r="B40" s="535"/>
      <c r="C40" s="536"/>
      <c r="D40" s="536"/>
      <c r="E40" s="536"/>
      <c r="F40" s="536"/>
      <c r="G40" s="536"/>
      <c r="H40" s="536"/>
      <c r="I40" s="537"/>
      <c r="J40" s="175"/>
      <c r="K40" s="175"/>
    </row>
    <row r="41" spans="2:11" ht="47.45" customHeight="1" x14ac:dyDescent="0.2">
      <c r="B41" s="538"/>
      <c r="C41" s="539"/>
      <c r="D41" s="539"/>
      <c r="E41" s="539"/>
      <c r="F41" s="539"/>
      <c r="G41" s="539"/>
      <c r="H41" s="539"/>
      <c r="I41" s="540"/>
      <c r="J41" s="196"/>
      <c r="K41" s="196"/>
    </row>
    <row r="42" spans="2:11" ht="47.45" customHeight="1" x14ac:dyDescent="0.2">
      <c r="B42" s="538"/>
      <c r="C42" s="539"/>
      <c r="D42" s="539"/>
      <c r="E42" s="539"/>
      <c r="F42" s="539"/>
      <c r="G42" s="539"/>
      <c r="H42" s="539"/>
      <c r="I42" s="540"/>
      <c r="J42" s="196"/>
      <c r="K42" s="196"/>
    </row>
    <row r="43" spans="2:11" ht="47.45" customHeight="1" x14ac:dyDescent="0.2">
      <c r="B43" s="538"/>
      <c r="C43" s="539"/>
      <c r="D43" s="539"/>
      <c r="E43" s="539"/>
      <c r="F43" s="539"/>
      <c r="G43" s="539"/>
      <c r="H43" s="539"/>
      <c r="I43" s="540"/>
      <c r="J43" s="196"/>
      <c r="K43" s="196"/>
    </row>
    <row r="44" spans="2:11" ht="47.45" customHeight="1" x14ac:dyDescent="0.2">
      <c r="B44" s="541"/>
      <c r="C44" s="542"/>
      <c r="D44" s="542"/>
      <c r="E44" s="542"/>
      <c r="F44" s="542"/>
      <c r="G44" s="542"/>
      <c r="H44" s="542"/>
      <c r="I44" s="543"/>
      <c r="J44" s="174"/>
      <c r="K44" s="174"/>
    </row>
    <row r="45" spans="2:11" ht="409.6" customHeight="1" x14ac:dyDescent="0.2">
      <c r="B45" s="224" t="s">
        <v>278</v>
      </c>
      <c r="C45" s="834" t="s">
        <v>403</v>
      </c>
      <c r="D45" s="835"/>
      <c r="E45" s="835"/>
      <c r="F45" s="835"/>
      <c r="G45" s="835"/>
      <c r="H45" s="835"/>
      <c r="I45" s="836"/>
      <c r="J45" s="197"/>
      <c r="K45" s="197"/>
    </row>
    <row r="46" spans="2:11" ht="64.900000000000006" customHeight="1" x14ac:dyDescent="0.2">
      <c r="B46" s="224" t="s">
        <v>279</v>
      </c>
      <c r="C46" s="510" t="s">
        <v>401</v>
      </c>
      <c r="D46" s="511"/>
      <c r="E46" s="511"/>
      <c r="F46" s="511"/>
      <c r="G46" s="511"/>
      <c r="H46" s="511"/>
      <c r="I46" s="512"/>
      <c r="J46" s="197"/>
      <c r="K46" s="197"/>
    </row>
    <row r="47" spans="2:11" ht="66" customHeight="1" x14ac:dyDescent="0.2">
      <c r="B47" s="230" t="s">
        <v>280</v>
      </c>
      <c r="C47" s="513" t="s">
        <v>402</v>
      </c>
      <c r="D47" s="514"/>
      <c r="E47" s="514"/>
      <c r="F47" s="514"/>
      <c r="G47" s="514"/>
      <c r="H47" s="514"/>
      <c r="I47" s="515"/>
      <c r="J47" s="197"/>
      <c r="K47" s="197"/>
    </row>
    <row r="48" spans="2:11" ht="22.5" customHeight="1" x14ac:dyDescent="0.2">
      <c r="B48" s="507" t="s">
        <v>236</v>
      </c>
      <c r="C48" s="508"/>
      <c r="D48" s="508"/>
      <c r="E48" s="508"/>
      <c r="F48" s="508"/>
      <c r="G48" s="508"/>
      <c r="H48" s="508"/>
      <c r="I48" s="509"/>
      <c r="J48" s="197"/>
      <c r="K48" s="197"/>
    </row>
    <row r="49" spans="2:11" ht="22.5" customHeight="1" x14ac:dyDescent="0.2">
      <c r="B49" s="522" t="s">
        <v>281</v>
      </c>
      <c r="C49" s="218" t="s">
        <v>282</v>
      </c>
      <c r="D49" s="524" t="s">
        <v>283</v>
      </c>
      <c r="E49" s="524"/>
      <c r="F49" s="524"/>
      <c r="G49" s="524" t="s">
        <v>284</v>
      </c>
      <c r="H49" s="524"/>
      <c r="I49" s="525"/>
      <c r="J49" s="198"/>
      <c r="K49" s="198"/>
    </row>
    <row r="50" spans="2:11" ht="30.75" customHeight="1" x14ac:dyDescent="0.2">
      <c r="B50" s="523"/>
      <c r="C50" s="232"/>
      <c r="D50" s="610"/>
      <c r="E50" s="610"/>
      <c r="F50" s="610"/>
      <c r="G50" s="610"/>
      <c r="H50" s="610"/>
      <c r="I50" s="611"/>
      <c r="J50" s="198"/>
      <c r="K50" s="198"/>
    </row>
    <row r="51" spans="2:11" ht="32.25" customHeight="1" x14ac:dyDescent="0.2">
      <c r="B51" s="233" t="s">
        <v>285</v>
      </c>
      <c r="C51" s="736" t="s">
        <v>343</v>
      </c>
      <c r="D51" s="736"/>
      <c r="E51" s="736"/>
      <c r="F51" s="736"/>
      <c r="G51" s="736"/>
      <c r="H51" s="736"/>
      <c r="I51" s="737"/>
      <c r="J51" s="200"/>
      <c r="K51" s="200"/>
    </row>
    <row r="52" spans="2:11" ht="28.5" customHeight="1" x14ac:dyDescent="0.2">
      <c r="B52" s="234" t="s">
        <v>286</v>
      </c>
      <c r="C52" s="736" t="s">
        <v>344</v>
      </c>
      <c r="D52" s="736"/>
      <c r="E52" s="736"/>
      <c r="F52" s="736"/>
      <c r="G52" s="736"/>
      <c r="H52" s="736"/>
      <c r="I52" s="737"/>
      <c r="J52" s="200"/>
      <c r="K52" s="200"/>
    </row>
    <row r="53" spans="2:11" ht="30" customHeight="1" x14ac:dyDescent="0.2">
      <c r="B53" s="230" t="s">
        <v>287</v>
      </c>
      <c r="C53" s="736" t="s">
        <v>345</v>
      </c>
      <c r="D53" s="736"/>
      <c r="E53" s="736"/>
      <c r="F53" s="736"/>
      <c r="G53" s="736"/>
      <c r="H53" s="736"/>
      <c r="I53" s="737"/>
      <c r="J53" s="201"/>
      <c r="K53" s="201"/>
    </row>
    <row r="54" spans="2:11" ht="31.5" customHeight="1" thickBot="1" x14ac:dyDescent="0.25">
      <c r="B54" s="211" t="s">
        <v>288</v>
      </c>
      <c r="C54" s="738"/>
      <c r="D54" s="739"/>
      <c r="E54" s="739"/>
      <c r="F54" s="739"/>
      <c r="G54" s="739"/>
      <c r="H54" s="739"/>
      <c r="I54" s="740"/>
      <c r="J54" s="202"/>
      <c r="K54" s="202"/>
    </row>
    <row r="55" spans="2:11" x14ac:dyDescent="0.2">
      <c r="B55" s="203"/>
      <c r="C55" s="204"/>
      <c r="D55" s="204"/>
      <c r="E55" s="205"/>
      <c r="F55" s="205"/>
      <c r="G55" s="212"/>
      <c r="H55" s="207"/>
      <c r="I55" s="204"/>
      <c r="J55" s="202"/>
      <c r="K55" s="202"/>
    </row>
    <row r="56" spans="2:11" x14ac:dyDescent="0.2">
      <c r="B56" s="203"/>
      <c r="C56" s="204"/>
      <c r="D56" s="204"/>
      <c r="E56" s="205"/>
      <c r="F56" s="205"/>
      <c r="G56" s="212"/>
      <c r="H56" s="207"/>
      <c r="I56" s="204"/>
      <c r="J56" s="202"/>
      <c r="K56" s="202"/>
    </row>
    <row r="57" spans="2:11" x14ac:dyDescent="0.2">
      <c r="B57" s="203"/>
      <c r="C57" s="204"/>
      <c r="D57" s="204"/>
      <c r="E57" s="205"/>
      <c r="F57" s="205"/>
      <c r="G57" s="212"/>
      <c r="H57" s="207"/>
      <c r="I57" s="204"/>
      <c r="J57" s="202"/>
      <c r="K57" s="202"/>
    </row>
    <row r="58" spans="2:11" x14ac:dyDescent="0.2">
      <c r="B58" s="203"/>
      <c r="C58" s="204"/>
      <c r="D58" s="204"/>
      <c r="E58" s="205"/>
      <c r="F58" s="205"/>
      <c r="G58" s="212"/>
      <c r="H58" s="207"/>
      <c r="I58" s="204"/>
      <c r="J58" s="202"/>
      <c r="K58" s="202"/>
    </row>
    <row r="59" spans="2:11" x14ac:dyDescent="0.2">
      <c r="B59" s="203"/>
      <c r="C59" s="204"/>
      <c r="D59" s="204"/>
      <c r="E59" s="205"/>
      <c r="F59" s="205"/>
      <c r="G59" s="212"/>
      <c r="H59" s="207"/>
      <c r="I59" s="204"/>
      <c r="J59" s="202"/>
      <c r="K59" s="202"/>
    </row>
    <row r="60" spans="2:11" ht="25.5" customHeight="1" x14ac:dyDescent="0.2">
      <c r="B60" s="203"/>
      <c r="C60" s="204"/>
      <c r="D60" s="204"/>
      <c r="E60" s="205"/>
      <c r="F60" s="205"/>
      <c r="G60" s="212"/>
      <c r="H60" s="207"/>
      <c r="I60" s="204"/>
      <c r="J60" s="202"/>
      <c r="K60" s="202"/>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5B76627-C89E-41E3-AB1B-261202073575}">
      <formula1>$N$11:$N$12</formula1>
    </dataValidation>
    <dataValidation type="list" allowBlank="1" showInputMessage="1" showErrorMessage="1" sqref="H13:I13" xr:uid="{564A4AFF-6A59-4F6C-AAF3-AEDDDF8D12BE}">
      <formula1>$N$5:$N$8</formula1>
    </dataValidation>
    <dataValidation type="list" allowBlank="1" showInputMessage="1" showErrorMessage="1" sqref="C9:F9" xr:uid="{2AA69A7B-E486-40B6-ACFF-D0DE5FD7574C}">
      <formula1>$M$6:$M$9</formula1>
    </dataValidation>
    <dataValidation type="list" allowBlank="1" showInputMessage="1" showErrorMessage="1" sqref="C24:E24" xr:uid="{E27D2EFE-1DA6-498B-8EF7-CA2C44421BDF}">
      <formula1>$M$12:$M$15</formula1>
    </dataValidation>
    <dataValidation type="list" allowBlank="1" showInputMessage="1" showErrorMessage="1" sqref="H12:I12" xr:uid="{00B38709-EA3E-4931-AC2F-582646218D8D}">
      <formula1>M17:M19</formula1>
    </dataValidation>
    <dataValidation type="list" showDropDown="1" showInputMessage="1" showErrorMessage="1" sqref="K12" xr:uid="{B131A374-4676-4EE4-906E-44CAFAAC5B7A}">
      <formula1>O17:O19</formula1>
    </dataValidation>
    <dataValidation type="list" allowBlank="1" showInputMessage="1" showErrorMessage="1" sqref="J10:K10" xr:uid="{25D86E89-C300-4909-B5DB-E6DEE92EEFCD}">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2A86-2E4A-416D-A697-A605E5896D75}">
  <sheetPr>
    <tabColor rgb="FF92D050"/>
  </sheetPr>
  <dimension ref="B1:X78"/>
  <sheetViews>
    <sheetView view="pageBreakPreview" topLeftCell="A33" zoomScale="85" zoomScaleNormal="85" zoomScaleSheetLayoutView="85" zoomScalePageLayoutView="85" workbookViewId="0">
      <selection activeCell="C33" sqref="C33"/>
    </sheetView>
  </sheetViews>
  <sheetFormatPr baseColWidth="10" defaultColWidth="10.85546875" defaultRowHeight="12.75" x14ac:dyDescent="0.2"/>
  <cols>
    <col min="1" max="1" width="1" style="173" customWidth="1"/>
    <col min="2" max="2" width="25.42578125" style="208" customWidth="1"/>
    <col min="3" max="3" width="14.42578125" style="173" customWidth="1"/>
    <col min="4" max="4" width="20.140625" style="173" customWidth="1"/>
    <col min="5" max="5" width="16.42578125" style="173" customWidth="1"/>
    <col min="6" max="6" width="25" style="173" customWidth="1"/>
    <col min="7" max="7" width="22" style="208" customWidth="1"/>
    <col min="8" max="8" width="20.42578125" style="173" customWidth="1"/>
    <col min="9" max="11" width="22.42578125" style="173" customWidth="1"/>
    <col min="12" max="24" width="10.85546875" style="171"/>
    <col min="25" max="16384" width="10.85546875" style="173"/>
  </cols>
  <sheetData>
    <row r="1" spans="2:14" ht="37.5" customHeight="1" x14ac:dyDescent="0.2">
      <c r="B1" s="596"/>
      <c r="C1" s="599" t="s">
        <v>25</v>
      </c>
      <c r="D1" s="599"/>
      <c r="E1" s="599"/>
      <c r="F1" s="599"/>
      <c r="G1" s="599"/>
      <c r="H1" s="599"/>
      <c r="I1" s="600"/>
      <c r="J1" s="170"/>
      <c r="K1" s="170"/>
      <c r="M1" s="172"/>
    </row>
    <row r="2" spans="2:14" ht="37.5" customHeight="1" x14ac:dyDescent="0.2">
      <c r="B2" s="597"/>
      <c r="C2" s="603" t="s">
        <v>239</v>
      </c>
      <c r="D2" s="603"/>
      <c r="E2" s="603"/>
      <c r="F2" s="603"/>
      <c r="G2" s="603"/>
      <c r="H2" s="603"/>
      <c r="I2" s="601"/>
      <c r="J2" s="170"/>
      <c r="K2" s="170"/>
      <c r="M2" s="172"/>
    </row>
    <row r="3" spans="2:14" ht="37.5" customHeight="1" thickBot="1" x14ac:dyDescent="0.25">
      <c r="B3" s="598"/>
      <c r="C3" s="604" t="s">
        <v>240</v>
      </c>
      <c r="D3" s="604"/>
      <c r="E3" s="604"/>
      <c r="F3" s="604" t="s">
        <v>241</v>
      </c>
      <c r="G3" s="604"/>
      <c r="H3" s="604"/>
      <c r="I3" s="602"/>
      <c r="J3" s="170"/>
      <c r="K3" s="170"/>
      <c r="M3" s="172"/>
    </row>
    <row r="4" spans="2:14" ht="23.25" customHeight="1" x14ac:dyDescent="0.2">
      <c r="B4" s="592" t="s">
        <v>398</v>
      </c>
      <c r="C4" s="593"/>
      <c r="D4" s="593"/>
      <c r="E4" s="593"/>
      <c r="F4" s="593"/>
      <c r="G4" s="593"/>
      <c r="H4" s="593"/>
      <c r="I4" s="594"/>
      <c r="J4" s="174"/>
      <c r="K4" s="174"/>
    </row>
    <row r="5" spans="2:14" ht="24" customHeight="1" x14ac:dyDescent="0.2">
      <c r="B5" s="507" t="s">
        <v>234</v>
      </c>
      <c r="C5" s="508"/>
      <c r="D5" s="508"/>
      <c r="E5" s="508"/>
      <c r="F5" s="508"/>
      <c r="G5" s="508"/>
      <c r="H5" s="508"/>
      <c r="I5" s="509"/>
      <c r="J5" s="175"/>
      <c r="K5" s="175"/>
      <c r="N5" s="176"/>
    </row>
    <row r="6" spans="2:14" ht="30.75" customHeight="1" x14ac:dyDescent="0.2">
      <c r="B6" s="224" t="s">
        <v>242</v>
      </c>
      <c r="C6" s="222">
        <v>6</v>
      </c>
      <c r="D6" s="595" t="s">
        <v>243</v>
      </c>
      <c r="E6" s="595"/>
      <c r="F6" s="567" t="str">
        <f>'[7]Proyecto 7550'!$N$60</f>
        <v>Realizar un diagnostico de fortalecimiento institucional que cumpla con las necesidades de los procesos transversales del IDPYBA</v>
      </c>
      <c r="G6" s="567"/>
      <c r="H6" s="567"/>
      <c r="I6" s="568"/>
      <c r="J6" s="177"/>
      <c r="K6" s="177"/>
      <c r="M6" s="172"/>
      <c r="N6" s="176"/>
    </row>
    <row r="7" spans="2:14" ht="30.75" customHeight="1" x14ac:dyDescent="0.2">
      <c r="B7" s="224" t="s">
        <v>244</v>
      </c>
      <c r="C7" s="222" t="s">
        <v>81</v>
      </c>
      <c r="D7" s="595" t="s">
        <v>245</v>
      </c>
      <c r="E7" s="595"/>
      <c r="F7" s="567" t="s">
        <v>298</v>
      </c>
      <c r="G7" s="567"/>
      <c r="H7" s="178" t="s">
        <v>246</v>
      </c>
      <c r="I7" s="223" t="s">
        <v>81</v>
      </c>
      <c r="J7" s="179"/>
      <c r="K7" s="179"/>
      <c r="M7" s="172"/>
      <c r="N7" s="176"/>
    </row>
    <row r="8" spans="2:14" ht="30.75" customHeight="1" x14ac:dyDescent="0.2">
      <c r="B8" s="224" t="s">
        <v>247</v>
      </c>
      <c r="C8" s="567" t="s">
        <v>289</v>
      </c>
      <c r="D8" s="567"/>
      <c r="E8" s="567"/>
      <c r="F8" s="567"/>
      <c r="G8" s="178" t="s">
        <v>248</v>
      </c>
      <c r="H8" s="582">
        <v>7550</v>
      </c>
      <c r="I8" s="583"/>
      <c r="J8" s="180"/>
      <c r="K8" s="180"/>
      <c r="M8" s="172"/>
      <c r="N8" s="176"/>
    </row>
    <row r="9" spans="2:14" ht="30.75" customHeight="1" x14ac:dyDescent="0.2">
      <c r="B9" s="224" t="s">
        <v>48</v>
      </c>
      <c r="C9" s="584" t="s">
        <v>60</v>
      </c>
      <c r="D9" s="584"/>
      <c r="E9" s="584"/>
      <c r="F9" s="584"/>
      <c r="G9" s="178" t="s">
        <v>249</v>
      </c>
      <c r="H9" s="585" t="s">
        <v>295</v>
      </c>
      <c r="I9" s="586"/>
      <c r="J9" s="181"/>
      <c r="K9" s="181"/>
      <c r="M9" s="182"/>
    </row>
    <row r="10" spans="2:14" ht="75.75" customHeight="1" x14ac:dyDescent="0.2">
      <c r="B10" s="224" t="s">
        <v>250</v>
      </c>
      <c r="C10" s="567" t="s">
        <v>371</v>
      </c>
      <c r="D10" s="567"/>
      <c r="E10" s="567"/>
      <c r="F10" s="567"/>
      <c r="G10" s="567"/>
      <c r="H10" s="567"/>
      <c r="I10" s="568"/>
      <c r="J10" s="183"/>
      <c r="K10" s="183"/>
      <c r="M10" s="182"/>
    </row>
    <row r="11" spans="2:14" ht="30.75" customHeight="1" x14ac:dyDescent="0.2">
      <c r="B11" s="224" t="s">
        <v>251</v>
      </c>
      <c r="C11" s="560" t="str">
        <f>'[7]Proyecto 7550'!$E$53</f>
        <v>Realizar el fortalecimiento institucional de la estructura orgánica y funcional de la SDA, IDIGER, JBB, E IDPYBA</v>
      </c>
      <c r="D11" s="560"/>
      <c r="E11" s="560"/>
      <c r="F11" s="560"/>
      <c r="G11" s="560"/>
      <c r="H11" s="560"/>
      <c r="I11" s="747"/>
      <c r="J11" s="179"/>
      <c r="K11" s="179"/>
      <c r="M11" s="182"/>
      <c r="N11" s="176"/>
    </row>
    <row r="12" spans="2:14" ht="30.75" customHeight="1" x14ac:dyDescent="0.2">
      <c r="B12" s="224" t="s">
        <v>254</v>
      </c>
      <c r="C12" s="587" t="s">
        <v>334</v>
      </c>
      <c r="D12" s="587"/>
      <c r="E12" s="587"/>
      <c r="F12" s="587"/>
      <c r="G12" s="178" t="s">
        <v>252</v>
      </c>
      <c r="H12" s="572" t="s">
        <v>91</v>
      </c>
      <c r="I12" s="573"/>
      <c r="J12" s="179"/>
      <c r="K12" s="179"/>
      <c r="M12" s="182"/>
      <c r="N12" s="176"/>
    </row>
    <row r="13" spans="2:14" ht="30.75" customHeight="1" x14ac:dyDescent="0.2">
      <c r="B13" s="224" t="s">
        <v>255</v>
      </c>
      <c r="C13" s="591" t="s">
        <v>346</v>
      </c>
      <c r="D13" s="591"/>
      <c r="E13" s="591"/>
      <c r="F13" s="591"/>
      <c r="G13" s="178" t="s">
        <v>253</v>
      </c>
      <c r="H13" s="560" t="s">
        <v>57</v>
      </c>
      <c r="I13" s="747"/>
      <c r="J13" s="179"/>
      <c r="K13" s="179"/>
      <c r="M13" s="182"/>
    </row>
    <row r="14" spans="2:14" ht="30" customHeight="1" x14ac:dyDescent="0.2">
      <c r="B14" s="224" t="s">
        <v>256</v>
      </c>
      <c r="C14" s="670" t="s">
        <v>328</v>
      </c>
      <c r="D14" s="670"/>
      <c r="E14" s="670"/>
      <c r="F14" s="670"/>
      <c r="G14" s="670"/>
      <c r="H14" s="670"/>
      <c r="I14" s="671"/>
      <c r="J14" s="183"/>
      <c r="K14" s="183"/>
      <c r="M14" s="182"/>
      <c r="N14" s="176"/>
    </row>
    <row r="15" spans="2:14" ht="30.75" customHeight="1" x14ac:dyDescent="0.2">
      <c r="B15" s="224" t="s">
        <v>257</v>
      </c>
      <c r="C15" s="558" t="s">
        <v>315</v>
      </c>
      <c r="D15" s="558"/>
      <c r="E15" s="558"/>
      <c r="F15" s="558"/>
      <c r="G15" s="558"/>
      <c r="H15" s="558"/>
      <c r="I15" s="559"/>
      <c r="J15" s="184"/>
      <c r="K15" s="184"/>
      <c r="M15" s="182"/>
      <c r="N15" s="176"/>
    </row>
    <row r="16" spans="2:14" ht="20.25" customHeight="1" x14ac:dyDescent="0.2">
      <c r="B16" s="224" t="s">
        <v>258</v>
      </c>
      <c r="C16" s="567" t="s">
        <v>311</v>
      </c>
      <c r="D16" s="567"/>
      <c r="E16" s="567"/>
      <c r="F16" s="567"/>
      <c r="G16" s="567"/>
      <c r="H16" s="567"/>
      <c r="I16" s="568"/>
      <c r="J16" s="185"/>
      <c r="K16" s="185"/>
      <c r="M16" s="182"/>
      <c r="N16" s="176"/>
    </row>
    <row r="17" spans="2:14" ht="30.75" customHeight="1" x14ac:dyDescent="0.2">
      <c r="B17" s="224" t="s">
        <v>259</v>
      </c>
      <c r="C17" s="560" t="s">
        <v>151</v>
      </c>
      <c r="D17" s="561"/>
      <c r="E17" s="561"/>
      <c r="F17" s="561"/>
      <c r="G17" s="561"/>
      <c r="H17" s="561"/>
      <c r="I17" s="562"/>
      <c r="J17" s="186"/>
      <c r="K17" s="186"/>
      <c r="M17" s="182"/>
      <c r="N17" s="176"/>
    </row>
    <row r="18" spans="2:14" ht="18" customHeight="1" x14ac:dyDescent="0.2">
      <c r="B18" s="563" t="s">
        <v>265</v>
      </c>
      <c r="C18" s="564" t="s">
        <v>237</v>
      </c>
      <c r="D18" s="564"/>
      <c r="E18" s="564"/>
      <c r="F18" s="565" t="s">
        <v>238</v>
      </c>
      <c r="G18" s="565"/>
      <c r="H18" s="565"/>
      <c r="I18" s="566"/>
      <c r="J18" s="187"/>
      <c r="K18" s="187"/>
      <c r="M18" s="182"/>
      <c r="N18" s="176"/>
    </row>
    <row r="19" spans="2:14" ht="39.75" customHeight="1" x14ac:dyDescent="0.2">
      <c r="B19" s="563"/>
      <c r="C19" s="577" t="s">
        <v>296</v>
      </c>
      <c r="D19" s="578"/>
      <c r="E19" s="660"/>
      <c r="F19" s="567" t="str">
        <f>C19</f>
        <v>Actividades que se ejecutaron para la implementacion de los procesos transversales</v>
      </c>
      <c r="G19" s="567"/>
      <c r="H19" s="567"/>
      <c r="I19" s="568"/>
      <c r="J19" s="185"/>
      <c r="K19" s="185"/>
      <c r="M19" s="182"/>
      <c r="N19" s="176"/>
    </row>
    <row r="20" spans="2:14" ht="39.75" customHeight="1" x14ac:dyDescent="0.2">
      <c r="B20" s="224" t="s">
        <v>266</v>
      </c>
      <c r="C20" s="577" t="s">
        <v>297</v>
      </c>
      <c r="D20" s="578"/>
      <c r="E20" s="660"/>
      <c r="F20" s="567" t="str">
        <f>C20</f>
        <v>Cantidad de actividades que se ejecutaron para la implementacion de los procesos transversales</v>
      </c>
      <c r="G20" s="567"/>
      <c r="H20" s="567"/>
      <c r="I20" s="568"/>
      <c r="J20" s="179"/>
      <c r="K20" s="179"/>
      <c r="M20" s="182"/>
      <c r="N20" s="176"/>
    </row>
    <row r="21" spans="2:14" ht="30" customHeight="1" x14ac:dyDescent="0.2">
      <c r="B21" s="224" t="s">
        <v>267</v>
      </c>
      <c r="C21" s="785"/>
      <c r="D21" s="786"/>
      <c r="E21" s="787"/>
      <c r="F21" s="529"/>
      <c r="G21" s="530"/>
      <c r="H21" s="530"/>
      <c r="I21" s="531"/>
      <c r="J21" s="184"/>
      <c r="K21" s="184"/>
      <c r="M21" s="188"/>
      <c r="N21" s="176"/>
    </row>
    <row r="22" spans="2:14" ht="23.25" customHeight="1" x14ac:dyDescent="0.2">
      <c r="B22" s="224" t="s">
        <v>268</v>
      </c>
      <c r="C22" s="553">
        <v>44197</v>
      </c>
      <c r="D22" s="580"/>
      <c r="E22" s="581"/>
      <c r="F22" s="178" t="s">
        <v>271</v>
      </c>
      <c r="G22" s="265">
        <v>8.7999999999999995E-2</v>
      </c>
      <c r="H22" s="178" t="s">
        <v>275</v>
      </c>
      <c r="I22" s="266">
        <v>8.7999999999999995E-2</v>
      </c>
      <c r="J22" s="189"/>
      <c r="K22" s="189"/>
      <c r="M22" s="188"/>
    </row>
    <row r="23" spans="2:14" ht="27" customHeight="1" x14ac:dyDescent="0.2">
      <c r="B23" s="224" t="s">
        <v>269</v>
      </c>
      <c r="C23" s="553">
        <v>44561</v>
      </c>
      <c r="D23" s="530"/>
      <c r="E23" s="554"/>
      <c r="F23" s="178" t="s">
        <v>272</v>
      </c>
      <c r="G23" s="555">
        <v>0.3</v>
      </c>
      <c r="H23" s="556"/>
      <c r="I23" s="557"/>
      <c r="J23" s="190"/>
      <c r="K23" s="190"/>
      <c r="M23" s="188"/>
    </row>
    <row r="24" spans="2:14" ht="30.75" customHeight="1" x14ac:dyDescent="0.2">
      <c r="B24" s="231" t="s">
        <v>270</v>
      </c>
      <c r="C24" s="526" t="s">
        <v>326</v>
      </c>
      <c r="D24" s="527"/>
      <c r="E24" s="528"/>
      <c r="F24" s="227" t="s">
        <v>274</v>
      </c>
      <c r="G24" s="529" t="s">
        <v>223</v>
      </c>
      <c r="H24" s="530"/>
      <c r="I24" s="531"/>
      <c r="J24" s="187"/>
      <c r="K24" s="187"/>
      <c r="M24" s="188"/>
    </row>
    <row r="25" spans="2:14" ht="22.5" customHeight="1" x14ac:dyDescent="0.2">
      <c r="B25" s="507" t="s">
        <v>235</v>
      </c>
      <c r="C25" s="508"/>
      <c r="D25" s="508"/>
      <c r="E25" s="508"/>
      <c r="F25" s="508"/>
      <c r="G25" s="508"/>
      <c r="H25" s="508"/>
      <c r="I25" s="509"/>
      <c r="J25" s="175"/>
      <c r="K25" s="175"/>
      <c r="M25" s="188"/>
    </row>
    <row r="26" spans="2:14" ht="43.5" customHeight="1" x14ac:dyDescent="0.2">
      <c r="B26" s="191" t="s">
        <v>105</v>
      </c>
      <c r="C26" s="221" t="s">
        <v>261</v>
      </c>
      <c r="D26" s="221" t="s">
        <v>260</v>
      </c>
      <c r="E26" s="192" t="s">
        <v>264</v>
      </c>
      <c r="F26" s="221" t="s">
        <v>263</v>
      </c>
      <c r="G26" s="221" t="s">
        <v>262</v>
      </c>
      <c r="H26" s="192" t="s">
        <v>276</v>
      </c>
      <c r="I26" s="193" t="s">
        <v>273</v>
      </c>
      <c r="J26" s="245"/>
      <c r="K26" s="245"/>
      <c r="L26" s="12"/>
      <c r="M26" s="188"/>
    </row>
    <row r="27" spans="2:14" ht="15.6" customHeight="1" x14ac:dyDescent="0.2">
      <c r="B27" s="191" t="s">
        <v>329</v>
      </c>
      <c r="C27" s="294">
        <f>8.4640753968254%*G23</f>
        <v>2.5392226190476201E-2</v>
      </c>
      <c r="D27" s="295">
        <f>0.084640753968254*G23</f>
        <v>2.5392226190476201E-2</v>
      </c>
      <c r="E27" s="296">
        <f>IF(OR(C27=0,C27=""),0,D27/C27)</f>
        <v>1</v>
      </c>
      <c r="F27" s="756">
        <f>SUM(C27:C38)</f>
        <v>0.29999999999999988</v>
      </c>
      <c r="G27" s="547">
        <f>SUM(D27:D38)</f>
        <v>8.138734025974026E-2</v>
      </c>
      <c r="H27" s="292">
        <f>+(D27*100%)/$G$23</f>
        <v>8.4640753968254004E-2</v>
      </c>
      <c r="I27" s="759">
        <f>G27+I22</f>
        <v>0.16938734025974025</v>
      </c>
      <c r="J27" s="291"/>
      <c r="K27" s="291"/>
      <c r="L27" s="12"/>
      <c r="M27" s="188"/>
    </row>
    <row r="28" spans="2:14" ht="15.6" customHeight="1" x14ac:dyDescent="0.2">
      <c r="B28" s="191" t="s">
        <v>114</v>
      </c>
      <c r="C28" s="294">
        <f>6.29458405483406%*G23</f>
        <v>1.8883752164502179E-2</v>
      </c>
      <c r="D28" s="295">
        <f>0.0600506031746032*G23</f>
        <v>1.8015180952380961E-2</v>
      </c>
      <c r="E28" s="296">
        <f t="shared" ref="E28:E38" si="0">IF(OR(C28=0,C28=""),0,D28/C28)</f>
        <v>0.95400430991919261</v>
      </c>
      <c r="F28" s="757"/>
      <c r="G28" s="548"/>
      <c r="H28" s="292">
        <f>+IF(D28="","",((D28*100%)/$G$23)+H27)</f>
        <v>0.14469135714285722</v>
      </c>
      <c r="I28" s="760"/>
      <c r="J28" s="248"/>
      <c r="K28" s="291"/>
      <c r="L28" s="12"/>
      <c r="M28" s="188"/>
    </row>
    <row r="29" spans="2:14" ht="15.6" customHeight="1" x14ac:dyDescent="0.2">
      <c r="B29" s="191" t="s">
        <v>115</v>
      </c>
      <c r="C29" s="294">
        <f>6.29501262626263%*G23</f>
        <v>1.888503787878789E-2</v>
      </c>
      <c r="D29" s="295">
        <f>0.0511493333333333*G23</f>
        <v>1.5344799999999988E-2</v>
      </c>
      <c r="E29" s="296">
        <f t="shared" si="0"/>
        <v>0.81253742240229343</v>
      </c>
      <c r="F29" s="757"/>
      <c r="G29" s="548"/>
      <c r="H29" s="292">
        <f t="shared" ref="H29:H38" si="1">+IF(D29="","",((D29*100%)/$G$23)+H28)</f>
        <v>0.19584069047619052</v>
      </c>
      <c r="I29" s="760"/>
      <c r="J29" s="248"/>
      <c r="K29" s="291"/>
      <c r="L29" s="12"/>
      <c r="M29" s="188"/>
    </row>
    <row r="30" spans="2:14" ht="15.6" customHeight="1" x14ac:dyDescent="0.2">
      <c r="B30" s="191" t="s">
        <v>116</v>
      </c>
      <c r="C30" s="294">
        <f>8.79912770562771%*G23</f>
        <v>2.6397383116883128E-2</v>
      </c>
      <c r="D30" s="295">
        <f>0.0754504437229437*G23</f>
        <v>2.2635133116883109E-2</v>
      </c>
      <c r="E30" s="296">
        <f t="shared" si="0"/>
        <v>0.85747640274259707</v>
      </c>
      <c r="F30" s="757"/>
      <c r="G30" s="548"/>
      <c r="H30" s="292">
        <f t="shared" si="1"/>
        <v>0.2712911341991342</v>
      </c>
      <c r="I30" s="760"/>
      <c r="J30" s="248"/>
      <c r="K30" s="291"/>
      <c r="L30" s="12"/>
      <c r="M30" s="188"/>
    </row>
    <row r="31" spans="2:14" ht="15.6" customHeight="1" x14ac:dyDescent="0.2">
      <c r="B31" s="191" t="s">
        <v>117</v>
      </c>
      <c r="C31" s="294">
        <f>9.06343921356421%*G23</f>
        <v>2.7190317640692629E-2</v>
      </c>
      <c r="D31" s="295">
        <v>0</v>
      </c>
      <c r="E31" s="296">
        <f t="shared" si="0"/>
        <v>0</v>
      </c>
      <c r="F31" s="757"/>
      <c r="G31" s="548"/>
      <c r="H31" s="292">
        <f t="shared" si="1"/>
        <v>0.2712911341991342</v>
      </c>
      <c r="I31" s="760"/>
      <c r="J31" s="248"/>
      <c r="K31" s="291"/>
      <c r="L31" s="12"/>
      <c r="M31" s="188"/>
    </row>
    <row r="32" spans="2:14" ht="15.6" customHeight="1" x14ac:dyDescent="0.2">
      <c r="B32" s="191" t="s">
        <v>118</v>
      </c>
      <c r="C32" s="294">
        <f>9.65903445165945%*G23</f>
        <v>2.8977103354978349E-2</v>
      </c>
      <c r="D32" s="295">
        <v>0</v>
      </c>
      <c r="E32" s="296">
        <f t="shared" si="0"/>
        <v>0</v>
      </c>
      <c r="F32" s="757"/>
      <c r="G32" s="548"/>
      <c r="H32" s="292">
        <f t="shared" si="1"/>
        <v>0.2712911341991342</v>
      </c>
      <c r="I32" s="760"/>
      <c r="J32" s="248"/>
      <c r="K32" s="291"/>
      <c r="L32" s="12"/>
      <c r="M32" s="188"/>
    </row>
    <row r="33" spans="2:12" ht="19.5" customHeight="1" x14ac:dyDescent="0.2">
      <c r="B33" s="191" t="s">
        <v>119</v>
      </c>
      <c r="C33" s="294">
        <f>10.7748638167388%*G23</f>
        <v>3.2324591450216392E-2</v>
      </c>
      <c r="D33" s="295">
        <v>0</v>
      </c>
      <c r="E33" s="296">
        <f t="shared" si="0"/>
        <v>0</v>
      </c>
      <c r="F33" s="757"/>
      <c r="G33" s="548"/>
      <c r="H33" s="292">
        <f t="shared" si="1"/>
        <v>0.2712911341991342</v>
      </c>
      <c r="I33" s="760"/>
      <c r="J33" s="248"/>
      <c r="K33" s="291"/>
      <c r="L33" s="12"/>
    </row>
    <row r="34" spans="2:12" ht="19.5" customHeight="1" x14ac:dyDescent="0.2">
      <c r="B34" s="191" t="s">
        <v>120</v>
      </c>
      <c r="C34" s="294">
        <f>6.85580032467533%*G23</f>
        <v>2.0567400974025988E-2</v>
      </c>
      <c r="D34" s="295">
        <v>0</v>
      </c>
      <c r="E34" s="296">
        <f t="shared" si="0"/>
        <v>0</v>
      </c>
      <c r="F34" s="757"/>
      <c r="G34" s="548"/>
      <c r="H34" s="292">
        <f t="shared" si="1"/>
        <v>0.2712911341991342</v>
      </c>
      <c r="I34" s="760"/>
      <c r="J34" s="248"/>
      <c r="K34" s="291"/>
      <c r="L34" s="12"/>
    </row>
    <row r="35" spans="2:12" ht="19.5" customHeight="1" x14ac:dyDescent="0.2">
      <c r="B35" s="191" t="s">
        <v>121</v>
      </c>
      <c r="C35" s="294">
        <f>8.76864953102453%*G23</f>
        <v>2.6305948593073586E-2</v>
      </c>
      <c r="D35" s="295">
        <v>0</v>
      </c>
      <c r="E35" s="296">
        <f t="shared" si="0"/>
        <v>0</v>
      </c>
      <c r="F35" s="757"/>
      <c r="G35" s="548"/>
      <c r="H35" s="292">
        <f t="shared" si="1"/>
        <v>0.2712911341991342</v>
      </c>
      <c r="I35" s="760"/>
      <c r="J35" s="248"/>
      <c r="K35" s="291"/>
      <c r="L35" s="12"/>
    </row>
    <row r="36" spans="2:12" ht="19.5" customHeight="1" x14ac:dyDescent="0.2">
      <c r="B36" s="191" t="s">
        <v>122</v>
      </c>
      <c r="C36" s="294">
        <f>6.10911381673882%*G23</f>
        <v>1.8327341450216462E-2</v>
      </c>
      <c r="D36" s="295">
        <v>0</v>
      </c>
      <c r="E36" s="296">
        <f t="shared" si="0"/>
        <v>0</v>
      </c>
      <c r="F36" s="757"/>
      <c r="G36" s="548"/>
      <c r="H36" s="292">
        <f t="shared" si="1"/>
        <v>0.2712911341991342</v>
      </c>
      <c r="I36" s="760"/>
      <c r="J36" s="248"/>
      <c r="K36" s="291"/>
      <c r="L36" s="12"/>
    </row>
    <row r="37" spans="2:12" ht="19.5" customHeight="1" x14ac:dyDescent="0.2">
      <c r="B37" s="191" t="s">
        <v>123</v>
      </c>
      <c r="C37" s="294">
        <f>6.76230032467533%*G23</f>
        <v>2.0286900974025988E-2</v>
      </c>
      <c r="D37" s="295">
        <v>0</v>
      </c>
      <c r="E37" s="296">
        <f t="shared" si="0"/>
        <v>0</v>
      </c>
      <c r="F37" s="757"/>
      <c r="G37" s="548"/>
      <c r="H37" s="292">
        <f t="shared" si="1"/>
        <v>0.2712911341991342</v>
      </c>
      <c r="I37" s="760"/>
      <c r="J37" s="248"/>
      <c r="K37" s="291"/>
      <c r="L37" s="12"/>
    </row>
    <row r="38" spans="2:12" ht="19.5" customHeight="1" x14ac:dyDescent="0.2">
      <c r="B38" s="191" t="s">
        <v>124</v>
      </c>
      <c r="C38" s="294">
        <f>12.1539987373737%*G23</f>
        <v>3.6461996212121102E-2</v>
      </c>
      <c r="D38" s="295">
        <v>0</v>
      </c>
      <c r="E38" s="296">
        <f t="shared" si="0"/>
        <v>0</v>
      </c>
      <c r="F38" s="758"/>
      <c r="G38" s="549"/>
      <c r="H38" s="292">
        <f t="shared" si="1"/>
        <v>0.2712911341991342</v>
      </c>
      <c r="I38" s="761"/>
      <c r="J38" s="248"/>
      <c r="K38" s="38"/>
      <c r="L38" s="12"/>
    </row>
    <row r="39" spans="2:12" ht="52.5" customHeight="1" x14ac:dyDescent="0.2">
      <c r="B39" s="290" t="s">
        <v>277</v>
      </c>
      <c r="C39" s="762"/>
      <c r="D39" s="762"/>
      <c r="E39" s="762"/>
      <c r="F39" s="762"/>
      <c r="G39" s="762"/>
      <c r="H39" s="762"/>
      <c r="I39" s="762"/>
      <c r="J39" s="249"/>
      <c r="K39" s="249"/>
      <c r="L39" s="12"/>
    </row>
    <row r="40" spans="2:12" ht="34.5" customHeight="1" x14ac:dyDescent="0.2">
      <c r="B40" s="535"/>
      <c r="C40" s="536"/>
      <c r="D40" s="536"/>
      <c r="E40" s="536"/>
      <c r="F40" s="536"/>
      <c r="G40" s="536"/>
      <c r="H40" s="536"/>
      <c r="I40" s="537"/>
      <c r="J40" s="175"/>
      <c r="K40" s="175"/>
    </row>
    <row r="41" spans="2:12" ht="34.5" customHeight="1" x14ac:dyDescent="0.2">
      <c r="B41" s="538"/>
      <c r="C41" s="539"/>
      <c r="D41" s="539"/>
      <c r="E41" s="539"/>
      <c r="F41" s="539"/>
      <c r="G41" s="539"/>
      <c r="H41" s="539"/>
      <c r="I41" s="540"/>
      <c r="J41" s="196"/>
      <c r="K41" s="196"/>
    </row>
    <row r="42" spans="2:12" ht="34.5" customHeight="1" x14ac:dyDescent="0.2">
      <c r="B42" s="538"/>
      <c r="C42" s="539"/>
      <c r="D42" s="539"/>
      <c r="E42" s="539"/>
      <c r="F42" s="539"/>
      <c r="G42" s="539"/>
      <c r="H42" s="539"/>
      <c r="I42" s="540"/>
      <c r="J42" s="196"/>
      <c r="K42" s="196"/>
    </row>
    <row r="43" spans="2:12" ht="34.5" customHeight="1" x14ac:dyDescent="0.2">
      <c r="B43" s="538"/>
      <c r="C43" s="539"/>
      <c r="D43" s="539"/>
      <c r="E43" s="539"/>
      <c r="F43" s="539"/>
      <c r="G43" s="539"/>
      <c r="H43" s="539"/>
      <c r="I43" s="540"/>
      <c r="J43" s="196"/>
      <c r="K43" s="196"/>
    </row>
    <row r="44" spans="2:12" ht="34.5" customHeight="1" x14ac:dyDescent="0.2">
      <c r="B44" s="541"/>
      <c r="C44" s="542"/>
      <c r="D44" s="542"/>
      <c r="E44" s="542"/>
      <c r="F44" s="542"/>
      <c r="G44" s="542"/>
      <c r="H44" s="542"/>
      <c r="I44" s="543"/>
      <c r="J44" s="174"/>
      <c r="K44" s="174"/>
    </row>
    <row r="45" spans="2:12" ht="58.9" customHeight="1" x14ac:dyDescent="0.2">
      <c r="B45" s="772" t="s">
        <v>278</v>
      </c>
      <c r="C45" s="763" t="s">
        <v>385</v>
      </c>
      <c r="D45" s="764"/>
      <c r="E45" s="764"/>
      <c r="F45" s="764"/>
      <c r="G45" s="764"/>
      <c r="H45" s="764"/>
      <c r="I45" s="765"/>
      <c r="J45" s="197"/>
      <c r="K45" s="197"/>
    </row>
    <row r="46" spans="2:12" ht="59.45" customHeight="1" x14ac:dyDescent="0.2">
      <c r="B46" s="773"/>
      <c r="C46" s="775" t="s">
        <v>384</v>
      </c>
      <c r="D46" s="776"/>
      <c r="E46" s="776"/>
      <c r="F46" s="776"/>
      <c r="G46" s="776"/>
      <c r="H46" s="776"/>
      <c r="I46" s="777"/>
      <c r="J46" s="197"/>
      <c r="K46" s="197"/>
    </row>
    <row r="47" spans="2:12" ht="121.9" customHeight="1" x14ac:dyDescent="0.2">
      <c r="B47" s="773"/>
      <c r="C47" s="775" t="s">
        <v>407</v>
      </c>
      <c r="D47" s="776"/>
      <c r="E47" s="776"/>
      <c r="F47" s="776"/>
      <c r="G47" s="776"/>
      <c r="H47" s="776"/>
      <c r="I47" s="777"/>
      <c r="J47" s="197"/>
      <c r="K47" s="197"/>
    </row>
    <row r="48" spans="2:12" ht="50.45" customHeight="1" x14ac:dyDescent="0.2">
      <c r="B48" s="773"/>
      <c r="C48" s="775" t="s">
        <v>408</v>
      </c>
      <c r="D48" s="776"/>
      <c r="E48" s="776"/>
      <c r="F48" s="776"/>
      <c r="G48" s="776"/>
      <c r="H48" s="776"/>
      <c r="I48" s="777"/>
      <c r="J48" s="197"/>
      <c r="K48" s="197"/>
    </row>
    <row r="49" spans="2:11" ht="119.45" customHeight="1" x14ac:dyDescent="0.2">
      <c r="B49" s="773"/>
      <c r="C49" s="778" t="s">
        <v>395</v>
      </c>
      <c r="D49" s="776"/>
      <c r="E49" s="776"/>
      <c r="F49" s="776"/>
      <c r="G49" s="776"/>
      <c r="H49" s="776"/>
      <c r="I49" s="777"/>
      <c r="J49" s="197"/>
      <c r="K49" s="197"/>
    </row>
    <row r="50" spans="2:11" ht="136.9" customHeight="1" x14ac:dyDescent="0.2">
      <c r="B50" s="774"/>
      <c r="C50" s="775" t="s">
        <v>409</v>
      </c>
      <c r="D50" s="776"/>
      <c r="E50" s="776"/>
      <c r="F50" s="776"/>
      <c r="G50" s="776"/>
      <c r="H50" s="776"/>
      <c r="I50" s="777"/>
      <c r="J50" s="197"/>
      <c r="K50" s="197"/>
    </row>
    <row r="51" spans="2:11" ht="56.45" customHeight="1" x14ac:dyDescent="0.2">
      <c r="B51" s="784" t="s">
        <v>279</v>
      </c>
      <c r="C51" s="766" t="s">
        <v>397</v>
      </c>
      <c r="D51" s="767"/>
      <c r="E51" s="767"/>
      <c r="F51" s="767"/>
      <c r="G51" s="767"/>
      <c r="H51" s="767"/>
      <c r="I51" s="768"/>
      <c r="J51" s="197"/>
      <c r="K51" s="197"/>
    </row>
    <row r="52" spans="2:11" ht="49.9" customHeight="1" x14ac:dyDescent="0.2">
      <c r="B52" s="773"/>
      <c r="C52" s="766" t="s">
        <v>410</v>
      </c>
      <c r="D52" s="779"/>
      <c r="E52" s="779"/>
      <c r="F52" s="779"/>
      <c r="G52" s="779"/>
      <c r="H52" s="779"/>
      <c r="I52" s="780"/>
      <c r="J52" s="197"/>
      <c r="K52" s="197"/>
    </row>
    <row r="53" spans="2:11" ht="29.45" customHeight="1" x14ac:dyDescent="0.2">
      <c r="B53" s="774"/>
      <c r="C53" s="781" t="s">
        <v>396</v>
      </c>
      <c r="D53" s="782"/>
      <c r="E53" s="782"/>
      <c r="F53" s="782"/>
      <c r="G53" s="782"/>
      <c r="H53" s="782"/>
      <c r="I53" s="783"/>
      <c r="J53" s="197"/>
      <c r="K53" s="197"/>
    </row>
    <row r="54" spans="2:11" ht="161.44999999999999" customHeight="1" x14ac:dyDescent="0.2">
      <c r="B54" s="230" t="s">
        <v>280</v>
      </c>
      <c r="C54" s="769" t="s">
        <v>411</v>
      </c>
      <c r="D54" s="770"/>
      <c r="E54" s="770"/>
      <c r="F54" s="770"/>
      <c r="G54" s="770"/>
      <c r="H54" s="770"/>
      <c r="I54" s="771"/>
      <c r="J54" s="197"/>
      <c r="K54" s="197"/>
    </row>
    <row r="55" spans="2:11" ht="22.5" customHeight="1" x14ac:dyDescent="0.2">
      <c r="B55" s="507" t="s">
        <v>236</v>
      </c>
      <c r="C55" s="508"/>
      <c r="D55" s="508"/>
      <c r="E55" s="508"/>
      <c r="F55" s="508"/>
      <c r="G55" s="508"/>
      <c r="H55" s="508"/>
      <c r="I55" s="509"/>
      <c r="J55" s="197"/>
      <c r="K55" s="197"/>
    </row>
    <row r="56" spans="2:11" ht="22.5" customHeight="1" x14ac:dyDescent="0.2">
      <c r="B56" s="522" t="s">
        <v>281</v>
      </c>
      <c r="C56" s="218" t="s">
        <v>282</v>
      </c>
      <c r="D56" s="524" t="s">
        <v>283</v>
      </c>
      <c r="E56" s="524"/>
      <c r="F56" s="524"/>
      <c r="G56" s="524" t="s">
        <v>284</v>
      </c>
      <c r="H56" s="524"/>
      <c r="I56" s="525"/>
      <c r="J56" s="198"/>
      <c r="K56" s="198"/>
    </row>
    <row r="57" spans="2:11" ht="30.75" customHeight="1" x14ac:dyDescent="0.2">
      <c r="B57" s="523"/>
      <c r="C57" s="232"/>
      <c r="D57" s="610"/>
      <c r="E57" s="610"/>
      <c r="F57" s="610"/>
      <c r="G57" s="610"/>
      <c r="H57" s="610"/>
      <c r="I57" s="611"/>
      <c r="J57" s="198"/>
      <c r="K57" s="198"/>
    </row>
    <row r="58" spans="2:11" ht="32.25" customHeight="1" x14ac:dyDescent="0.2">
      <c r="B58" s="233" t="s">
        <v>285</v>
      </c>
      <c r="C58" s="754" t="s">
        <v>378</v>
      </c>
      <c r="D58" s="754"/>
      <c r="E58" s="754"/>
      <c r="F58" s="754"/>
      <c r="G58" s="754"/>
      <c r="H58" s="754"/>
      <c r="I58" s="755"/>
      <c r="J58" s="200"/>
      <c r="K58" s="200"/>
    </row>
    <row r="59" spans="2:11" ht="28.5" customHeight="1" x14ac:dyDescent="0.2">
      <c r="B59" s="234" t="s">
        <v>286</v>
      </c>
      <c r="C59" s="754" t="s">
        <v>378</v>
      </c>
      <c r="D59" s="754"/>
      <c r="E59" s="754"/>
      <c r="F59" s="754"/>
      <c r="G59" s="754"/>
      <c r="H59" s="754"/>
      <c r="I59" s="755"/>
      <c r="J59" s="200"/>
      <c r="K59" s="200"/>
    </row>
    <row r="60" spans="2:11" ht="30" customHeight="1" x14ac:dyDescent="0.2">
      <c r="B60" s="230" t="s">
        <v>287</v>
      </c>
      <c r="C60" s="610" t="s">
        <v>383</v>
      </c>
      <c r="D60" s="610"/>
      <c r="E60" s="610"/>
      <c r="F60" s="610"/>
      <c r="G60" s="610"/>
      <c r="H60" s="610"/>
      <c r="I60" s="611"/>
      <c r="J60" s="201"/>
      <c r="K60" s="201"/>
    </row>
    <row r="61" spans="2:11" ht="31.5" customHeight="1" thickBot="1" x14ac:dyDescent="0.25">
      <c r="B61" s="211" t="s">
        <v>288</v>
      </c>
      <c r="C61" s="751" t="s">
        <v>331</v>
      </c>
      <c r="D61" s="752"/>
      <c r="E61" s="752"/>
      <c r="F61" s="752"/>
      <c r="G61" s="752"/>
      <c r="H61" s="752"/>
      <c r="I61" s="753"/>
      <c r="J61" s="202"/>
      <c r="K61" s="202"/>
    </row>
    <row r="62" spans="2:11" ht="13.15" customHeight="1" x14ac:dyDescent="0.2">
      <c r="B62" s="203"/>
      <c r="C62" s="204"/>
      <c r="D62" s="204"/>
      <c r="E62" s="205"/>
      <c r="F62" s="205"/>
      <c r="G62" s="212"/>
      <c r="H62" s="207"/>
      <c r="I62" s="204"/>
      <c r="J62" s="202"/>
      <c r="K62" s="202"/>
    </row>
    <row r="63" spans="2:11" ht="13.15" customHeight="1" x14ac:dyDescent="0.2">
      <c r="B63" s="788"/>
      <c r="C63" s="788"/>
      <c r="D63" s="788"/>
      <c r="E63" s="788"/>
      <c r="F63" s="788"/>
      <c r="G63" s="788"/>
      <c r="H63" s="788"/>
      <c r="I63" s="788"/>
      <c r="J63" s="202"/>
      <c r="K63" s="202"/>
    </row>
    <row r="64" spans="2:11" ht="13.15" customHeight="1" x14ac:dyDescent="0.2">
      <c r="B64" s="788"/>
      <c r="C64" s="788"/>
      <c r="D64" s="788"/>
      <c r="E64" s="788"/>
      <c r="F64" s="788"/>
      <c r="G64" s="788"/>
      <c r="H64" s="788"/>
      <c r="I64" s="788"/>
      <c r="J64" s="202"/>
      <c r="K64" s="202"/>
    </row>
    <row r="65" spans="2:11" ht="13.15" customHeight="1" x14ac:dyDescent="0.2">
      <c r="B65" s="788"/>
      <c r="C65" s="788"/>
      <c r="D65" s="788"/>
      <c r="E65" s="788"/>
      <c r="F65" s="788"/>
      <c r="G65" s="788"/>
      <c r="H65" s="788"/>
      <c r="I65" s="788"/>
      <c r="J65" s="202"/>
      <c r="K65" s="202"/>
    </row>
    <row r="66" spans="2:11" ht="13.15" customHeight="1" x14ac:dyDescent="0.2">
      <c r="B66" s="203"/>
      <c r="C66" s="204"/>
      <c r="D66" s="204"/>
      <c r="E66" s="205"/>
      <c r="F66" s="205"/>
      <c r="G66" s="212"/>
      <c r="H66" s="207"/>
      <c r="I66" s="204"/>
      <c r="J66" s="202"/>
      <c r="K66" s="202"/>
    </row>
    <row r="67" spans="2:11" ht="25.5" customHeight="1" x14ac:dyDescent="0.2">
      <c r="B67" s="203"/>
      <c r="C67" s="204"/>
      <c r="D67" s="204"/>
      <c r="E67" s="205"/>
      <c r="F67" s="205"/>
      <c r="G67" s="212"/>
      <c r="H67" s="207"/>
      <c r="I67" s="204"/>
      <c r="J67" s="202"/>
      <c r="K67" s="202"/>
    </row>
    <row r="68" spans="2:11" ht="13.15" customHeight="1" x14ac:dyDescent="0.2"/>
    <row r="69" spans="2:11" ht="13.15" customHeight="1" x14ac:dyDescent="0.2"/>
    <row r="70" spans="2:11" ht="13.15" customHeight="1" x14ac:dyDescent="0.2"/>
    <row r="71" spans="2:11" ht="13.15" customHeight="1" x14ac:dyDescent="0.2"/>
    <row r="72" spans="2:11" ht="13.15" customHeight="1" x14ac:dyDescent="0.2"/>
    <row r="73" spans="2:11" ht="13.15" customHeight="1" x14ac:dyDescent="0.2"/>
    <row r="74" spans="2:11" ht="13.15" customHeight="1" x14ac:dyDescent="0.2"/>
    <row r="75" spans="2:11" ht="13.15" customHeight="1" x14ac:dyDescent="0.2"/>
    <row r="76" spans="2:11" ht="13.15" customHeight="1" x14ac:dyDescent="0.2"/>
    <row r="77" spans="2:11" ht="13.15" customHeight="1" x14ac:dyDescent="0.2"/>
    <row r="78" spans="2:11" ht="13.15" customHeight="1" x14ac:dyDescent="0.2"/>
  </sheetData>
  <mergeCells count="69">
    <mergeCell ref="B63:I65"/>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B18:B19"/>
    <mergeCell ref="C18:E18"/>
    <mergeCell ref="F18:I18"/>
    <mergeCell ref="C19:E19"/>
    <mergeCell ref="F19:I19"/>
    <mergeCell ref="C39:I39"/>
    <mergeCell ref="B40:I44"/>
    <mergeCell ref="C45:I45"/>
    <mergeCell ref="C51:I51"/>
    <mergeCell ref="C54:I54"/>
    <mergeCell ref="B45:B50"/>
    <mergeCell ref="C46:I46"/>
    <mergeCell ref="C50:I50"/>
    <mergeCell ref="C49:I49"/>
    <mergeCell ref="C48:I48"/>
    <mergeCell ref="C47:I47"/>
    <mergeCell ref="C52:I52"/>
    <mergeCell ref="C53:I53"/>
    <mergeCell ref="B51:B53"/>
    <mergeCell ref="C24:E24"/>
    <mergeCell ref="G24:I24"/>
    <mergeCell ref="B25:I25"/>
    <mergeCell ref="F27:F38"/>
    <mergeCell ref="G27:G38"/>
    <mergeCell ref="I27:I38"/>
    <mergeCell ref="B55:I55"/>
    <mergeCell ref="C60:I60"/>
    <mergeCell ref="C61:I61"/>
    <mergeCell ref="B56:B57"/>
    <mergeCell ref="D56:F56"/>
    <mergeCell ref="G56:I56"/>
    <mergeCell ref="D57:F57"/>
    <mergeCell ref="G57:I57"/>
    <mergeCell ref="C58:I58"/>
    <mergeCell ref="C59:I59"/>
  </mergeCells>
  <dataValidations disablePrompts="1" count="7">
    <dataValidation type="list" allowBlank="1" showInputMessage="1" showErrorMessage="1" sqref="J10:K10" xr:uid="{F887D107-B9C3-4A23-AE0C-1DEA8772F285}">
      <formula1>$M$21:$M$26</formula1>
    </dataValidation>
    <dataValidation type="list" showDropDown="1" showInputMessage="1" showErrorMessage="1" sqref="K12" xr:uid="{5E39D148-C732-4DA9-B76D-DC19B6AFAFE1}">
      <formula1>O17:O19</formula1>
    </dataValidation>
    <dataValidation type="list" allowBlank="1" showInputMessage="1" showErrorMessage="1" sqref="H12:I12" xr:uid="{8D193C82-F006-4CC4-8B72-BCC1C0CE602D}">
      <formula1>M17:M19</formula1>
    </dataValidation>
    <dataValidation type="list" allowBlank="1" showInputMessage="1" showErrorMessage="1" sqref="C24:E24" xr:uid="{26A62406-2974-4E6B-B155-AFC13B024F6A}">
      <formula1>$M$12:$M$15</formula1>
    </dataValidation>
    <dataValidation type="list" allowBlank="1" showInputMessage="1" showErrorMessage="1" sqref="C9:F9" xr:uid="{F271BB9F-2B6A-47B2-A4D7-98734BAF5042}">
      <formula1>$M$6:$M$9</formula1>
    </dataValidation>
    <dataValidation type="list" allowBlank="1" showInputMessage="1" showErrorMessage="1" sqref="H13:I13" xr:uid="{F8CAF5B7-E34D-40CF-84D7-CF1E82B3BFFC}">
      <formula1>$N$5:$N$8</formula1>
    </dataValidation>
    <dataValidation type="list" allowBlank="1" showInputMessage="1" showErrorMessage="1" sqref="C7 I7" xr:uid="{25D72A7A-50E4-44CB-98D6-54F8EB29DCAE}">
      <formula1>$N$11:$N$12</formula1>
    </dataValidation>
  </dataValidations>
  <pageMargins left="0.7" right="0.7" top="0.75" bottom="0.75" header="0.3" footer="0.3"/>
  <pageSetup scale="32" orientation="portrait" r:id="rId1"/>
  <rowBreaks count="1" manualBreakCount="1">
    <brk id="44" max="8" man="1"/>
  </rowBreaks>
  <drawing r:id="rId2"/>
  <legacyDrawing r:id="rId3"/>
  <oleObjects>
    <mc:AlternateContent xmlns:mc="http://schemas.openxmlformats.org/markup-compatibility/2006">
      <mc:Choice Requires="x14">
        <oleObject progId="PBrush" shapeId="35858433"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843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schemas.microsoft.com/office/2006/documentManagement/types"/>
    <ds:schemaRef ds:uri="http://purl.org/dc/dcmitype/"/>
    <ds:schemaRef ds:uri="http://schemas.microsoft.com/office/2006/metadata/properties"/>
    <ds:schemaRef ds:uri="d472a95f-029e-48ed-8556-580ff62e7833"/>
    <ds:schemaRef ds:uri="http://purl.org/dc/terms/"/>
    <ds:schemaRef ds:uri="http://purl.org/dc/elements/1.1/"/>
    <ds:schemaRef ds:uri="http://www.w3.org/XML/1998/namespace"/>
    <ds:schemaRef ds:uri="http://schemas.openxmlformats.org/package/2006/metadata/core-properties"/>
    <ds:schemaRef ds:uri="http://schemas.microsoft.com/office/infopath/2007/PartnerControls"/>
    <ds:schemaRef ds:uri="08ebe415-1e9a-4b26-acfc-09642d3d19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Sección 3. Metas Producto</vt:lpstr>
      <vt:lpstr>MP - SIT</vt:lpstr>
      <vt:lpstr>Act.Meta_SIT</vt:lpstr>
      <vt:lpstr>META 1</vt:lpstr>
      <vt:lpstr>META 2</vt:lpstr>
      <vt:lpstr>META 3</vt:lpstr>
      <vt:lpstr>META 4</vt:lpstr>
      <vt:lpstr>META 5</vt:lpstr>
      <vt:lpstr>META 6</vt:lpstr>
      <vt:lpstr>META 7</vt:lpstr>
      <vt:lpstr>HV 14</vt:lpstr>
      <vt:lpstr>Act. 14</vt:lpstr>
      <vt:lpstr>Hoja3</vt:lpstr>
      <vt:lpstr>Hoja1</vt:lpstr>
      <vt:lpstr>'META 2'!Área_de_impresión</vt:lpstr>
      <vt:lpstr>'META 3'!Área_de_impresión</vt:lpstr>
      <vt:lpstr>'META 4'!Área_de_impresión</vt:lpstr>
      <vt:lpstr>'META 6'!Área_de_impresión</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henry henry</cp:lastModifiedBy>
  <cp:lastPrinted>2021-05-06T18:33:25Z</cp:lastPrinted>
  <dcterms:created xsi:type="dcterms:W3CDTF">2010-03-25T16:40:43Z</dcterms:created>
  <dcterms:modified xsi:type="dcterms:W3CDTF">2021-05-11T23:12:32Z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