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1.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0"/>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https://idpyba-my.sharepoint.com/personal/d_pascagaza_animalesbog_gov_co/Documents/TRABAJO EN CASA/IDPYBA 2022/PLAN DE ACCION 2022/PROYECTO 7556/Abril/"/>
    </mc:Choice>
  </mc:AlternateContent>
  <xr:revisionPtr revIDLastSave="6" documentId="13_ncr:1_{C5DF25AD-8D4D-2843-801A-2BA4764F016A}" xr6:coauthVersionLast="47" xr6:coauthVersionMax="47" xr10:uidLastSave="{E9528448-0B3A-2340-986D-6A5DA1AAE01F}"/>
  <bookViews>
    <workbookView xWindow="0" yWindow="500" windowWidth="13500" windowHeight="15640" tabRatio="743" activeTab="8" xr2:uid="{00000000-000D-0000-FFFF-FFFF00000000}"/>
  </bookViews>
  <sheets>
    <sheet name="Sección 3. Metas Producto" sheetId="5" state="hidden" r:id="rId1"/>
    <sheet name="MP - SIT" sheetId="62" state="hidden" r:id="rId2"/>
    <sheet name="Act.Meta_SIT" sheetId="63" state="hidden" r:id="rId3"/>
    <sheet name="META 1" sheetId="80" r:id="rId4"/>
    <sheet name="META 2" sheetId="87" r:id="rId5"/>
    <sheet name="META 3" sheetId="93" r:id="rId6"/>
    <sheet name="META 4" sheetId="94" r:id="rId7"/>
    <sheet name="META 5" sheetId="90" r:id="rId8"/>
    <sheet name="META 6" sheetId="95"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s>
  <definedNames>
    <definedName name="_xlnm.Print_Area" localSheetId="0">'Sección 3. Metas Producto'!$A$2:$AF$12</definedName>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5">#REF!</definedName>
    <definedName name="GRUPOS_ETNICOS" localSheetId="6">#REF!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7" i="94" l="1"/>
  <c r="C35" i="94"/>
  <c r="C38" i="90"/>
  <c r="C37" i="90"/>
  <c r="C36" i="90"/>
  <c r="C35" i="90"/>
  <c r="E35" i="90" s="1"/>
  <c r="C36" i="94"/>
  <c r="C38" i="94"/>
  <c r="C38" i="93"/>
  <c r="C37" i="93"/>
  <c r="C36" i="93"/>
  <c r="C35" i="93"/>
  <c r="C38" i="87"/>
  <c r="C37" i="87"/>
  <c r="C36" i="87"/>
  <c r="C35" i="87"/>
  <c r="C38" i="95"/>
  <c r="C37" i="95"/>
  <c r="C36" i="95"/>
  <c r="C35" i="95"/>
  <c r="C34" i="95"/>
  <c r="C33" i="95"/>
  <c r="C32" i="95"/>
  <c r="C31" i="95"/>
  <c r="C37" i="80"/>
  <c r="C36" i="80"/>
  <c r="C35" i="80"/>
  <c r="L32" i="80"/>
  <c r="K30" i="80"/>
  <c r="C31" i="90" l="1"/>
  <c r="E35" i="80"/>
  <c r="C34" i="80"/>
  <c r="E34" i="80" s="1"/>
  <c r="C33" i="80"/>
  <c r="C32" i="80"/>
  <c r="E32" i="80" s="1"/>
  <c r="G27" i="94"/>
  <c r="I27" i="94" s="1"/>
  <c r="F27" i="90" l="1"/>
  <c r="H38" i="95" l="1"/>
  <c r="G27" i="95"/>
  <c r="I27" i="95" s="1"/>
  <c r="E35" i="95"/>
  <c r="E34" i="95"/>
  <c r="F27" i="95"/>
  <c r="H30" i="95" l="1"/>
  <c r="H31" i="95" s="1"/>
  <c r="H32" i="95" s="1"/>
  <c r="H33" i="95" s="1"/>
  <c r="H34" i="95" s="1"/>
  <c r="H35" i="95" s="1"/>
  <c r="H36" i="95" s="1"/>
  <c r="H37" i="95" s="1"/>
  <c r="G27" i="90"/>
  <c r="I27" i="90" s="1"/>
  <c r="C38" i="80"/>
  <c r="F27" i="94" l="1"/>
  <c r="F27" i="80" l="1"/>
  <c r="G27" i="87"/>
  <c r="H29" i="93" l="1"/>
  <c r="H30" i="93" s="1"/>
  <c r="H31" i="93" s="1"/>
  <c r="H32" i="93" s="1"/>
  <c r="H33" i="93" s="1"/>
  <c r="H34" i="93" s="1"/>
  <c r="H35" i="93" s="1"/>
  <c r="H36" i="93" s="1"/>
  <c r="H37" i="93" s="1"/>
  <c r="H38" i="93" s="1"/>
  <c r="H29" i="90"/>
  <c r="H30" i="90" s="1"/>
  <c r="H31" i="90" s="1"/>
  <c r="H32" i="90" s="1"/>
  <c r="H33" i="90" s="1"/>
  <c r="H34" i="90" s="1"/>
  <c r="H35" i="90" s="1"/>
  <c r="H36" i="90" s="1"/>
  <c r="H37" i="90" s="1"/>
  <c r="H38" i="90" s="1"/>
  <c r="H29" i="87"/>
  <c r="H30" i="87" s="1"/>
  <c r="H31" i="87" s="1"/>
  <c r="H32" i="87" s="1"/>
  <c r="H33" i="87" s="1"/>
  <c r="H34" i="87" s="1"/>
  <c r="H35" i="87" s="1"/>
  <c r="H36" i="87" s="1"/>
  <c r="H37" i="87" s="1"/>
  <c r="H38" i="87" s="1"/>
  <c r="H29" i="94" l="1"/>
  <c r="H30" i="94" s="1"/>
  <c r="H31" i="94" s="1"/>
  <c r="H32" i="94" s="1"/>
  <c r="H29" i="80"/>
  <c r="H30" i="80" s="1"/>
  <c r="H31" i="80" s="1"/>
  <c r="H32" i="80" s="1"/>
  <c r="G27" i="80"/>
  <c r="F27" i="93" l="1"/>
  <c r="E37" i="90"/>
  <c r="F27" i="87"/>
  <c r="I27" i="87"/>
  <c r="I18" i="63"/>
  <c r="G18" i="63"/>
  <c r="D18" i="63"/>
  <c r="C8" i="63"/>
  <c r="C7" i="63"/>
  <c r="C6" i="63"/>
  <c r="D30" i="62"/>
  <c r="D31" i="62" s="1"/>
  <c r="O13" i="5"/>
  <c r="AA13" i="5" s="1"/>
  <c r="K27" i="66"/>
  <c r="L25" i="66"/>
  <c r="L21" i="66"/>
  <c r="L17" i="66"/>
  <c r="L13" i="66"/>
  <c r="L27" i="66" s="1"/>
  <c r="M27" i="66" s="1"/>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F31" i="62" s="1"/>
  <c r="F32" i="62" s="1"/>
  <c r="F33" i="62" s="1"/>
  <c r="F34" i="62" s="1"/>
  <c r="F35" i="62" s="1"/>
  <c r="F36" i="62" s="1"/>
  <c r="F37" i="62" s="1"/>
  <c r="F38" i="62" s="1"/>
  <c r="F39" i="62" s="1"/>
  <c r="F40" i="62" s="1"/>
  <c r="F41" i="62" s="1"/>
  <c r="W15" i="5"/>
  <c r="U15" i="5"/>
  <c r="W13" i="5"/>
  <c r="V13" i="5"/>
  <c r="U13" i="5"/>
  <c r="AA21" i="5"/>
  <c r="AC21" i="5" s="1"/>
  <c r="AA19" i="5"/>
  <c r="AB19" i="5" s="1"/>
  <c r="G31" i="47"/>
  <c r="G32" i="47"/>
  <c r="G33" i="47"/>
  <c r="G34" i="47"/>
  <c r="G35" i="47"/>
  <c r="G36" i="47"/>
  <c r="G37" i="47"/>
  <c r="G38" i="47"/>
  <c r="G39" i="47"/>
  <c r="G40" i="47"/>
  <c r="G41" i="47"/>
  <c r="I21" i="5"/>
  <c r="B21" i="5"/>
  <c r="I19" i="5"/>
  <c r="AC19" i="5" s="1"/>
  <c r="B19" i="5"/>
  <c r="I17" i="5"/>
  <c r="AC17" i="5" s="1"/>
  <c r="B17" i="5"/>
  <c r="F30" i="47"/>
  <c r="F31" i="47" s="1"/>
  <c r="D30" i="47"/>
  <c r="I30" i="47" s="1"/>
  <c r="S15" i="5"/>
  <c r="AA15" i="5" s="1"/>
  <c r="T15" i="5"/>
  <c r="X15" i="5"/>
  <c r="Z15" i="5"/>
  <c r="L15" i="5"/>
  <c r="M15" i="5"/>
  <c r="L13" i="5"/>
  <c r="M13" i="5"/>
  <c r="N13" i="5"/>
  <c r="N15" i="5"/>
  <c r="B15" i="5"/>
  <c r="B13" i="5"/>
  <c r="G30" i="47"/>
  <c r="A11" i="5"/>
  <c r="C9" i="5"/>
  <c r="C8" i="5"/>
  <c r="C7" i="5"/>
  <c r="Y15" i="5"/>
  <c r="X13" i="5"/>
  <c r="Z13" i="5"/>
  <c r="Y13" i="5"/>
  <c r="S13" i="5"/>
  <c r="T13" i="5"/>
  <c r="K15" i="5"/>
  <c r="V15" i="5"/>
  <c r="J13" i="5"/>
  <c r="I13" i="5" s="1"/>
  <c r="J15" i="5"/>
  <c r="I15" i="5" s="1"/>
  <c r="I30" i="62"/>
  <c r="H30" i="62"/>
  <c r="D31" i="47"/>
  <c r="D32" i="47" s="1"/>
  <c r="E36" i="90"/>
  <c r="H30" i="47" l="1"/>
  <c r="AB21" i="5"/>
  <c r="AB15" i="5"/>
  <c r="D33" i="47"/>
  <c r="I33" i="47" s="1"/>
  <c r="I32" i="47"/>
  <c r="H31" i="62"/>
  <c r="I31" i="62"/>
  <c r="I31" i="47"/>
  <c r="H33" i="94"/>
  <c r="H34" i="94" s="1"/>
  <c r="H35" i="94" s="1"/>
  <c r="H36" i="94" s="1"/>
  <c r="H37" i="94" s="1"/>
  <c r="H38" i="94" s="1"/>
  <c r="F32" i="47"/>
  <c r="F33" i="47" s="1"/>
  <c r="F34" i="47" s="1"/>
  <c r="F35" i="47" s="1"/>
  <c r="F36" i="47" s="1"/>
  <c r="F37" i="47" s="1"/>
  <c r="F38" i="47" s="1"/>
  <c r="F39" i="47" s="1"/>
  <c r="F40" i="47" s="1"/>
  <c r="F41" i="47" s="1"/>
  <c r="H31" i="47"/>
  <c r="AC13" i="5"/>
  <c r="AB13" i="5"/>
  <c r="AC15" i="5"/>
  <c r="D32" i="62"/>
  <c r="H33" i="80"/>
  <c r="H34" i="80" s="1"/>
  <c r="H35" i="80" s="1"/>
  <c r="H36" i="80" s="1"/>
  <c r="H37" i="80" s="1"/>
  <c r="H38" i="80" s="1"/>
  <c r="G27" i="93"/>
  <c r="I27" i="80"/>
  <c r="D34" i="47" l="1"/>
  <c r="H32" i="47"/>
  <c r="H33" i="47"/>
  <c r="I32" i="62"/>
  <c r="D33" i="62"/>
  <c r="H32" i="62"/>
  <c r="D35" i="47"/>
  <c r="H34" i="47"/>
  <c r="I34" i="47"/>
  <c r="I27" i="93"/>
  <c r="H35" i="47" l="1"/>
  <c r="I35" i="47"/>
  <c r="D36" i="47"/>
  <c r="D34" i="62"/>
  <c r="I33" i="62"/>
  <c r="H33" i="62"/>
  <c r="D35" i="62" l="1"/>
  <c r="I34" i="62"/>
  <c r="H34" i="62"/>
  <c r="D37" i="47"/>
  <c r="H36" i="47"/>
  <c r="I36" i="47"/>
  <c r="D38" i="47" l="1"/>
  <c r="H37" i="47"/>
  <c r="I37" i="47"/>
  <c r="I35" i="62"/>
  <c r="D36" i="62"/>
  <c r="H35" i="62"/>
  <c r="I36" i="62" l="1"/>
  <c r="H36" i="62"/>
  <c r="D37" i="62"/>
  <c r="I38" i="47"/>
  <c r="D39" i="47"/>
  <c r="H38" i="47"/>
  <c r="D38" i="62" l="1"/>
  <c r="I37" i="62"/>
  <c r="H37" i="62"/>
  <c r="H39" i="47"/>
  <c r="I39" i="47"/>
  <c r="D40" i="47"/>
  <c r="D41" i="47" l="1"/>
  <c r="H40" i="47"/>
  <c r="I40" i="47"/>
  <c r="I38" i="62"/>
  <c r="D39" i="62"/>
  <c r="H38" i="62"/>
  <c r="H39" i="62" l="1"/>
  <c r="D40" i="62"/>
  <c r="I39" i="62"/>
  <c r="I41" i="47"/>
  <c r="H41" i="47"/>
  <c r="D41" i="62" l="1"/>
  <c r="I40" i="62"/>
  <c r="H40" i="62"/>
  <c r="I41" i="62" l="1"/>
  <c r="H41"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B7" authorId="0" shapeId="0" xr:uid="{00000000-0006-0000-05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5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5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5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B7" authorId="0" shapeId="0" xr:uid="{00000000-0006-0000-06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6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6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6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<sst xmlns="http://schemas.openxmlformats.org/spreadsheetml/2006/main" count="1158" uniqueCount="343">
  <si>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</si>
  <si>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</si>
  <si>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</si>
  <si>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</si>
  <si>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</si>
  <si>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</si>
  <si>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</si>
  <si>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</si>
  <si>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</si>
  <si>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</si>
  <si>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</si>
  <si>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</si>
  <si>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</si>
  <si>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</si>
  <si>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</si>
  <si>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</si>
  <si>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</si>
  <si>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</si>
  <si>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</si>
  <si>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</si>
  <si>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</si>
  <si>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</si>
  <si>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</si>
  <si>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</si>
  <si>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</si>
  <si>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</si>
  <si>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</si>
  <si>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</si>
  <si>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</si>
  <si>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</si>
  <si>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</si>
  <si>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</si>
  <si>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</si>
  <si>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</si>
  <si>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</si>
  <si>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</si>
  <si>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</si>
  <si>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</si>
  <si>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</si>
  <si>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</si>
  <si>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</si>
  <si>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</si>
  <si>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</si>
  <si>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</si>
  <si>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</si>
  <si>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</si>
  <si>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</si>
  <si>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</si>
  <si>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</si>
  <si>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</si>
  <si>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</si>
  <si>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</si>
  <si>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</si>
  <si>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</si>
  <si>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</si>
  <si>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</si>
  <si>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</si>
  <si>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</si>
  <si>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</si>
  <si>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</si>
  <si>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</si>
  <si>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</si>
  <si>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</si>
  <si>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</si>
  <si>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</si>
  <si>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</si>
  <si>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</si>
  <si>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</si>
  <si>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</si>
  <si>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</si>
  <si>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</si>
  <si>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</si>
  <si>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</si>
  <si>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</si>
  <si>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</si>
  <si>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</si>
  <si>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</si>
  <si>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</si>
  <si>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</si>
  <si>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</si>
  <si>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</si>
  <si>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</si>
  <si>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</si>
  <si>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</si>
  <si>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</si>
  <si>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</si>
  <si>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</si>
  <si>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</si>
  <si>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</si>
  <si>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</si>
  <si>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</si>
  <si>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</si>
  <si>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</si>
  <si>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</si>
  <si>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</si>
  <si>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</si>
  <si>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</si>
  <si>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</si>
  <si>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</si>
  <si>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</si>
  <si>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</si>
  <si>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</si>
  <si>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</si>
  <si>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</si>
  <si>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</si>
  <si>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</si>
  <si>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</si>
  <si>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</si>
  <si>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</si>
  <si>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</si>
  <si>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</si>
  <si>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</si>
  <si>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</si>
  <si>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</si>
  <si>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</si>
  <si>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</si>
  <si>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</si>
  <si>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</si>
  <si>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</si>
  <si>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</si>
  <si>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</si>
  <si>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</si>
  <si>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</si>
  <si>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</si>
  <si>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</si>
  <si>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</si>
  <si>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</si>
  <si>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</si>
  <si>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</si>
  <si>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</si>
  <si>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</si>
  <si>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</si>
  <si>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</si>
  <si>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</si>
  <si>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</si>
  <si>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</si>
  <si>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</si>
  <si>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</si>
  <si>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</si>
  <si>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</si>
  <si>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</si>
  <si>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</si>
  <si>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</si>
  <si>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</si>
  <si>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</si>
  <si>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</si>
  <si>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</si>
  <si>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</si>
  <si>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</si>
  <si>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</si>
  <si>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</si>
  <si>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</si>
  <si>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</si>
  <si>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</si>
  <si>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</si>
  <si>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</si>
  <si>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</si>
  <si>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</si>
  <si>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</si>
  <si>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</si>
  <si>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</si>
  <si>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</si>
  <si>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</si>
  <si>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</si>
  <si>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</si>
  <si>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</si>
  <si>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</si>
  <si>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</si>
  <si>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</si>
  <si>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</si>
  <si>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</si>
  <si>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</si>
  <si>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</si>
  <si>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</si>
  <si>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</si>
  <si>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</si>
  <si>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</si>
  <si>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</si>
  <si>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</si>
  <si>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</si>
  <si>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</si>
  <si>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</si>
  <si>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</si>
  <si>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</si>
  <si>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</si>
  <si>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</si>
  <si>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</si>
  <si>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</si>
  <si>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</si>
  <si>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</si>
  <si>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</si>
  <si>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</si>
  <si>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</si>
  <si>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</si>
  <si>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</si>
  <si>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</si>
  <si>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</si>
  <si>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</si>
  <si>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</si>
  <si>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</si>
  <si>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</si>
  <si>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</si>
  <si>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</si>
  <si>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</si>
  <si>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</si>
  <si>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</si>
  <si>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</si>
  <si>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</si>
  <si>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</si>
  <si>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</si>
  <si>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</si>
  <si>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</si>
  <si>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</si>
  <si>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</si>
  <si>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</si>
  <si>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</si>
  <si>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</si>
  <si>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</si>
  <si>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</si>
  <si>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</si>
  <si>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</si>
  <si>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</si>
  <si>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</si>
  <si>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</si>
  <si>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</si>
  <si>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</si>
  <si>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</si>
  <si>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</si>
  <si>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</si>
  <si>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</si>
  <si>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</si>
  <si>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</si>
  <si>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</si>
  <si>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</si>
  <si>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</si>
  <si>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</si>
  <si>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</si>
  <si>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</si>
  <si>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</si>
  <si>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</si>
  <si>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</si>
  <si>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</si>
  <si>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</si>
  <si>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</si>
  <si>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</si>
  <si>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</si>
  <si>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</si>
  <si>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</si>
  <si>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</si>
  <si>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</si>
  <si>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</si>
  <si>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</si>
  <si>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</si>
  <si>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</si>
  <si>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</si>
  <si>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</si>
  <si>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</si>
  <si>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</si>
  <si>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</si>
  <si>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</si>
  <si>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</si>
  <si>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</si>
  <si>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</si>
  <si>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</si>
  <si>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</si>
  <si>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</si>
  <si>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</si>
  <si>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</si>
  <si>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</si>
  <si>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</si>
  <si>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</si>
  <si>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</si>
  <si>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</si>
  <si>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</si>
  <si>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</si>
  <si>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</si>
  <si>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</si>
  <si>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</si>
  <si>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</si>
  <si>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</si>
  <si>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</si>
  <si>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</si>
  <si>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</si>
  <si>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</si>
  <si>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</si>
  <si>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</si>
  <si>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</si>
  <si>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</si>
  <si>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</si>
  <si>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Plan de Acción</t>
  </si>
  <si>
    <t>Plan de Accion</t>
  </si>
  <si>
    <t>CANTIDAD</t>
  </si>
  <si>
    <t>PLAN DE ACCION</t>
  </si>
  <si>
    <t>MENSUAL</t>
  </si>
  <si>
    <t>Enero</t>
  </si>
  <si>
    <t>SUBDIRECTOR DE GESTION CORPORATIVA</t>
  </si>
  <si>
    <t>Subdirección de Gestión Corporativa</t>
  </si>
  <si>
    <t>Plan de acción</t>
  </si>
  <si>
    <t>% Avance de meta acumulado</t>
  </si>
  <si>
    <t xml:space="preserve">Actividades ejecutadas descritas en el Plan de Acción desarrolladas en un periodo de tiempo determinado </t>
  </si>
  <si>
    <t xml:space="preserve">Adquirir dotación de mobiliario para la Casa Ecologica de los Animales. </t>
  </si>
  <si>
    <t>Dotación y poner en funcionamiento (primera etapa) y lograr un avance en la construcción (segunda etapa) de la Casa Ecológica de los Animales – CEA  Bogotá</t>
  </si>
  <si>
    <t>PM-01</t>
  </si>
  <si>
    <t>FRANKLIN SASTOQUE  - CONTRATISTA SGC</t>
  </si>
  <si>
    <t xml:space="preserve">PROTEGER LA VIDA Y SER GARANTE DEL TRATO DIGNO HACIA LOS ANIMALES, A TRAVES DE ACCIONES DE PROTECCION Y BIENESTAR ANIMAL </t>
  </si>
  <si>
    <t xml:space="preserve"> Bienes Muebles Adquiridos</t>
  </si>
  <si>
    <t xml:space="preserve">
Con este indicador se busca realizar el seguimiento a la meta para  realizar la dotación de la CEA de acuerdo con sus necesidades. 
</t>
  </si>
  <si>
    <t>Actividades ejecutadas para la dotación del CEA</t>
  </si>
  <si>
    <t xml:space="preserve">Está conformado por las actividades ejecutadas para proceder con la dotacion de la CEA 
</t>
  </si>
  <si>
    <t xml:space="preserve">
Está conformado por las actividades programadas para la dotación de la CEA
 </t>
  </si>
  <si>
    <t>Dotacion programada / Suministro de Dotación para la Casa Ecologica.</t>
  </si>
  <si>
    <t xml:space="preserve">
Realizar el 100% de la dotación y puesta en operación de la primera fase de la Casa Ecológica para Animales domésticos e iniciar la construcción de la Fase 2 conforme a lo estipulado en el plan de acción</t>
  </si>
  <si>
    <t>Actividades ejecutadas para la adecuacion de los cuartos frios de la  CEA</t>
  </si>
  <si>
    <t xml:space="preserve"> Está conformado por las actividades ejecutadas para proceder a las adecuaciones de los cuartos frios de la CEA </t>
  </si>
  <si>
    <t xml:space="preserve"> Está conformado por las actividades programadas para proceder a las adecuaciones de los cuartos frios de la CEA </t>
  </si>
  <si>
    <t>Actividades Programadas para dar cumplimiento al  Plan de Accion para el cumplimiento de la  la adecuación de la  conectividad, puestos de trabajo y casa ecológica de animales para su  adecuado funcionamiento</t>
  </si>
  <si>
    <t xml:space="preserve">
Actividades ejecutadas para poner en funcionamiento la Casa Ecológica para asegurar la atención a los animales a través de los diferentes programas del IDPYBA
</t>
  </si>
  <si>
    <t>Actividades Programadas para dar cumplimiento al  Plan de Accion para  poner en funcionamiento la Casa Ecológica para asegurar la atención a los animales a través de los diferentes programas del IDPYBA</t>
  </si>
  <si>
    <t xml:space="preserve">Con este indicador se busca realizar el seguimiento a la meta para  realizar la dotación de de elementos medicos, quirurgicos para la Casa Ecologica de los Animales </t>
  </si>
  <si>
    <t xml:space="preserve">Con este indicador se busca realizar el seguimiento a la adecuación de los cuartos frios </t>
  </si>
  <si>
    <t>Con este indicador se busca realizar el seguimiento a la adecuacion de los puntos de conectividad, puestos de trabajo y casa ecológica de animales para su adecuado funcionamiento</t>
  </si>
  <si>
    <t>Con este indicador se busca realizar seguimiento al funcionamiento de  la Casa Ecológica para asegurar la atención a los animales a través de los diferentes programas del IDPYBA</t>
  </si>
  <si>
    <t xml:space="preserve">Adecuaciones  programadas / Adecuaciones realizadas </t>
  </si>
  <si>
    <t>Actividades ejecutadas para adecuar puntos de conectividad, puestos de
trabajo y casa ecológica  /Actividades programadas para para adecuar puntos de conectividad, puestos de
trabajo y casa ecológica</t>
  </si>
  <si>
    <t>Actividades ejecutadas el funcionamiento de la casa Ecologica /Actividades programadas para el funcionamiento de la casa Ecologica</t>
  </si>
  <si>
    <t xml:space="preserve"> Actividades programadas en Plan de Acción programadas para la dotacion de la CEA </t>
  </si>
  <si>
    <t xml:space="preserve">
Está conformado por las actividades programadas en el Plan de Acción  para la dotación de la CEA
 </t>
  </si>
  <si>
    <t>Salas, centrales y unidades médicas adecuadas</t>
  </si>
  <si>
    <t xml:space="preserve"> Actividades programadas programadas en el Plan de Acción para la dotacion de la CEA </t>
  </si>
  <si>
    <t>Ejecución del cronograma de entrega de unidades Misionales</t>
  </si>
  <si>
    <t xml:space="preserve"> Actividades programadas en el Plan de Acción para la adecuacion de los cuartos frios de la  CEA</t>
  </si>
  <si>
    <t>Puestos de trabajo dotados y/o instalados</t>
  </si>
  <si>
    <t xml:space="preserve"> Actividades programadas en el Plan de Acción para la adecuación de la  conectividad, puestos de trabajo y casa ecológica de animales para su  adecuado funcionamiento</t>
  </si>
  <si>
    <t>Actividades ejecutadas para la adecuación de la  conectividad, puestos de trabajo y casa ecológica de animales para su  adecuado funcionamiento</t>
  </si>
  <si>
    <t>Avance Plan De Accion</t>
  </si>
  <si>
    <t xml:space="preserve"> Actividades programadas en el Plan de Acción para poner en funcionamiento la Casa Ecológica para asegurar la atención a los animales a través de los diferentes programas del IDPYBA</t>
  </si>
  <si>
    <t>GOTARDO ANTONIO YÁÑEZ ÁLVAREZ</t>
  </si>
  <si>
    <t>El Instituto se encuentra pendiente de la Entrega de la Casa Ecologica por parte de la Secretaría Distrital de Ambiente, los reportes para esta meta corresponden a la Gestión realizada por el Instituto</t>
  </si>
  <si>
    <t>Con la dotación y puesta en funcionamiento de la Casa Ecologica se busca garantizar la protección y el bienestar a los animales, prestando servicios de manera centralizada, en una única y eficiente infraestructura para todas las localidades.</t>
  </si>
  <si>
    <t>10 de enero de 2022</t>
  </si>
  <si>
    <t xml:space="preserve">Se estructura la organización para validación de las necesidades, sus condiciones técnicas, cantidades y demás ítems a tener en cuenta para el desarrollo del proyecto.  </t>
  </si>
  <si>
    <t>Actividades ejecutadas en la fase dos (2) para para el funcionamiento de la casa Ecologica /Actividades programadas para la fase dos (2)  funcionamiento de la casa Ecologica</t>
  </si>
  <si>
    <t>Para el presente periodo no se desarrollaron actividades propias al desarrollo de la meta, ya que dependemos de la entrega de la CEA, para demostrar avance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</si>
</sst>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 #,##0.00\ &quot;€&quot;_-;\-* #,##0.00\ &quot;€&quot;_-;_-* &quot;-&quot;??\ &quot;€&quot;_-;_-@_-"/>
    <numFmt numFmtId="165" formatCode="&quot;$&quot;\ #,##0_);[Red]\(&quot;$&quot;\ #,##0\)"/>
    <numFmt numFmtId="166" formatCode="_(* #,##0_);_(* \(#,##0\);_(* &quot;-&quot;_);_(@_)"/>
    <numFmt numFmtId="167" formatCode="_(&quot;$&quot;\ * #,##0.00_);_(&quot;$&quot;\ * \(#,##0.00\);_(&quot;$&quot;\ * &quot;-&quot;??_);_(@_)"/>
    <numFmt numFmtId="168" formatCode="_(* #,##0.00_);_(* \(#,##0.00\);_(*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0.0"/>
    <numFmt numFmtId="176" formatCode="0.000"/>
    <numFmt numFmtId="177" formatCode="_(* #,##0.000_);_(* \(#,##0.000\);_(* &quot;-&quot;??_);_(@_)"/>
    <numFmt numFmtId="178" formatCode="_(* #,##0.0000_);_(* \(#,##0.0000\);_(* &quot;-&quot;??_);_(@_)"/>
  </numFmts>
  <fonts count="82"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8"/>
      <name val="Calibri"/>
      <family val="2"/>
      <scheme val="minor"/>
    </font>
    <font>
      <b/>
      <sz val="14"/>
      <color theme="1"/>
      <name val="Arial"/>
      <family val="2"/>
    </font>
    <font>
      <sz val="9"/>
      <color theme="0"/>
      <name val="Arial"/>
      <family val="2"/>
    </font>
    <font>
      <u/>
      <sz val="12"/>
      <name val="Arial"/>
      <family val="2"/>
    </font>
    <font>
      <b/>
      <sz val="12"/>
      <color theme="3"/>
      <name val="Arial"/>
      <family val="2"/>
    </font>
    <font>
      <sz val="9"/>
      <color indexed="81"/>
      <name val="Tahoma"/>
      <family val="2"/>
    </font>
    <font>
      <b/>
      <sz val="9"/>
      <color indexed="81"/>
      <name val="Tahoma"/>
      <family val="2"/>
    </font>
    <font>
      <sz val="11"/>
      <color theme="1"/>
      <name val="Arial Narrow"/>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7"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8"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8" fontId="33" fillId="0" borderId="0" applyFont="0" applyFill="0" applyBorder="0" applyAlignment="0" applyProtection="0"/>
    <xf numFmtId="166" fontId="33" fillId="0" borderId="0" applyFont="0" applyFill="0" applyBorder="0" applyAlignment="0" applyProtection="0"/>
    <xf numFmtId="41" fontId="33" fillId="0" borderId="0" applyFont="0" applyFill="0" applyBorder="0" applyAlignment="0" applyProtection="0"/>
    <xf numFmtId="168" fontId="3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3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8"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716">
    <xf numFmtId="0" fontId="0" fillId="0" borderId="0" xfId="0"/>
    <xf numFmtId="0" fontId="50" fillId="0" borderId="11" xfId="0" applyFont="1" applyBorder="1" applyAlignment="1" applyProtection="1">
      <alignment vertical="center" wrapText="1"/>
    </xf>
    <xf numFmtId="0" fontId="50" fillId="0" borderId="12" xfId="0" applyFont="1" applyBorder="1" applyAlignment="1" applyProtection="1">
      <alignment vertical="center" wrapText="1"/>
    </xf>
    <xf numFmtId="0" fontId="51" fillId="0" borderId="0" xfId="0" applyFont="1" applyProtection="1"/>
    <xf numFmtId="0" fontId="50" fillId="0" borderId="0" xfId="0" applyFont="1" applyBorder="1" applyAlignment="1" applyProtection="1">
      <alignment horizontal="center" vertical="center" wrapText="1"/>
    </xf>
    <xf numFmtId="0" fontId="52" fillId="0" borderId="0" xfId="0" applyFont="1" applyProtection="1"/>
    <xf numFmtId="0" fontId="53" fillId="0" borderId="0" xfId="0" applyFont="1" applyFill="1"/>
    <xf numFmtId="0" fontId="54" fillId="0" borderId="0" xfId="0" applyFont="1"/>
    <xf numFmtId="0" fontId="55" fillId="0" borderId="0" xfId="0" applyFont="1" applyAlignment="1">
      <alignment horizontal="center"/>
    </xf>
    <xf numFmtId="0" fontId="55" fillId="0" borderId="0" xfId="0" applyFont="1"/>
    <xf numFmtId="0" fontId="54" fillId="0" borderId="0" xfId="0" applyFont="1" applyFill="1"/>
    <xf numFmtId="0" fontId="51" fillId="0" borderId="0" xfId="0" applyFont="1" applyFill="1"/>
    <xf numFmtId="0" fontId="51" fillId="0" borderId="0" xfId="0" applyFont="1"/>
    <xf numFmtId="0" fontId="55" fillId="0" borderId="0" xfId="0" applyFont="1" applyFill="1" applyBorder="1" applyAlignment="1" applyProtection="1">
      <alignment horizontal="center" vertical="center" wrapText="1"/>
      <protection locked="0"/>
    </xf>
    <xf numFmtId="0" fontId="56"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5"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58"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59" fillId="0" borderId="0" xfId="1495" applyFont="1" applyFill="1" applyBorder="1" applyAlignment="1">
      <alignment horizontal="center" vertical="center" wrapText="1"/>
    </xf>
    <xf numFmtId="0" fontId="60"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4"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1" fillId="0" borderId="0" xfId="0" applyFont="1" applyFill="1" applyAlignment="1" applyProtection="1">
      <alignment horizontal="center"/>
    </xf>
    <xf numFmtId="0" fontId="3" fillId="24" borderId="0" xfId="1371" applyFont="1" applyFill="1" applyAlignment="1">
      <alignment horizontal="center" vertical="center"/>
    </xf>
    <xf numFmtId="9" fontId="4" fillId="24" borderId="0" xfId="1496" applyFont="1" applyFill="1" applyAlignment="1">
      <alignment vertical="center"/>
    </xf>
    <xf numFmtId="0" fontId="4" fillId="0" borderId="0" xfId="1371" applyFont="1" applyFill="1" applyAlignment="1">
      <alignment vertical="center"/>
    </xf>
    <xf numFmtId="10" fontId="62" fillId="0" borderId="10" xfId="1495" applyNumberFormat="1" applyFont="1" applyBorder="1" applyAlignment="1">
      <alignment horizontal="center" vertical="center" wrapText="1"/>
    </xf>
    <xf numFmtId="10" fontId="63" fillId="0" borderId="10" xfId="1495" applyNumberFormat="1" applyFont="1" applyBorder="1" applyAlignment="1">
      <alignment horizontal="center" vertical="center" wrapText="1"/>
    </xf>
    <xf numFmtId="10" fontId="51" fillId="0" borderId="18" xfId="1495" applyNumberFormat="1" applyFont="1" applyBorder="1" applyAlignment="1">
      <alignment horizontal="center" vertical="center" wrapText="1"/>
    </xf>
    <xf numFmtId="0" fontId="54" fillId="0" borderId="0" xfId="0" applyFont="1" applyBorder="1" applyAlignment="1" applyProtection="1">
      <alignment horizontal="center"/>
      <protection locked="0"/>
    </xf>
    <xf numFmtId="0" fontId="55" fillId="0" borderId="0" xfId="0" applyFont="1" applyBorder="1" applyAlignment="1" applyProtection="1">
      <alignment horizontal="center" vertical="center" wrapText="1"/>
      <protection locked="0"/>
    </xf>
    <xf numFmtId="0" fontId="49" fillId="0" borderId="0" xfId="0" applyFont="1" applyBorder="1" applyAlignment="1">
      <alignment horizontal="center"/>
    </xf>
    <xf numFmtId="0" fontId="50" fillId="0" borderId="0" xfId="0" applyFont="1" applyBorder="1" applyAlignment="1" applyProtection="1">
      <alignment vertical="center" wrapText="1"/>
    </xf>
    <xf numFmtId="0" fontId="0" fillId="0" borderId="0" xfId="0" applyAlignment="1">
      <alignment horizontal="center"/>
    </xf>
    <xf numFmtId="0" fontId="49" fillId="0" borderId="0" xfId="0" applyFont="1" applyFill="1" applyBorder="1" applyAlignment="1">
      <alignment horizontal="center" vertical="center" wrapText="1"/>
    </xf>
    <xf numFmtId="9" fontId="64" fillId="53" borderId="10" xfId="1495" applyFont="1" applyFill="1" applyBorder="1" applyAlignment="1">
      <alignment horizontal="center" vertical="center" wrapText="1"/>
    </xf>
    <xf numFmtId="0" fontId="57"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1"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Border="1" applyAlignment="1">
      <alignment horizontal="center" vertical="center" wrapText="1"/>
    </xf>
    <xf numFmtId="10" fontId="63"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2" fillId="0" borderId="0" xfId="0" applyFont="1" applyFill="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3"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3" fillId="0" borderId="17" xfId="1495" applyFont="1" applyBorder="1" applyAlignment="1">
      <alignment horizontal="center" vertical="center"/>
    </xf>
    <xf numFmtId="0" fontId="49"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0" fillId="50" borderId="12" xfId="0" applyFont="1" applyFill="1" applyBorder="1" applyAlignment="1" applyProtection="1">
      <alignment vertical="center" wrapText="1"/>
    </xf>
    <xf numFmtId="0" fontId="49" fillId="0" borderId="10" xfId="0" applyFont="1" applyFill="1" applyBorder="1" applyAlignment="1">
      <alignment horizontal="center" vertical="center" wrapText="1"/>
    </xf>
    <xf numFmtId="0" fontId="0" fillId="0" borderId="10" xfId="0" applyBorder="1"/>
    <xf numFmtId="0" fontId="49" fillId="52" borderId="10" xfId="0" applyFont="1" applyFill="1" applyBorder="1" applyAlignment="1">
      <alignment vertical="center" wrapText="1"/>
    </xf>
    <xf numFmtId="9" fontId="33" fillId="0" borderId="10" xfId="1495" applyFont="1" applyBorder="1" applyAlignment="1">
      <alignment vertical="center"/>
    </xf>
    <xf numFmtId="9" fontId="49"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49"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49"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68" fillId="50" borderId="0" xfId="0" applyFont="1" applyFill="1" applyBorder="1" applyProtection="1">
      <protection locked="0"/>
    </xf>
    <xf numFmtId="0" fontId="68" fillId="0" borderId="0" xfId="0" applyFont="1" applyFill="1" applyProtection="1">
      <protection locked="0"/>
    </xf>
    <xf numFmtId="0" fontId="5" fillId="0" borderId="0" xfId="0" applyFont="1" applyFill="1" applyProtection="1">
      <protection locked="0"/>
    </xf>
    <xf numFmtId="0" fontId="68" fillId="50" borderId="0" xfId="0" applyFont="1" applyFill="1" applyProtection="1">
      <protection locked="0"/>
    </xf>
    <xf numFmtId="0" fontId="69"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68" fillId="0" borderId="0" xfId="0" applyNumberFormat="1" applyFont="1" applyFill="1" applyProtection="1">
      <protection locked="0"/>
    </xf>
    <xf numFmtId="9" fontId="68"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49" fillId="52" borderId="10" xfId="0" applyFont="1" applyFill="1" applyBorder="1" applyAlignment="1">
      <alignment horizontal="center" vertical="center" wrapText="1"/>
    </xf>
    <xf numFmtId="0" fontId="49" fillId="53" borderId="17" xfId="0" applyFont="1" applyFill="1" applyBorder="1" applyAlignment="1">
      <alignment horizontal="center" vertical="center" wrapText="1"/>
    </xf>
    <xf numFmtId="0" fontId="0" fillId="57" borderId="10" xfId="0" applyFill="1" applyBorder="1"/>
    <xf numFmtId="9" fontId="33" fillId="0" borderId="0" xfId="1495" applyFont="1"/>
    <xf numFmtId="0" fontId="0" fillId="58" borderId="10" xfId="0" applyFill="1" applyBorder="1"/>
    <xf numFmtId="0" fontId="45" fillId="0" borderId="0" xfId="0" applyFont="1"/>
    <xf numFmtId="9" fontId="45" fillId="0" borderId="0" xfId="1495" applyFont="1"/>
    <xf numFmtId="0" fontId="0" fillId="59" borderId="10" xfId="0" applyFill="1" applyBorder="1"/>
    <xf numFmtId="166" fontId="33" fillId="0" borderId="0" xfId="1251" applyFont="1"/>
    <xf numFmtId="166"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3" fillId="26" borderId="10" xfId="1250" applyNumberFormat="1" applyFont="1" applyFill="1" applyBorder="1" applyAlignment="1">
      <alignment horizontal="center" vertical="center"/>
    </xf>
    <xf numFmtId="168" fontId="9" fillId="26" borderId="10" xfId="1250" applyFont="1" applyFill="1" applyBorder="1" applyAlignment="1">
      <alignment horizontal="center" vertical="center"/>
    </xf>
    <xf numFmtId="171" fontId="63" fillId="60" borderId="10" xfId="1250" applyNumberFormat="1" applyFont="1" applyFill="1" applyBorder="1" applyAlignment="1">
      <alignment horizontal="center" vertical="center"/>
    </xf>
    <xf numFmtId="168" fontId="9" fillId="60" borderId="10" xfId="1250" applyFont="1" applyFill="1" applyBorder="1" applyAlignment="1" applyProtection="1">
      <alignment horizontal="center" vertical="center" wrapText="1"/>
      <protection locked="0"/>
    </xf>
    <xf numFmtId="10" fontId="62" fillId="25" borderId="10" xfId="1495" applyNumberFormat="1" applyFont="1" applyFill="1" applyBorder="1" applyAlignment="1">
      <alignment horizontal="center" vertical="center" wrapText="1"/>
    </xf>
    <xf numFmtId="10" fontId="63" fillId="25" borderId="10" xfId="1495" applyNumberFormat="1" applyFont="1" applyFill="1" applyBorder="1" applyAlignment="1">
      <alignment horizontal="center" vertical="center" wrapText="1"/>
    </xf>
    <xf numFmtId="10" fontId="51"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3"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3"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3" fillId="56" borderId="10" xfId="1495" applyFont="1" applyFill="1" applyBorder="1" applyAlignment="1">
      <alignment vertical="center" wrapText="1"/>
    </xf>
    <xf numFmtId="0" fontId="0" fillId="56" borderId="10" xfId="0" applyFill="1" applyBorder="1"/>
    <xf numFmtId="9" fontId="64" fillId="56" borderId="10" xfId="1495"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49" fillId="56" borderId="10" xfId="0" applyNumberFormat="1" applyFont="1" applyFill="1" applyBorder="1" applyAlignment="1">
      <alignment vertical="center" wrapText="1"/>
    </xf>
    <xf numFmtId="0" fontId="49" fillId="56" borderId="10" xfId="0" applyFont="1" applyFill="1" applyBorder="1" applyAlignment="1">
      <alignment vertical="center" wrapText="1"/>
    </xf>
    <xf numFmtId="9" fontId="64" fillId="53" borderId="20" xfId="1495" applyFont="1" applyFill="1" applyBorder="1" applyAlignment="1">
      <alignment horizontal="center" vertical="center" wrapText="1"/>
    </xf>
    <xf numFmtId="0" fontId="0" fillId="0" borderId="17" xfId="0" applyBorder="1" applyAlignment="1">
      <alignment horizontal="center" vertical="center"/>
    </xf>
    <xf numFmtId="9" fontId="33" fillId="50" borderId="17" xfId="1495" applyFont="1" applyFill="1" applyBorder="1" applyAlignment="1">
      <alignment horizontal="center" vertical="center"/>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3" fillId="0" borderId="0" xfId="0" applyFont="1"/>
    <xf numFmtId="0" fontId="12" fillId="0" borderId="0" xfId="1371" applyFont="1" applyAlignment="1">
      <alignment horizontal="center" vertical="top" wrapText="1"/>
    </xf>
    <xf numFmtId="0" fontId="12" fillId="0" borderId="0" xfId="1371" applyFont="1" applyAlignment="1">
      <alignment horizontal="center" vertical="center"/>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0" fontId="58" fillId="0" borderId="0" xfId="1327" applyFont="1" applyAlignment="1">
      <alignment vertical="center"/>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4" fillId="0" borderId="0" xfId="1371" applyAlignment="1">
      <alignment vertical="center"/>
    </xf>
    <xf numFmtId="0" fontId="4" fillId="24" borderId="0" xfId="1371" applyFill="1" applyAlignment="1">
      <alignment vertical="center"/>
    </xf>
    <xf numFmtId="0" fontId="4" fillId="24" borderId="0" xfId="1371" applyFill="1" applyAlignment="1">
      <alignment vertical="top" wrapText="1"/>
    </xf>
    <xf numFmtId="0" fontId="8" fillId="61" borderId="16" xfId="1371" applyFont="1" applyFill="1" applyBorder="1" applyAlignment="1" applyProtection="1">
      <alignment horizontal="justify" vertical="center" wrapText="1"/>
      <protection locked="0"/>
    </xf>
    <xf numFmtId="0" fontId="8" fillId="61" borderId="16" xfId="1371" applyFont="1" applyFill="1" applyBorder="1" applyAlignment="1">
      <alignment horizontal="justify" vertical="center" wrapText="1"/>
    </xf>
    <xf numFmtId="0" fontId="8" fillId="61" borderId="16" xfId="1371" applyFont="1" applyFill="1" applyBorder="1" applyAlignment="1">
      <alignment horizontal="justify" vertical="center"/>
    </xf>
    <xf numFmtId="0" fontId="8" fillId="61" borderId="16" xfId="1371" applyFont="1" applyFill="1" applyBorder="1" applyAlignment="1">
      <alignment vertical="center" wrapText="1"/>
    </xf>
    <xf numFmtId="0" fontId="8" fillId="61" borderId="66" xfId="1371" applyFont="1" applyFill="1" applyBorder="1" applyAlignment="1">
      <alignment horizontal="justify" vertical="center" wrapText="1"/>
    </xf>
    <xf numFmtId="0" fontId="8" fillId="61" borderId="10" xfId="1371" applyFont="1" applyFill="1" applyBorder="1" applyAlignment="1" applyProtection="1">
      <alignment horizontal="center" vertical="center" wrapText="1"/>
      <protection locked="0"/>
    </xf>
    <xf numFmtId="0" fontId="8" fillId="61" borderId="10" xfId="1371" applyFont="1" applyFill="1" applyBorder="1" applyAlignment="1">
      <alignment horizontal="center" vertical="center" wrapText="1"/>
    </xf>
    <xf numFmtId="0" fontId="8" fillId="61" borderId="36" xfId="1371" applyFont="1" applyFill="1" applyBorder="1" applyAlignment="1">
      <alignment horizontal="left" vertical="center" wrapText="1"/>
    </xf>
    <xf numFmtId="0" fontId="8" fillId="61" borderId="16" xfId="1371" applyFont="1" applyFill="1" applyBorder="1" applyAlignment="1">
      <alignment horizontal="left" vertical="center" wrapText="1"/>
    </xf>
    <xf numFmtId="14" fontId="9" fillId="0" borderId="10" xfId="1371" applyNumberFormat="1" applyFont="1" applyBorder="1" applyAlignment="1" applyProtection="1">
      <alignment horizontal="center" vertical="center" wrapText="1"/>
      <protection locked="0"/>
    </xf>
    <xf numFmtId="9" fontId="3" fillId="24" borderId="0" xfId="1496" applyFont="1" applyFill="1" applyAlignment="1">
      <alignment horizontal="center" vertical="center"/>
    </xf>
    <xf numFmtId="0" fontId="76" fillId="0" borderId="0" xfId="0" applyFont="1"/>
    <xf numFmtId="0" fontId="76" fillId="0" borderId="0" xfId="1327" applyFont="1" applyAlignment="1">
      <alignment vertical="center" wrapText="1"/>
    </xf>
    <xf numFmtId="0" fontId="76" fillId="0" borderId="0" xfId="1327" applyFont="1" applyAlignment="1">
      <alignment vertical="center"/>
    </xf>
    <xf numFmtId="0" fontId="5" fillId="0" borderId="10" xfId="1371" applyFont="1" applyBorder="1" applyAlignment="1">
      <alignment horizontal="center" vertical="center"/>
    </xf>
    <xf numFmtId="0" fontId="15" fillId="61" borderId="10" xfId="1371" applyFont="1" applyFill="1" applyBorder="1" applyAlignment="1">
      <alignment vertical="center" wrapText="1"/>
    </xf>
    <xf numFmtId="0" fontId="5" fillId="0" borderId="18" xfId="1371" applyFont="1" applyBorder="1" applyAlignment="1">
      <alignment horizontal="center" vertical="center"/>
    </xf>
    <xf numFmtId="2" fontId="5" fillId="0" borderId="20" xfId="1496" applyNumberFormat="1" applyFont="1" applyFill="1" applyBorder="1" applyAlignment="1">
      <alignment horizontal="center" vertical="center" wrapText="1"/>
    </xf>
    <xf numFmtId="2" fontId="5" fillId="0" borderId="46" xfId="1496" applyNumberFormat="1" applyFont="1" applyFill="1" applyBorder="1" applyAlignment="1">
      <alignment horizontal="center" vertical="center" wrapText="1"/>
    </xf>
    <xf numFmtId="9" fontId="70" fillId="0" borderId="10" xfId="1495" applyFont="1" applyBorder="1" applyAlignment="1">
      <alignment horizontal="center" vertical="center"/>
    </xf>
    <xf numFmtId="14" fontId="12" fillId="0" borderId="10" xfId="1371" applyNumberFormat="1" applyFont="1" applyBorder="1" applyAlignment="1" applyProtection="1">
      <alignment horizontal="center" vertical="center" wrapText="1"/>
      <protection locked="0"/>
    </xf>
    <xf numFmtId="0" fontId="8" fillId="61" borderId="36" xfId="1371" applyFont="1" applyFill="1" applyBorder="1" applyAlignment="1">
      <alignment horizontal="left" vertical="center" wrapText="1"/>
    </xf>
    <xf numFmtId="168" fontId="70" fillId="24" borderId="20" xfId="1250" applyFont="1" applyFill="1" applyBorder="1" applyAlignment="1">
      <alignment horizontal="center" vertical="center"/>
    </xf>
    <xf numFmtId="176" fontId="5" fillId="0" borderId="20" xfId="1496" applyNumberFormat="1" applyFont="1" applyFill="1" applyBorder="1" applyAlignment="1">
      <alignment horizontal="center" vertical="center" wrapText="1"/>
    </xf>
    <xf numFmtId="175" fontId="5" fillId="0" borderId="20" xfId="1496" applyNumberFormat="1" applyFont="1" applyFill="1" applyBorder="1" applyAlignment="1">
      <alignment horizontal="center" vertical="center" wrapText="1"/>
    </xf>
    <xf numFmtId="175" fontId="5" fillId="0" borderId="46" xfId="1496" applyNumberFormat="1" applyFont="1" applyFill="1" applyBorder="1" applyAlignment="1">
      <alignment vertical="center" wrapText="1"/>
    </xf>
    <xf numFmtId="0" fontId="8" fillId="61" borderId="72" xfId="1371" applyFont="1" applyFill="1" applyBorder="1" applyAlignment="1">
      <alignment horizontal="left" vertical="center" wrapText="1"/>
    </xf>
    <xf numFmtId="0" fontId="8" fillId="61" borderId="72" xfId="1371" applyFont="1" applyFill="1" applyBorder="1" applyAlignment="1">
      <alignment vertical="center" wrapText="1"/>
    </xf>
    <xf numFmtId="0" fontId="8" fillId="61" borderId="74" xfId="1371" applyFont="1" applyFill="1" applyBorder="1" applyAlignment="1">
      <alignment horizontal="left" vertical="center" wrapText="1"/>
    </xf>
    <xf numFmtId="0" fontId="8" fillId="61" borderId="74" xfId="1371" applyFont="1" applyFill="1" applyBorder="1" applyAlignment="1">
      <alignment horizontal="center" vertical="center" wrapText="1"/>
    </xf>
    <xf numFmtId="0" fontId="8" fillId="61" borderId="72" xfId="1371" applyFont="1" applyFill="1" applyBorder="1" applyAlignment="1">
      <alignment horizontal="center" vertical="center" wrapText="1"/>
    </xf>
    <xf numFmtId="0" fontId="8" fillId="61" borderId="72" xfId="0" applyFont="1" applyFill="1" applyBorder="1" applyAlignment="1">
      <alignment horizontal="center" vertical="center" wrapText="1"/>
    </xf>
    <xf numFmtId="0" fontId="8" fillId="61" borderId="73" xfId="1371" applyFont="1" applyFill="1" applyBorder="1" applyAlignment="1">
      <alignment horizontal="center" vertical="center" wrapText="1"/>
    </xf>
    <xf numFmtId="0" fontId="8" fillId="61" borderId="74" xfId="1371" applyFont="1" applyFill="1" applyBorder="1" applyAlignment="1">
      <alignment horizontal="center" vertical="center"/>
    </xf>
    <xf numFmtId="0" fontId="8" fillId="61" borderId="72" xfId="1371" applyFont="1" applyFill="1" applyBorder="1" applyAlignment="1" applyProtection="1">
      <alignment horizontal="justify" vertical="center" wrapText="1"/>
      <protection locked="0"/>
    </xf>
    <xf numFmtId="0" fontId="8" fillId="61" borderId="72" xfId="1371" applyFont="1" applyFill="1" applyBorder="1" applyAlignment="1">
      <alignment horizontal="justify" vertical="center" wrapText="1"/>
    </xf>
    <xf numFmtId="0" fontId="8" fillId="61" borderId="72" xfId="1371" applyFont="1" applyFill="1" applyBorder="1" applyAlignment="1" applyProtection="1">
      <alignment horizontal="center" vertical="center" wrapText="1"/>
      <protection locked="0"/>
    </xf>
    <xf numFmtId="14" fontId="9" fillId="0" borderId="72" xfId="1371" applyNumberFormat="1" applyFont="1" applyBorder="1" applyAlignment="1" applyProtection="1">
      <alignment vertical="center" wrapText="1"/>
      <protection locked="0"/>
    </xf>
    <xf numFmtId="0" fontId="8" fillId="61" borderId="72" xfId="1371" applyFont="1" applyFill="1" applyBorder="1" applyAlignment="1">
      <alignment horizontal="justify" vertical="center"/>
    </xf>
    <xf numFmtId="9" fontId="3" fillId="24" borderId="0" xfId="1496" applyFont="1" applyFill="1" applyAlignment="1">
      <alignment vertical="center"/>
    </xf>
    <xf numFmtId="168" fontId="59" fillId="0" borderId="0" xfId="1495" applyNumberFormat="1" applyFont="1" applyFill="1" applyBorder="1" applyAlignment="1">
      <alignment horizontal="center" vertical="center" wrapText="1"/>
    </xf>
    <xf numFmtId="177" fontId="70" fillId="24" borderId="10" xfId="1250" applyNumberFormat="1" applyFont="1" applyFill="1" applyBorder="1" applyAlignment="1">
      <alignment horizontal="center" vertical="center"/>
    </xf>
    <xf numFmtId="175" fontId="5" fillId="24" borderId="20" xfId="1496" applyNumberFormat="1" applyFont="1" applyFill="1" applyBorder="1" applyAlignment="1">
      <alignment horizontal="center" vertical="center" wrapText="1"/>
    </xf>
    <xf numFmtId="175" fontId="5" fillId="24" borderId="46" xfId="1496" applyNumberFormat="1" applyFont="1" applyFill="1" applyBorder="1" applyAlignment="1">
      <alignment horizontal="center" vertical="center" wrapText="1"/>
    </xf>
    <xf numFmtId="168" fontId="5" fillId="0" borderId="20" xfId="1250" applyFont="1" applyFill="1" applyBorder="1" applyAlignment="1">
      <alignment horizontal="center" vertical="center"/>
    </xf>
    <xf numFmtId="177" fontId="70" fillId="0" borderId="72" xfId="1250" applyNumberFormat="1" applyFont="1" applyFill="1" applyBorder="1" applyAlignment="1">
      <alignment horizontal="center" vertical="center"/>
    </xf>
    <xf numFmtId="0" fontId="5" fillId="0" borderId="10" xfId="1371" applyFont="1" applyBorder="1" applyAlignment="1">
      <alignment horizontal="center" vertical="center"/>
    </xf>
    <xf numFmtId="0" fontId="8" fillId="61" borderId="10" xfId="1371" applyFont="1" applyFill="1" applyBorder="1" applyAlignment="1">
      <alignment horizontal="center" vertical="center" wrapText="1"/>
    </xf>
    <xf numFmtId="9" fontId="70" fillId="0" borderId="72" xfId="1495" applyFont="1" applyBorder="1"/>
    <xf numFmtId="170" fontId="9" fillId="50" borderId="72" xfId="1495" applyNumberFormat="1" applyFont="1" applyFill="1" applyBorder="1" applyAlignment="1" applyProtection="1">
      <alignment vertical="center" wrapText="1"/>
      <protection locked="0"/>
    </xf>
    <xf numFmtId="10" fontId="9" fillId="50" borderId="76" xfId="1495" applyNumberFormat="1" applyFont="1" applyFill="1" applyBorder="1" applyAlignment="1" applyProtection="1">
      <alignment vertical="center" wrapText="1"/>
      <protection locked="0" hidden="1"/>
    </xf>
    <xf numFmtId="9" fontId="9" fillId="50" borderId="72" xfId="1495" applyFont="1" applyFill="1" applyBorder="1" applyAlignment="1" applyProtection="1">
      <alignment vertical="center" wrapText="1"/>
      <protection locked="0"/>
    </xf>
    <xf numFmtId="10" fontId="9" fillId="50" borderId="72" xfId="1495" applyNumberFormat="1" applyFont="1" applyFill="1" applyBorder="1" applyAlignment="1" applyProtection="1">
      <alignment vertical="center" wrapText="1"/>
      <protection locked="0"/>
    </xf>
    <xf numFmtId="10" fontId="5" fillId="50" borderId="72" xfId="1495" applyNumberFormat="1" applyFont="1" applyFill="1" applyBorder="1" applyAlignment="1" applyProtection="1">
      <alignment vertical="center" wrapText="1"/>
      <protection locked="0"/>
    </xf>
    <xf numFmtId="9" fontId="5" fillId="50" borderId="72" xfId="1495" applyFont="1" applyFill="1" applyBorder="1" applyAlignment="1" applyProtection="1">
      <alignment vertical="center" wrapText="1"/>
      <protection locked="0"/>
    </xf>
    <xf numFmtId="0" fontId="8" fillId="61" borderId="77" xfId="1371" applyFont="1" applyFill="1" applyBorder="1" applyAlignment="1">
      <alignment horizontal="left" vertical="center" wrapText="1"/>
    </xf>
    <xf numFmtId="0" fontId="8" fillId="61" borderId="76" xfId="1371" applyFont="1" applyFill="1" applyBorder="1" applyAlignment="1">
      <alignment horizontal="center" vertical="center" wrapText="1"/>
    </xf>
    <xf numFmtId="177" fontId="70" fillId="24" borderId="72" xfId="1250" applyNumberFormat="1" applyFont="1" applyFill="1" applyBorder="1" applyAlignment="1">
      <alignment horizontal="center" vertical="center"/>
    </xf>
    <xf numFmtId="177" fontId="5" fillId="0" borderId="20" xfId="1250" applyNumberFormat="1" applyFont="1" applyFill="1" applyBorder="1" applyAlignment="1">
      <alignment horizontal="center" vertical="center"/>
    </xf>
    <xf numFmtId="177" fontId="70" fillId="24" borderId="20" xfId="1250" applyNumberFormat="1" applyFont="1" applyFill="1" applyBorder="1" applyAlignment="1">
      <alignment horizontal="center" vertical="center"/>
    </xf>
    <xf numFmtId="176" fontId="81" fillId="0" borderId="72" xfId="0" applyNumberFormat="1" applyFont="1" applyBorder="1" applyAlignment="1">
      <alignment horizontal="center" vertical="center"/>
    </xf>
    <xf numFmtId="176" fontId="5" fillId="24" borderId="20" xfId="1250" applyNumberFormat="1" applyFont="1" applyFill="1" applyBorder="1" applyAlignment="1">
      <alignment horizontal="center" vertical="center"/>
    </xf>
    <xf numFmtId="0" fontId="8" fillId="61" borderId="10" xfId="1371" applyFont="1" applyFill="1" applyBorder="1" applyAlignment="1">
      <alignment horizontal="center" vertical="center" wrapText="1"/>
    </xf>
    <xf numFmtId="0" fontId="5" fillId="0" borderId="10" xfId="1371" applyFont="1" applyBorder="1" applyAlignment="1">
      <alignment horizontal="center" vertical="center"/>
    </xf>
    <xf numFmtId="0" fontId="8" fillId="61" borderId="16" xfId="1371" applyFont="1" applyFill="1" applyBorder="1" applyAlignment="1">
      <alignment horizontal="left" vertical="center" wrapText="1"/>
    </xf>
    <xf numFmtId="0" fontId="8" fillId="61" borderId="36"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2" fontId="5" fillId="24" borderId="46" xfId="1496" applyNumberFormat="1" applyFont="1" applyFill="1" applyBorder="1" applyAlignment="1">
      <alignment horizontal="center" vertical="center" wrapText="1"/>
    </xf>
    <xf numFmtId="176" fontId="5" fillId="0" borderId="72" xfId="1496" applyNumberFormat="1" applyFont="1" applyFill="1" applyBorder="1" applyAlignment="1">
      <alignment horizontal="center" vertical="center" wrapText="1"/>
    </xf>
    <xf numFmtId="0" fontId="8" fillId="61" borderId="79" xfId="1371" applyFont="1" applyFill="1" applyBorder="1" applyAlignment="1">
      <alignment vertical="center" wrapText="1"/>
    </xf>
    <xf numFmtId="175" fontId="5" fillId="0" borderId="46" xfId="1496" applyNumberFormat="1" applyFont="1" applyFill="1" applyBorder="1" applyAlignment="1">
      <alignment horizontal="center" vertical="center" wrapText="1"/>
    </xf>
    <xf numFmtId="0" fontId="71"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68"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8" fontId="15" fillId="51" borderId="17" xfId="1250" applyNumberFormat="1" applyFont="1" applyFill="1" applyBorder="1" applyAlignment="1" applyProtection="1">
      <alignment vertical="center" wrapText="1"/>
      <protection hidden="1"/>
    </xf>
    <xf numFmtId="168" fontId="15" fillId="51" borderId="19" xfId="1250" applyNumberFormat="1" applyFont="1" applyFill="1" applyBorder="1" applyAlignment="1" applyProtection="1">
      <alignment vertical="center" wrapText="1"/>
      <protection hidden="1"/>
    </xf>
    <xf numFmtId="168" fontId="15" fillId="0" borderId="17" xfId="1250" applyNumberFormat="1" applyFont="1" applyFill="1" applyBorder="1" applyAlignment="1" applyProtection="1">
      <alignment vertical="center" wrapText="1"/>
      <protection hidden="1"/>
    </xf>
    <xf numFmtId="168" fontId="15" fillId="0" borderId="19" xfId="1250" applyNumberFormat="1" applyFont="1" applyFill="1" applyBorder="1" applyAlignment="1" applyProtection="1">
      <alignment vertical="center" wrapText="1"/>
      <protection hidden="1"/>
    </xf>
    <xf numFmtId="0" fontId="71" fillId="0" borderId="10" xfId="0" applyFont="1" applyFill="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8" fontId="5" fillId="0" borderId="17" xfId="1250" applyFont="1" applyFill="1" applyBorder="1" applyAlignment="1" applyProtection="1">
      <alignment horizontal="center" vertical="center" wrapText="1"/>
      <protection hidden="1"/>
    </xf>
    <xf numFmtId="168" fontId="5" fillId="0" borderId="19" xfId="1250" applyFont="1" applyFill="1" applyBorder="1" applyAlignment="1" applyProtection="1">
      <alignment horizontal="center" vertical="center" wrapText="1"/>
      <protection hidden="1"/>
    </xf>
    <xf numFmtId="170"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1"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68" fillId="0" borderId="24" xfId="0" applyFont="1" applyFill="1" applyBorder="1" applyAlignment="1" applyProtection="1">
      <alignment horizontal="center"/>
      <protection locked="0"/>
    </xf>
    <xf numFmtId="0" fontId="68" fillId="0" borderId="25" xfId="0" applyFont="1" applyFill="1" applyBorder="1" applyAlignment="1" applyProtection="1">
      <alignment horizontal="center"/>
      <protection locked="0"/>
    </xf>
    <xf numFmtId="0" fontId="68" fillId="0" borderId="28"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8" fontId="15" fillId="50" borderId="17" xfId="1250" applyNumberFormat="1" applyFont="1" applyFill="1" applyBorder="1" applyAlignment="1" applyProtection="1">
      <alignment vertical="center" wrapText="1"/>
      <protection hidden="1"/>
    </xf>
    <xf numFmtId="168"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0" fillId="50" borderId="22" xfId="0" applyNumberFormat="1" applyFont="1" applyFill="1" applyBorder="1" applyAlignment="1" applyProtection="1">
      <alignment horizontal="center" vertical="center" wrapText="1"/>
      <protection hidden="1"/>
    </xf>
    <xf numFmtId="170" fontId="70" fillId="50" borderId="23" xfId="0" applyNumberFormat="1" applyFont="1" applyFill="1" applyBorder="1" applyAlignment="1" applyProtection="1">
      <alignment horizontal="center" vertical="center" wrapText="1"/>
      <protection hidden="1"/>
    </xf>
    <xf numFmtId="170" fontId="70" fillId="50" borderId="26" xfId="0" applyNumberFormat="1" applyFont="1" applyFill="1" applyBorder="1" applyAlignment="1" applyProtection="1">
      <alignment horizontal="center" vertical="center" wrapText="1"/>
      <protection hidden="1"/>
    </xf>
    <xf numFmtId="170" fontId="70" fillId="50" borderId="27" xfId="0" applyNumberFormat="1" applyFont="1" applyFill="1" applyBorder="1" applyAlignment="1" applyProtection="1">
      <alignment horizontal="center" vertical="center" wrapText="1"/>
      <protection hidden="1"/>
    </xf>
    <xf numFmtId="170" fontId="71" fillId="55" borderId="17" xfId="0" applyNumberFormat="1" applyFont="1" applyFill="1" applyBorder="1" applyAlignment="1" applyProtection="1">
      <alignment horizontal="center" vertical="center" wrapText="1"/>
      <protection hidden="1"/>
    </xf>
    <xf numFmtId="170" fontId="71"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0" fillId="50" borderId="22" xfId="0" applyNumberFormat="1" applyFont="1" applyFill="1" applyBorder="1" applyAlignment="1" applyProtection="1">
      <alignment horizontal="center" vertical="center" wrapText="1"/>
      <protection hidden="1"/>
    </xf>
    <xf numFmtId="9" fontId="70" fillId="50" borderId="23" xfId="0" applyNumberFormat="1" applyFont="1" applyFill="1" applyBorder="1" applyAlignment="1" applyProtection="1">
      <alignment horizontal="center" vertical="center" wrapText="1"/>
      <protection hidden="1"/>
    </xf>
    <xf numFmtId="9" fontId="70" fillId="50" borderId="26" xfId="0" applyNumberFormat="1" applyFont="1" applyFill="1" applyBorder="1" applyAlignment="1" applyProtection="1">
      <alignment horizontal="center" vertical="center" wrapText="1"/>
      <protection hidden="1"/>
    </xf>
    <xf numFmtId="9" fontId="70" fillId="50" borderId="27"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7" fillId="0" borderId="29" xfId="0" applyFont="1" applyFill="1" applyBorder="1" applyAlignment="1" applyProtection="1">
      <alignment horizontal="center" vertical="center" wrapText="1"/>
      <protection locked="0"/>
    </xf>
    <xf numFmtId="0" fontId="57" fillId="0" borderId="10" xfId="0" applyFont="1" applyBorder="1" applyAlignment="1" applyProtection="1">
      <alignment horizontal="center" vertical="center" wrapText="1"/>
      <protection locked="0"/>
    </xf>
    <xf numFmtId="0" fontId="54" fillId="0" borderId="42" xfId="0" applyFont="1" applyBorder="1" applyAlignment="1" applyProtection="1">
      <alignment horizontal="center"/>
      <protection locked="0"/>
    </xf>
    <xf numFmtId="0" fontId="54" fillId="0" borderId="16" xfId="0" applyFont="1" applyBorder="1" applyAlignment="1" applyProtection="1">
      <alignment horizontal="center"/>
      <protection locked="0"/>
    </xf>
    <xf numFmtId="0" fontId="55" fillId="0" borderId="30" xfId="0" applyFont="1" applyFill="1" applyBorder="1" applyAlignment="1" applyProtection="1">
      <alignment horizontal="center" vertical="center" wrapText="1"/>
      <protection locked="0"/>
    </xf>
    <xf numFmtId="0" fontId="55" fillId="0" borderId="18" xfId="0" applyFont="1" applyFill="1" applyBorder="1" applyAlignment="1" applyProtection="1">
      <alignment horizontal="center" vertical="center" wrapText="1"/>
      <protection locked="0"/>
    </xf>
    <xf numFmtId="0" fontId="57"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7" fillId="0" borderId="47" xfId="1371" applyFont="1" applyFill="1" applyBorder="1" applyAlignment="1">
      <alignment horizontal="center" vertical="center"/>
    </xf>
    <xf numFmtId="0" fontId="57" fillId="0" borderId="23" xfId="1371" applyFont="1" applyFill="1" applyBorder="1" applyAlignment="1">
      <alignment horizontal="center" vertical="center"/>
    </xf>
    <xf numFmtId="0" fontId="57" fillId="0" borderId="45" xfId="1371" applyFont="1" applyFill="1" applyBorder="1" applyAlignment="1">
      <alignment horizontal="center" vertical="center"/>
    </xf>
    <xf numFmtId="0" fontId="57" fillId="63" borderId="16" xfId="1371" applyFont="1" applyFill="1" applyBorder="1" applyAlignment="1">
      <alignment horizontal="center" vertical="center"/>
    </xf>
    <xf numFmtId="0" fontId="57" fillId="63" borderId="10" xfId="1371" applyFont="1" applyFill="1" applyBorder="1" applyAlignment="1">
      <alignment horizontal="center" vertical="center"/>
    </xf>
    <xf numFmtId="0" fontId="57"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6"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0" fillId="0" borderId="47" xfId="1371" applyFont="1" applyFill="1" applyBorder="1" applyAlignment="1">
      <alignment horizontal="center" vertical="center"/>
    </xf>
    <xf numFmtId="0" fontId="50" fillId="0" borderId="23" xfId="1371" applyFont="1" applyFill="1" applyBorder="1" applyAlignment="1">
      <alignment horizontal="center" vertical="center"/>
    </xf>
    <xf numFmtId="0" fontId="50" fillId="0" borderId="45" xfId="1371" applyFont="1" applyFill="1" applyBorder="1" applyAlignment="1">
      <alignment horizontal="center" vertical="center"/>
    </xf>
    <xf numFmtId="0" fontId="50" fillId="0" borderId="14" xfId="1371" applyFont="1" applyFill="1" applyBorder="1" applyAlignment="1">
      <alignment horizontal="center" vertical="center"/>
    </xf>
    <xf numFmtId="0" fontId="50" fillId="0" borderId="0" xfId="1371" applyFont="1" applyFill="1" applyBorder="1" applyAlignment="1">
      <alignment horizontal="center" vertical="center"/>
    </xf>
    <xf numFmtId="0" fontId="50" fillId="0" borderId="15" xfId="1371" applyFont="1" applyFill="1" applyBorder="1" applyAlignment="1">
      <alignment horizontal="center" vertical="center"/>
    </xf>
    <xf numFmtId="0" fontId="50" fillId="0" borderId="48" xfId="1371" applyFont="1" applyFill="1" applyBorder="1" applyAlignment="1">
      <alignment horizontal="center" vertical="center"/>
    </xf>
    <xf numFmtId="0" fontId="50" fillId="0" borderId="27" xfId="1371" applyFont="1" applyFill="1" applyBorder="1" applyAlignment="1">
      <alignment horizontal="center" vertical="center"/>
    </xf>
    <xf numFmtId="0" fontId="50" fillId="0" borderId="49"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0" fillId="63" borderId="16" xfId="1371" applyFont="1" applyFill="1" applyBorder="1" applyAlignment="1">
      <alignment horizontal="center" vertical="center"/>
    </xf>
    <xf numFmtId="0" fontId="50" fillId="63" borderId="10" xfId="1371" applyFont="1" applyFill="1" applyBorder="1" applyAlignment="1">
      <alignment horizontal="center" vertical="center"/>
    </xf>
    <xf numFmtId="0" fontId="50"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1" fillId="50" borderId="20" xfId="0" applyFont="1" applyFill="1" applyBorder="1" applyAlignment="1">
      <alignment horizontal="center" vertical="center" wrapText="1"/>
    </xf>
    <xf numFmtId="0" fontId="51" fillId="50" borderId="32" xfId="0" applyFont="1" applyFill="1" applyBorder="1" applyAlignment="1">
      <alignment horizontal="center" vertical="center" wrapText="1"/>
    </xf>
    <xf numFmtId="0" fontId="51" fillId="50" borderId="46"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49" fillId="53" borderId="20" xfId="0" applyFont="1" applyFill="1" applyBorder="1" applyAlignment="1">
      <alignment horizontal="center" vertical="center" wrapText="1"/>
    </xf>
    <xf numFmtId="0" fontId="49" fillId="53" borderId="34" xfId="0" applyFont="1" applyFill="1" applyBorder="1" applyAlignment="1">
      <alignment horizontal="center" vertical="center" wrapText="1"/>
    </xf>
    <xf numFmtId="9" fontId="64" fillId="53" borderId="20" xfId="1495" applyFont="1" applyFill="1" applyBorder="1" applyAlignment="1">
      <alignment horizontal="center" vertical="center" wrapText="1"/>
    </xf>
    <xf numFmtId="9" fontId="64" fillId="53" borderId="34" xfId="1495" applyFont="1" applyFill="1" applyBorder="1" applyAlignment="1">
      <alignment horizontal="center" vertical="center" wrapText="1"/>
    </xf>
    <xf numFmtId="0" fontId="54" fillId="0" borderId="50" xfId="0" applyFont="1" applyBorder="1" applyAlignment="1" applyProtection="1">
      <alignment horizontal="center"/>
      <protection locked="0"/>
    </xf>
    <xf numFmtId="0" fontId="54" fillId="0" borderId="13" xfId="0" applyFont="1" applyBorder="1" applyAlignment="1" applyProtection="1">
      <alignment horizontal="center"/>
      <protection locked="0"/>
    </xf>
    <xf numFmtId="0" fontId="54" fillId="0" borderId="51" xfId="0" applyFont="1" applyBorder="1" applyAlignment="1" applyProtection="1">
      <alignment horizontal="center"/>
      <protection locked="0"/>
    </xf>
    <xf numFmtId="0" fontId="55" fillId="0" borderId="11" xfId="0" applyFont="1" applyFill="1" applyBorder="1" applyAlignment="1" applyProtection="1">
      <alignment horizontal="center" vertical="center" wrapText="1"/>
      <protection locked="0"/>
    </xf>
    <xf numFmtId="0" fontId="55" fillId="0" borderId="37" xfId="0" applyFont="1" applyFill="1" applyBorder="1" applyAlignment="1" applyProtection="1">
      <alignment horizontal="center" vertical="center" wrapText="1"/>
      <protection locked="0"/>
    </xf>
    <xf numFmtId="0" fontId="55" fillId="0" borderId="38" xfId="0" applyFont="1" applyFill="1" applyBorder="1" applyAlignment="1" applyProtection="1">
      <alignment horizontal="center" vertical="center" wrapText="1"/>
      <protection locked="0"/>
    </xf>
    <xf numFmtId="0" fontId="55" fillId="0" borderId="52" xfId="0" applyFont="1" applyFill="1" applyBorder="1" applyAlignment="1" applyProtection="1">
      <alignment horizontal="center" vertical="center" wrapText="1"/>
      <protection locked="0"/>
    </xf>
    <xf numFmtId="0" fontId="55" fillId="0" borderId="53" xfId="0" applyFont="1" applyFill="1" applyBorder="1" applyAlignment="1" applyProtection="1">
      <alignment horizontal="center" vertical="center" wrapText="1"/>
      <protection locked="0"/>
    </xf>
    <xf numFmtId="0" fontId="55" fillId="0" borderId="14" xfId="0" applyFont="1" applyFill="1" applyBorder="1" applyAlignment="1" applyProtection="1">
      <alignment horizontal="center" vertical="center" wrapText="1"/>
      <protection locked="0"/>
    </xf>
    <xf numFmtId="0" fontId="55" fillId="0" borderId="15" xfId="0" applyFont="1" applyFill="1" applyBorder="1" applyAlignment="1" applyProtection="1">
      <alignment horizontal="center" vertical="center" wrapText="1"/>
      <protection locked="0"/>
    </xf>
    <xf numFmtId="0" fontId="55" fillId="0" borderId="39" xfId="0" applyFont="1" applyFill="1" applyBorder="1" applyAlignment="1" applyProtection="1">
      <alignment horizontal="center" vertical="center" wrapText="1"/>
      <protection locked="0"/>
    </xf>
    <xf numFmtId="0" fontId="55" fillId="0" borderId="41" xfId="0" applyFont="1" applyFill="1" applyBorder="1" applyAlignment="1" applyProtection="1">
      <alignment horizontal="center" vertical="center" wrapText="1"/>
      <protection locked="0"/>
    </xf>
    <xf numFmtId="0" fontId="55" fillId="0" borderId="11"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38" xfId="0" applyFont="1" applyBorder="1" applyAlignment="1" applyProtection="1">
      <alignment horizontal="center" vertical="center" wrapText="1"/>
      <protection locked="0"/>
    </xf>
    <xf numFmtId="0" fontId="49" fillId="50" borderId="11" xfId="0" applyFont="1" applyFill="1" applyBorder="1" applyAlignment="1">
      <alignment horizontal="center"/>
    </xf>
    <xf numFmtId="0" fontId="49" fillId="50" borderId="38" xfId="0" applyFont="1" applyFill="1" applyBorder="1" applyAlignment="1">
      <alignment horizontal="center"/>
    </xf>
    <xf numFmtId="0" fontId="49" fillId="53" borderId="17" xfId="0" applyFont="1" applyFill="1" applyBorder="1" applyAlignment="1">
      <alignment horizontal="center" vertical="center" wrapText="1"/>
    </xf>
    <xf numFmtId="0" fontId="49" fillId="53" borderId="19" xfId="0" applyFont="1" applyFill="1" applyBorder="1" applyAlignment="1">
      <alignment horizontal="center" vertical="center" wrapText="1"/>
    </xf>
    <xf numFmtId="0" fontId="50" fillId="0" borderId="11" xfId="0" applyFont="1" applyBorder="1" applyAlignment="1" applyProtection="1">
      <alignment horizontal="center" vertical="center" wrapText="1"/>
    </xf>
    <xf numFmtId="0" fontId="50" fillId="0" borderId="37" xfId="0" applyFont="1" applyBorder="1" applyAlignment="1" applyProtection="1">
      <alignment horizontal="center" vertical="center" wrapText="1"/>
    </xf>
    <xf numFmtId="0" fontId="50" fillId="0" borderId="38" xfId="0" applyFont="1" applyBorder="1" applyAlignment="1" applyProtection="1">
      <alignment horizontal="center" vertical="center" wrapText="1"/>
    </xf>
    <xf numFmtId="0" fontId="49" fillId="52" borderId="10" xfId="0" applyFont="1" applyFill="1" applyBorder="1" applyAlignment="1">
      <alignment horizontal="center" vertical="center" wrapText="1"/>
    </xf>
    <xf numFmtId="0" fontId="37" fillId="64" borderId="26" xfId="0" applyFont="1" applyFill="1" applyBorder="1" applyAlignment="1">
      <alignment horizontal="center"/>
    </xf>
    <xf numFmtId="0" fontId="37" fillId="64" borderId="27" xfId="0" applyFont="1" applyFill="1" applyBorder="1" applyAlignment="1">
      <alignment horizontal="center"/>
    </xf>
    <xf numFmtId="0" fontId="49" fillId="52" borderId="17" xfId="0" applyFont="1" applyFill="1" applyBorder="1" applyAlignment="1">
      <alignment horizontal="center" vertical="center" wrapText="1"/>
    </xf>
    <xf numFmtId="0" fontId="49" fillId="52" borderId="19" xfId="0" applyFont="1" applyFill="1" applyBorder="1" applyAlignment="1">
      <alignment horizontal="center" vertical="center" wrapText="1"/>
    </xf>
    <xf numFmtId="0" fontId="49" fillId="52" borderId="22" xfId="0" applyFont="1" applyFill="1" applyBorder="1" applyAlignment="1">
      <alignment horizontal="center" vertical="center" wrapText="1"/>
    </xf>
    <xf numFmtId="0" fontId="49" fillId="52" borderId="26" xfId="0" applyFont="1" applyFill="1" applyBorder="1" applyAlignment="1">
      <alignment horizontal="center" vertical="center" wrapText="1"/>
    </xf>
    <xf numFmtId="0" fontId="72" fillId="59" borderId="20" xfId="0" applyFont="1" applyFill="1" applyBorder="1" applyAlignment="1">
      <alignment horizontal="center" vertical="center"/>
    </xf>
    <xf numFmtId="0" fontId="72" fillId="59" borderId="32" xfId="0" applyFont="1" applyFill="1" applyBorder="1" applyAlignment="1">
      <alignment horizontal="center" vertical="center"/>
    </xf>
    <xf numFmtId="0" fontId="72" fillId="59" borderId="34" xfId="0" applyFont="1" applyFill="1" applyBorder="1" applyAlignment="1">
      <alignment horizontal="center" vertical="center"/>
    </xf>
    <xf numFmtId="0" fontId="73" fillId="0" borderId="42" xfId="0" applyFont="1" applyBorder="1" applyAlignment="1" applyProtection="1">
      <alignment horizontal="center" wrapText="1"/>
      <protection locked="0"/>
    </xf>
    <xf numFmtId="0" fontId="73" fillId="0" borderId="16" xfId="0" applyFont="1" applyBorder="1" applyAlignment="1" applyProtection="1">
      <alignment horizontal="center" wrapText="1"/>
      <protection locked="0"/>
    </xf>
    <xf numFmtId="0" fontId="73" fillId="0" borderId="66" xfId="0" applyFont="1" applyBorder="1" applyAlignment="1" applyProtection="1">
      <alignment horizontal="center" wrapText="1"/>
      <protection locked="0"/>
    </xf>
    <xf numFmtId="0" fontId="57" fillId="0" borderId="29" xfId="0" applyFont="1" applyBorder="1" applyAlignment="1" applyProtection="1">
      <alignment horizontal="center" vertical="center" wrapText="1"/>
      <protection locked="0"/>
    </xf>
    <xf numFmtId="0" fontId="55" fillId="0" borderId="30" xfId="0" applyFont="1" applyBorder="1" applyAlignment="1" applyProtection="1">
      <alignment horizontal="center" vertical="center" wrapText="1"/>
      <protection locked="0"/>
    </xf>
    <xf numFmtId="0" fontId="55" fillId="0" borderId="18" xfId="0" applyFont="1" applyBorder="1" applyAlignment="1" applyProtection="1">
      <alignment horizontal="center" vertical="center" wrapText="1"/>
      <protection locked="0"/>
    </xf>
    <xf numFmtId="0" fontId="55" fillId="0" borderId="68" xfId="0" applyFont="1" applyBorder="1" applyAlignment="1" applyProtection="1">
      <alignment horizontal="center" vertical="center" wrapText="1"/>
      <protection locked="0"/>
    </xf>
    <xf numFmtId="0" fontId="75" fillId="0" borderId="10" xfId="0" applyFont="1" applyBorder="1" applyAlignment="1" applyProtection="1">
      <alignment horizontal="center" vertical="center" wrapText="1"/>
      <protection locked="0"/>
    </xf>
    <xf numFmtId="0" fontId="75" fillId="0" borderId="67" xfId="0" applyFont="1" applyBorder="1" applyAlignment="1" applyProtection="1">
      <alignment horizontal="center" vertical="center" wrapText="1"/>
      <protection locked="0"/>
    </xf>
    <xf numFmtId="0" fontId="11" fillId="24" borderId="33" xfId="1371" applyFont="1" applyFill="1" applyBorder="1" applyAlignment="1">
      <alignment horizontal="center" vertical="center"/>
    </xf>
    <xf numFmtId="0" fontId="11" fillId="24" borderId="19" xfId="1371" applyFont="1" applyFill="1" applyBorder="1" applyAlignment="1">
      <alignment horizontal="center" vertical="center"/>
    </xf>
    <xf numFmtId="0" fontId="11" fillId="24" borderId="65" xfId="1371" applyFont="1" applyFill="1" applyBorder="1" applyAlignment="1">
      <alignment horizontal="center" vertical="center"/>
    </xf>
    <xf numFmtId="0" fontId="57" fillId="61" borderId="16" xfId="1371" applyFont="1" applyFill="1" applyBorder="1" applyAlignment="1">
      <alignment horizontal="center" vertical="center"/>
    </xf>
    <xf numFmtId="0" fontId="57" fillId="61" borderId="10" xfId="1371" applyFont="1" applyFill="1" applyBorder="1" applyAlignment="1">
      <alignment horizontal="center" vertical="center"/>
    </xf>
    <xf numFmtId="0" fontId="57" fillId="61" borderId="18"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5" fillId="0" borderId="10" xfId="1371" applyFont="1" applyFill="1" applyBorder="1" applyAlignment="1">
      <alignment horizontal="center" vertical="center" wrapText="1"/>
    </xf>
    <xf numFmtId="0" fontId="5" fillId="0" borderId="18" xfId="1371" applyFont="1" applyFill="1" applyBorder="1" applyAlignment="1">
      <alignment horizontal="center" vertical="center" wrapText="1"/>
    </xf>
    <xf numFmtId="0" fontId="5" fillId="0" borderId="10" xfId="1371" applyFont="1" applyBorder="1" applyAlignment="1">
      <alignment horizontal="center" vertical="center"/>
    </xf>
    <xf numFmtId="0" fontId="5" fillId="50" borderId="10" xfId="1371" applyFont="1" applyFill="1" applyBorder="1" applyAlignment="1">
      <alignment horizontal="center" vertical="center" wrapText="1"/>
    </xf>
    <xf numFmtId="0" fontId="5" fillId="50" borderId="18" xfId="1371" applyFont="1" applyFill="1" applyBorder="1" applyAlignment="1">
      <alignment horizontal="center" vertical="center" wrapText="1"/>
    </xf>
    <xf numFmtId="1" fontId="5" fillId="0" borderId="10" xfId="1273" applyNumberFormat="1" applyFont="1" applyFill="1" applyBorder="1" applyAlignment="1">
      <alignment horizontal="center" vertical="center" wrapText="1"/>
    </xf>
    <xf numFmtId="1" fontId="5" fillId="0" borderId="18" xfId="1273" applyNumberFormat="1" applyFont="1" applyFill="1" applyBorder="1" applyAlignment="1">
      <alignment horizontal="center" vertical="center" wrapText="1"/>
    </xf>
    <xf numFmtId="9" fontId="5" fillId="0" borderId="10" xfId="1496" applyFont="1" applyFill="1" applyBorder="1" applyAlignment="1">
      <alignment horizontal="center" vertical="center"/>
    </xf>
    <xf numFmtId="0" fontId="5" fillId="0" borderId="10" xfId="1496" applyNumberFormat="1" applyFont="1" applyFill="1" applyBorder="1" applyAlignment="1">
      <alignment horizontal="center" vertical="center" wrapText="1"/>
    </xf>
    <xf numFmtId="0" fontId="5" fillId="0" borderId="18" xfId="1496" applyNumberFormat="1" applyFont="1" applyFill="1" applyBorder="1" applyAlignment="1">
      <alignment horizontal="center" vertical="center" wrapText="1"/>
    </xf>
    <xf numFmtId="0" fontId="5" fillId="0" borderId="10" xfId="1371" applyFont="1" applyFill="1" applyBorder="1" applyAlignment="1">
      <alignment horizontal="center" vertical="center"/>
    </xf>
    <xf numFmtId="0" fontId="5" fillId="0" borderId="18" xfId="1371" applyFont="1" applyFill="1" applyBorder="1" applyAlignment="1">
      <alignment horizontal="center" vertical="center"/>
    </xf>
    <xf numFmtId="49" fontId="5" fillId="0" borderId="79" xfId="1371" applyNumberFormat="1" applyFont="1" applyFill="1" applyBorder="1" applyAlignment="1">
      <alignment horizontal="center" vertical="center"/>
    </xf>
    <xf numFmtId="49" fontId="5" fillId="0" borderId="80" xfId="1371" applyNumberFormat="1" applyFont="1" applyFill="1" applyBorder="1" applyAlignment="1">
      <alignment horizontal="center" vertical="center"/>
    </xf>
    <xf numFmtId="49" fontId="5" fillId="0" borderId="81" xfId="1371" applyNumberFormat="1" applyFont="1" applyFill="1" applyBorder="1" applyAlignment="1">
      <alignment horizontal="center" vertical="center"/>
    </xf>
    <xf numFmtId="14" fontId="5" fillId="0" borderId="20" xfId="1371" applyNumberFormat="1" applyFont="1" applyFill="1" applyBorder="1" applyAlignment="1">
      <alignment horizontal="center" vertical="center" wrapText="1"/>
    </xf>
    <xf numFmtId="0" fontId="5" fillId="0" borderId="32" xfId="1371" applyFont="1" applyFill="1" applyBorder="1" applyAlignment="1">
      <alignment horizontal="center" vertical="center" wrapText="1"/>
    </xf>
    <xf numFmtId="0" fontId="5" fillId="0" borderId="34" xfId="1371" applyFont="1" applyFill="1" applyBorder="1" applyAlignment="1">
      <alignment horizontal="center" vertical="center" wrapText="1"/>
    </xf>
    <xf numFmtId="4" fontId="5" fillId="0" borderId="20" xfId="1496" applyNumberFormat="1" applyFont="1" applyFill="1" applyBorder="1" applyAlignment="1">
      <alignment horizontal="center" vertical="center" wrapText="1"/>
    </xf>
    <xf numFmtId="4" fontId="5" fillId="0" borderId="32" xfId="1496" applyNumberFormat="1" applyFont="1" applyFill="1" applyBorder="1" applyAlignment="1">
      <alignment horizontal="center" vertical="center" wrapText="1"/>
    </xf>
    <xf numFmtId="4" fontId="5" fillId="0" borderId="46" xfId="1496" applyNumberFormat="1" applyFont="1" applyFill="1" applyBorder="1" applyAlignment="1">
      <alignment horizontal="center" vertical="center" wrapText="1"/>
    </xf>
    <xf numFmtId="0" fontId="77" fillId="0" borderId="10" xfId="1371" applyFont="1" applyBorder="1" applyAlignment="1">
      <alignment horizontal="center" vertical="center"/>
    </xf>
    <xf numFmtId="0" fontId="77" fillId="0" borderId="18" xfId="1371" applyFont="1" applyBorder="1" applyAlignment="1">
      <alignment horizontal="center" vertical="center"/>
    </xf>
    <xf numFmtId="0" fontId="8" fillId="61" borderId="16"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9" fontId="8" fillId="61" borderId="18" xfId="1496" applyFont="1" applyFill="1" applyBorder="1" applyAlignment="1">
      <alignment horizontal="center" vertical="center"/>
    </xf>
    <xf numFmtId="0" fontId="5" fillId="0" borderId="20" xfId="1371" applyFont="1" applyBorder="1" applyAlignment="1">
      <alignment horizontal="center" vertical="center"/>
    </xf>
    <xf numFmtId="0" fontId="5" fillId="0" borderId="32" xfId="1371" applyFont="1" applyBorder="1" applyAlignment="1">
      <alignment horizontal="center" vertical="center"/>
    </xf>
    <xf numFmtId="0" fontId="5" fillId="0" borderId="34" xfId="1371" applyFont="1" applyBorder="1" applyAlignment="1">
      <alignment horizontal="center" vertical="center"/>
    </xf>
    <xf numFmtId="0" fontId="5" fillId="50" borderId="10" xfId="1371" applyFont="1" applyFill="1" applyBorder="1" applyAlignment="1">
      <alignment horizontal="center" vertical="center"/>
    </xf>
    <xf numFmtId="0" fontId="5" fillId="50" borderId="18" xfId="1371" applyFont="1" applyFill="1" applyBorder="1" applyAlignment="1">
      <alignment horizontal="center" vertical="center"/>
    </xf>
    <xf numFmtId="0" fontId="5" fillId="0" borderId="20" xfId="1371" applyFont="1" applyFill="1" applyBorder="1" applyAlignment="1">
      <alignment horizontal="justify" vertical="center" wrapText="1"/>
    </xf>
    <xf numFmtId="0" fontId="5" fillId="0" borderId="32" xfId="1371" applyFont="1" applyFill="1" applyBorder="1" applyAlignment="1">
      <alignment horizontal="justify" vertical="center" wrapText="1"/>
    </xf>
    <xf numFmtId="0" fontId="5" fillId="0" borderId="34" xfId="1371" applyFont="1" applyFill="1" applyBorder="1" applyAlignment="1">
      <alignment horizontal="justify" vertical="center" wrapText="1"/>
    </xf>
    <xf numFmtId="0" fontId="5" fillId="0" borderId="20" xfId="1371" applyFont="1" applyFill="1" applyBorder="1" applyAlignment="1">
      <alignment horizontal="center" vertical="center" wrapText="1"/>
    </xf>
    <xf numFmtId="0" fontId="5" fillId="0" borderId="46" xfId="1371" applyFont="1" applyFill="1" applyBorder="1" applyAlignment="1">
      <alignment horizontal="center" vertical="center" wrapText="1"/>
    </xf>
    <xf numFmtId="14" fontId="5" fillId="0" borderId="32" xfId="1371" applyNumberFormat="1" applyFont="1" applyFill="1" applyBorder="1" applyAlignment="1">
      <alignment horizontal="center" vertical="center" wrapText="1"/>
    </xf>
    <xf numFmtId="14" fontId="5" fillId="0" borderId="34" xfId="1371" applyNumberFormat="1" applyFont="1" applyFill="1" applyBorder="1" applyAlignment="1">
      <alignment horizontal="center" vertical="center" wrapText="1"/>
    </xf>
    <xf numFmtId="0" fontId="5" fillId="0" borderId="22" xfId="1371" applyFont="1" applyFill="1" applyBorder="1" applyAlignment="1">
      <alignment horizontal="center" vertical="center"/>
    </xf>
    <xf numFmtId="0" fontId="5" fillId="0" borderId="23" xfId="1371" applyFont="1" applyFill="1" applyBorder="1" applyAlignment="1">
      <alignment horizontal="center" vertical="center"/>
    </xf>
    <xf numFmtId="0" fontId="5" fillId="0" borderId="24" xfId="1371" applyFont="1" applyFill="1" applyBorder="1" applyAlignment="1">
      <alignment horizontal="center" vertical="center"/>
    </xf>
    <xf numFmtId="0" fontId="51" fillId="0" borderId="20" xfId="1371" applyFont="1" applyFill="1" applyBorder="1" applyAlignment="1" applyProtection="1">
      <alignment horizontal="justify" vertical="center" wrapText="1"/>
      <protection locked="0"/>
    </xf>
    <xf numFmtId="0" fontId="51" fillId="0" borderId="32" xfId="1371" applyFont="1" applyFill="1" applyBorder="1" applyAlignment="1" applyProtection="1">
      <alignment horizontal="justify" vertical="center" wrapText="1"/>
      <protection locked="0"/>
    </xf>
    <xf numFmtId="0" fontId="51" fillId="0" borderId="46" xfId="1371" applyFont="1" applyFill="1" applyBorder="1" applyAlignment="1" applyProtection="1">
      <alignment horizontal="justify" vertical="center" wrapText="1"/>
      <protection locked="0"/>
    </xf>
    <xf numFmtId="0" fontId="50" fillId="0" borderId="47" xfId="1371" applyFont="1" applyBorder="1" applyAlignment="1">
      <alignment horizontal="center" vertical="center"/>
    </xf>
    <xf numFmtId="0" fontId="50" fillId="0" borderId="23" xfId="1371" applyFont="1" applyBorder="1" applyAlignment="1">
      <alignment horizontal="center" vertical="center"/>
    </xf>
    <xf numFmtId="0" fontId="50" fillId="0" borderId="45" xfId="1371" applyFont="1" applyBorder="1" applyAlignment="1">
      <alignment horizontal="center" vertical="center"/>
    </xf>
    <xf numFmtId="0" fontId="50" fillId="0" borderId="14" xfId="1371" applyFont="1" applyBorder="1" applyAlignment="1">
      <alignment horizontal="center" vertical="center"/>
    </xf>
    <xf numFmtId="0" fontId="50" fillId="0" borderId="0" xfId="1371" applyFont="1" applyBorder="1" applyAlignment="1">
      <alignment horizontal="center" vertical="center"/>
    </xf>
    <xf numFmtId="0" fontId="50" fillId="0" borderId="15" xfId="1371" applyFont="1" applyBorder="1" applyAlignment="1">
      <alignment horizontal="center" vertical="center"/>
    </xf>
    <xf numFmtId="0" fontId="50" fillId="0" borderId="48" xfId="1371" applyFont="1" applyBorder="1" applyAlignment="1">
      <alignment horizontal="center" vertical="center"/>
    </xf>
    <xf numFmtId="0" fontId="50" fillId="0" borderId="27" xfId="1371" applyFont="1" applyBorder="1" applyAlignment="1">
      <alignment horizontal="center" vertical="center"/>
    </xf>
    <xf numFmtId="0" fontId="50" fillId="0" borderId="49" xfId="1371" applyFont="1" applyBorder="1" applyAlignment="1">
      <alignment horizontal="center" vertical="center"/>
    </xf>
    <xf numFmtId="9" fontId="9" fillId="50" borderId="63" xfId="1495" applyFont="1" applyFill="1" applyBorder="1" applyAlignment="1" applyProtection="1">
      <alignment horizontal="center" vertical="center" wrapText="1"/>
      <protection locked="0"/>
    </xf>
    <xf numFmtId="9" fontId="9" fillId="50" borderId="64" xfId="1495" applyFont="1" applyFill="1" applyBorder="1" applyAlignment="1" applyProtection="1">
      <alignment horizontal="center" vertical="center" wrapText="1"/>
      <protection locked="0"/>
    </xf>
    <xf numFmtId="9" fontId="9" fillId="50" borderId="65" xfId="1495" applyFont="1" applyFill="1" applyBorder="1" applyAlignment="1" applyProtection="1">
      <alignment horizontal="center" vertical="center" wrapText="1"/>
      <protection locked="0"/>
    </xf>
    <xf numFmtId="168" fontId="9" fillId="50" borderId="17" xfId="1250" applyNumberFormat="1" applyFont="1" applyFill="1" applyBorder="1" applyAlignment="1" applyProtection="1">
      <alignment horizontal="center" vertical="center" wrapText="1"/>
      <protection locked="0"/>
    </xf>
    <xf numFmtId="168" fontId="9" fillId="50" borderId="35" xfId="1250" applyNumberFormat="1" applyFont="1" applyFill="1" applyBorder="1" applyAlignment="1" applyProtection="1">
      <alignment horizontal="center" vertical="center" wrapText="1"/>
      <protection locked="0"/>
    </xf>
    <xf numFmtId="168" fontId="9" fillId="50" borderId="19" xfId="1250" applyNumberFormat="1" applyFont="1" applyFill="1" applyBorder="1" applyAlignment="1" applyProtection="1">
      <alignment horizontal="center" vertical="center" wrapText="1"/>
      <protection locked="0"/>
    </xf>
    <xf numFmtId="0" fontId="12" fillId="0" borderId="20" xfId="1371" applyFont="1" applyBorder="1" applyAlignment="1" applyProtection="1">
      <alignment horizontal="center" vertical="center" wrapText="1"/>
      <protection locked="0"/>
    </xf>
    <xf numFmtId="0" fontId="12" fillId="0" borderId="32" xfId="1371" applyFont="1" applyBorder="1" applyAlignment="1" applyProtection="1">
      <alignment horizontal="center" vertical="center" wrapText="1"/>
      <protection locked="0"/>
    </xf>
    <xf numFmtId="0" fontId="12" fillId="0" borderId="46" xfId="1371" applyFont="1" applyBorder="1" applyAlignment="1" applyProtection="1">
      <alignment horizontal="center" vertical="center" wrapText="1"/>
      <protection locked="0"/>
    </xf>
    <xf numFmtId="0" fontId="12" fillId="0" borderId="67" xfId="1371" applyFont="1" applyBorder="1" applyAlignment="1" applyProtection="1">
      <alignment horizontal="center" vertical="center" wrapText="1"/>
      <protection locked="0"/>
    </xf>
    <xf numFmtId="0" fontId="12" fillId="0" borderId="68" xfId="1371" applyFont="1" applyBorder="1" applyAlignment="1" applyProtection="1">
      <alignment horizontal="center" vertical="center" wrapText="1"/>
      <protection locked="0"/>
    </xf>
    <xf numFmtId="0" fontId="8" fillId="61" borderId="36" xfId="1371" applyFont="1" applyFill="1" applyBorder="1" applyAlignment="1">
      <alignment horizontal="left" vertical="center" wrapText="1"/>
    </xf>
    <xf numFmtId="0" fontId="8" fillId="61" borderId="33"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8" fillId="61" borderId="18" xfId="1371" applyFont="1" applyFill="1" applyBorder="1" applyAlignment="1" applyProtection="1">
      <alignment horizontal="center" vertical="center" wrapText="1"/>
      <protection locked="0"/>
    </xf>
    <xf numFmtId="0" fontId="12" fillId="0" borderId="10" xfId="1371" applyFont="1" applyBorder="1" applyAlignment="1" applyProtection="1">
      <alignment horizontal="center" vertical="center" wrapText="1"/>
      <protection locked="0"/>
    </xf>
    <xf numFmtId="0" fontId="12" fillId="0" borderId="18" xfId="1371" applyFont="1" applyBorder="1" applyAlignment="1" applyProtection="1">
      <alignment horizontal="center" vertical="center" wrapText="1"/>
      <protection locked="0"/>
    </xf>
    <xf numFmtId="0" fontId="12" fillId="0" borderId="20" xfId="1371" applyFont="1" applyFill="1" applyBorder="1" applyAlignment="1" applyProtection="1">
      <alignment horizontal="center" vertical="center" wrapText="1"/>
      <protection locked="0"/>
    </xf>
    <xf numFmtId="0" fontId="12" fillId="0" borderId="32" xfId="1371" applyFont="1" applyFill="1" applyBorder="1" applyAlignment="1" applyProtection="1">
      <alignment horizontal="center" vertical="center" wrapText="1"/>
      <protection locked="0"/>
    </xf>
    <xf numFmtId="0" fontId="12" fillId="0" borderId="34" xfId="1371" applyFont="1" applyFill="1" applyBorder="1" applyAlignment="1" applyProtection="1">
      <alignment horizontal="center" vertical="center" wrapText="1"/>
      <protection locked="0"/>
    </xf>
    <xf numFmtId="0" fontId="70" fillId="0" borderId="20" xfId="1371" applyFont="1" applyFill="1" applyBorder="1" applyAlignment="1" applyProtection="1">
      <alignment horizontal="justify" vertical="center"/>
      <protection locked="0"/>
    </xf>
    <xf numFmtId="0" fontId="70" fillId="0" borderId="32" xfId="1371" applyFont="1" applyFill="1" applyBorder="1" applyAlignment="1" applyProtection="1">
      <alignment horizontal="justify" vertical="center"/>
      <protection locked="0"/>
    </xf>
    <xf numFmtId="0" fontId="70" fillId="0" borderId="46" xfId="1371" applyFont="1" applyFill="1" applyBorder="1" applyAlignment="1" applyProtection="1">
      <alignment horizontal="justify" vertical="center"/>
      <protection locked="0"/>
    </xf>
    <xf numFmtId="0" fontId="70" fillId="0" borderId="20" xfId="1371" applyFont="1" applyFill="1" applyBorder="1" applyAlignment="1" applyProtection="1">
      <alignment horizontal="justify" vertical="center" wrapText="1"/>
      <protection locked="0"/>
    </xf>
    <xf numFmtId="0" fontId="70" fillId="0" borderId="32" xfId="1371" applyFont="1" applyFill="1" applyBorder="1" applyAlignment="1" applyProtection="1">
      <alignment horizontal="justify" vertical="center" wrapText="1"/>
      <protection locked="0"/>
    </xf>
    <xf numFmtId="0" fontId="70" fillId="0" borderId="46" xfId="1371" applyFont="1" applyFill="1" applyBorder="1" applyAlignment="1" applyProtection="1">
      <alignment horizontal="justify" vertical="center" wrapText="1"/>
      <protection locked="0"/>
    </xf>
    <xf numFmtId="0" fontId="5" fillId="0" borderId="20" xfId="1371" applyFont="1" applyFill="1" applyBorder="1" applyAlignment="1" applyProtection="1">
      <alignment horizontal="justify" vertical="center" wrapText="1"/>
      <protection locked="0"/>
    </xf>
    <xf numFmtId="0" fontId="5" fillId="0" borderId="32" xfId="1371" applyFont="1" applyFill="1" applyBorder="1" applyAlignment="1" applyProtection="1">
      <alignment horizontal="justify" vertical="center" wrapText="1"/>
      <protection locked="0"/>
    </xf>
    <xf numFmtId="0" fontId="5" fillId="0" borderId="46" xfId="1371" applyFont="1" applyFill="1" applyBorder="1" applyAlignment="1" applyProtection="1">
      <alignment horizontal="justify" vertical="center" wrapText="1"/>
      <protection locked="0"/>
    </xf>
    <xf numFmtId="0" fontId="75" fillId="0" borderId="29" xfId="0" applyFont="1" applyBorder="1" applyAlignment="1" applyProtection="1">
      <alignment horizontal="center" vertical="center" wrapText="1"/>
      <protection locked="0"/>
    </xf>
    <xf numFmtId="0" fontId="5" fillId="50" borderId="19" xfId="1371" applyFont="1" applyFill="1" applyBorder="1" applyAlignment="1">
      <alignment horizontal="center" vertical="center" wrapText="1"/>
    </xf>
    <xf numFmtId="9" fontId="5" fillId="0" borderId="76" xfId="1496" applyFont="1" applyFill="1" applyBorder="1" applyAlignment="1">
      <alignment horizontal="center" vertical="center"/>
    </xf>
    <xf numFmtId="0" fontId="5" fillId="0" borderId="76" xfId="1496" applyNumberFormat="1" applyFont="1" applyFill="1" applyBorder="1" applyAlignment="1">
      <alignment horizontal="center" vertical="center" wrapText="1"/>
    </xf>
    <xf numFmtId="0" fontId="5" fillId="0" borderId="78" xfId="1496" applyNumberFormat="1" applyFont="1" applyFill="1" applyBorder="1" applyAlignment="1">
      <alignment horizontal="center" vertical="center" wrapText="1"/>
    </xf>
    <xf numFmtId="0" fontId="5" fillId="0" borderId="42" xfId="1371" applyFont="1" applyFill="1" applyBorder="1" applyAlignment="1">
      <alignment horizontal="center" vertical="center" wrapText="1"/>
    </xf>
    <xf numFmtId="0" fontId="5" fillId="0" borderId="29" xfId="1371" applyFont="1" applyFill="1" applyBorder="1" applyAlignment="1">
      <alignment horizontal="center" vertical="center" wrapText="1"/>
    </xf>
    <xf numFmtId="0" fontId="5" fillId="0" borderId="30" xfId="1371" applyFont="1" applyFill="1" applyBorder="1" applyAlignment="1">
      <alignment horizontal="center" vertical="center" wrapText="1"/>
    </xf>
    <xf numFmtId="0" fontId="5" fillId="0" borderId="74" xfId="1371" applyFont="1" applyFill="1" applyBorder="1" applyAlignment="1">
      <alignment horizontal="center" vertical="center" wrapText="1"/>
    </xf>
    <xf numFmtId="0" fontId="5" fillId="0" borderId="72" xfId="1371" applyFont="1" applyFill="1" applyBorder="1" applyAlignment="1">
      <alignment horizontal="center" vertical="center" wrapText="1"/>
    </xf>
    <xf numFmtId="0" fontId="5" fillId="0" borderId="73" xfId="1371" applyFont="1" applyFill="1" applyBorder="1" applyAlignment="1">
      <alignment horizontal="center" vertical="center" wrapText="1"/>
    </xf>
    <xf numFmtId="0" fontId="5" fillId="50" borderId="74" xfId="1371" applyFont="1" applyFill="1" applyBorder="1" applyAlignment="1">
      <alignment horizontal="center" vertical="center" wrapText="1"/>
    </xf>
    <xf numFmtId="0" fontId="5" fillId="50" borderId="72" xfId="1371" applyFont="1" applyFill="1" applyBorder="1" applyAlignment="1">
      <alignment horizontal="center" vertical="center" wrapText="1"/>
    </xf>
    <xf numFmtId="0" fontId="5" fillId="0" borderId="72" xfId="1371" applyFont="1" applyFill="1" applyBorder="1" applyAlignment="1">
      <alignment horizontal="center" vertical="center"/>
    </xf>
    <xf numFmtId="0" fontId="5" fillId="0" borderId="73" xfId="1371" applyFont="1" applyFill="1" applyBorder="1" applyAlignment="1">
      <alignment horizontal="center" vertical="center"/>
    </xf>
    <xf numFmtId="0" fontId="5" fillId="50" borderId="66" xfId="1371" applyFont="1" applyFill="1" applyBorder="1" applyAlignment="1">
      <alignment horizontal="center" vertical="center" wrapText="1"/>
    </xf>
    <xf numFmtId="0" fontId="5" fillId="50" borderId="67" xfId="1371" applyFont="1" applyFill="1" applyBorder="1" applyAlignment="1">
      <alignment horizontal="center" vertical="center" wrapText="1"/>
    </xf>
    <xf numFmtId="0" fontId="5" fillId="50" borderId="68" xfId="1371" applyFont="1" applyFill="1" applyBorder="1" applyAlignment="1">
      <alignment horizontal="center" vertical="center" wrapText="1"/>
    </xf>
    <xf numFmtId="4" fontId="5" fillId="50" borderId="20" xfId="1496" applyNumberFormat="1" applyFont="1" applyFill="1" applyBorder="1" applyAlignment="1">
      <alignment horizontal="center" vertical="center" wrapText="1"/>
    </xf>
    <xf numFmtId="4" fontId="5" fillId="50" borderId="32" xfId="1496" applyNumberFormat="1" applyFont="1" applyFill="1" applyBorder="1" applyAlignment="1">
      <alignment horizontal="center" vertical="center" wrapText="1"/>
    </xf>
    <xf numFmtId="4" fontId="5" fillId="50" borderId="49" xfId="1496" applyNumberFormat="1" applyFont="1" applyFill="1" applyBorder="1" applyAlignment="1">
      <alignment horizontal="center" vertical="center" wrapText="1"/>
    </xf>
    <xf numFmtId="0" fontId="5" fillId="0" borderId="45" xfId="1371" applyFont="1" applyFill="1" applyBorder="1" applyAlignment="1">
      <alignment horizontal="center" vertical="center" wrapText="1"/>
    </xf>
    <xf numFmtId="0" fontId="5" fillId="50" borderId="22" xfId="1371" applyFont="1" applyFill="1" applyBorder="1" applyAlignment="1">
      <alignment horizontal="center" vertical="center"/>
    </xf>
    <xf numFmtId="0" fontId="5" fillId="50" borderId="23" xfId="1371" applyFont="1" applyFill="1" applyBorder="1" applyAlignment="1">
      <alignment horizontal="center" vertical="center"/>
    </xf>
    <xf numFmtId="0" fontId="5" fillId="50" borderId="24" xfId="1371" applyFont="1" applyFill="1" applyBorder="1" applyAlignment="1">
      <alignment horizontal="center" vertical="center"/>
    </xf>
    <xf numFmtId="177" fontId="9" fillId="50" borderId="17" xfId="1250" applyNumberFormat="1" applyFont="1" applyFill="1" applyBorder="1" applyAlignment="1" applyProtection="1">
      <alignment horizontal="center" vertical="center" wrapText="1"/>
      <protection locked="0"/>
    </xf>
    <xf numFmtId="177" fontId="9" fillId="50" borderId="35" xfId="1250" applyNumberFormat="1" applyFont="1" applyFill="1" applyBorder="1" applyAlignment="1" applyProtection="1">
      <alignment horizontal="center" vertical="center" wrapText="1"/>
      <protection locked="0"/>
    </xf>
    <xf numFmtId="177" fontId="9" fillId="50" borderId="19" xfId="1250" applyNumberFormat="1" applyFont="1" applyFill="1" applyBorder="1" applyAlignment="1" applyProtection="1">
      <alignment horizontal="center" vertical="center" wrapText="1"/>
      <protection locked="0"/>
    </xf>
    <xf numFmtId="0" fontId="51" fillId="50" borderId="20" xfId="1371" applyFont="1" applyFill="1" applyBorder="1" applyAlignment="1" applyProtection="1">
      <alignment horizontal="justify" vertical="center" wrapText="1"/>
      <protection locked="0"/>
    </xf>
    <xf numFmtId="0" fontId="51" fillId="50" borderId="32" xfId="1371" applyFont="1" applyFill="1" applyBorder="1" applyAlignment="1" applyProtection="1">
      <alignment horizontal="justify" vertical="center" wrapText="1"/>
      <protection locked="0"/>
    </xf>
    <xf numFmtId="0" fontId="51" fillId="50" borderId="46" xfId="1371" applyFont="1" applyFill="1" applyBorder="1" applyAlignment="1" applyProtection="1">
      <alignment horizontal="justify" vertical="center" wrapText="1"/>
      <protection locked="0"/>
    </xf>
    <xf numFmtId="0" fontId="9" fillId="0" borderId="69" xfId="1371" applyFont="1" applyBorder="1" applyAlignment="1" applyProtection="1">
      <alignment horizontal="center" vertical="center" wrapText="1"/>
      <protection locked="0"/>
    </xf>
    <xf numFmtId="0" fontId="9" fillId="0" borderId="70" xfId="1371" applyFont="1" applyBorder="1" applyAlignment="1" applyProtection="1">
      <alignment horizontal="center" vertical="center" wrapText="1"/>
      <protection locked="0"/>
    </xf>
    <xf numFmtId="0" fontId="9" fillId="0" borderId="71" xfId="1371" applyFont="1" applyBorder="1" applyAlignment="1" applyProtection="1">
      <alignment horizontal="center" vertical="center" wrapText="1"/>
      <protection locked="0"/>
    </xf>
    <xf numFmtId="0" fontId="9" fillId="0" borderId="10" xfId="1371" applyFont="1" applyBorder="1" applyAlignment="1" applyProtection="1">
      <alignment horizontal="center" vertical="center" wrapText="1"/>
      <protection locked="0"/>
    </xf>
    <xf numFmtId="0" fontId="9" fillId="0" borderId="18" xfId="1371" applyFont="1" applyBorder="1" applyAlignment="1" applyProtection="1">
      <alignment horizontal="center" vertical="center" wrapText="1"/>
      <protection locked="0"/>
    </xf>
    <xf numFmtId="0" fontId="73" fillId="0" borderId="72" xfId="0" applyFont="1" applyBorder="1" applyAlignment="1" applyProtection="1">
      <alignment horizontal="center" wrapText="1"/>
      <protection locked="0"/>
    </xf>
    <xf numFmtId="0" fontId="57" fillId="0" borderId="72" xfId="0" applyFont="1" applyBorder="1" applyAlignment="1" applyProtection="1">
      <alignment horizontal="center" vertical="center" wrapText="1"/>
      <protection locked="0"/>
    </xf>
    <xf numFmtId="0" fontId="55" fillId="0" borderId="72" xfId="0" applyFont="1" applyBorder="1" applyAlignment="1" applyProtection="1">
      <alignment horizontal="center" vertical="center" wrapText="1"/>
      <protection locked="0"/>
    </xf>
    <xf numFmtId="0" fontId="11" fillId="24" borderId="72" xfId="1371" applyFont="1" applyFill="1" applyBorder="1" applyAlignment="1">
      <alignment horizontal="center" vertical="center"/>
    </xf>
    <xf numFmtId="0" fontId="57" fillId="61" borderId="72" xfId="1371" applyFont="1" applyFill="1" applyBorder="1" applyAlignment="1">
      <alignment horizontal="center" vertical="center"/>
    </xf>
    <xf numFmtId="0" fontId="5" fillId="50" borderId="73" xfId="1371" applyFont="1" applyFill="1" applyBorder="1" applyAlignment="1">
      <alignment horizontal="center" vertical="center" wrapText="1"/>
    </xf>
    <xf numFmtId="0" fontId="5" fillId="0" borderId="72" xfId="1371" applyFont="1" applyBorder="1" applyAlignment="1">
      <alignment horizontal="center" vertical="center" wrapText="1"/>
    </xf>
    <xf numFmtId="0" fontId="5" fillId="0" borderId="73" xfId="1371" applyFont="1" applyBorder="1" applyAlignment="1">
      <alignment horizontal="center" vertical="center" wrapText="1"/>
    </xf>
    <xf numFmtId="9" fontId="5" fillId="50" borderId="20" xfId="1495" applyFont="1" applyFill="1" applyBorder="1" applyAlignment="1">
      <alignment horizontal="center" vertical="center" wrapText="1"/>
    </xf>
    <xf numFmtId="9" fontId="5" fillId="50" borderId="32" xfId="1495" applyFont="1" applyFill="1" applyBorder="1" applyAlignment="1">
      <alignment horizontal="center" vertical="center" wrapText="1"/>
    </xf>
    <xf numFmtId="9" fontId="5" fillId="50" borderId="46" xfId="1495" applyFont="1" applyFill="1" applyBorder="1" applyAlignment="1">
      <alignment horizontal="center" vertical="center" wrapText="1"/>
    </xf>
    <xf numFmtId="0" fontId="77" fillId="0" borderId="72" xfId="1371" applyFont="1" applyBorder="1" applyAlignment="1">
      <alignment horizontal="center" vertical="center" wrapText="1"/>
    </xf>
    <xf numFmtId="0" fontId="77" fillId="0" borderId="73" xfId="1371" applyFont="1" applyBorder="1" applyAlignment="1">
      <alignment horizontal="center" vertical="center" wrapText="1"/>
    </xf>
    <xf numFmtId="0" fontId="8" fillId="61" borderId="72" xfId="1371" applyFont="1" applyFill="1" applyBorder="1" applyAlignment="1">
      <alignment horizontal="left" vertical="center" wrapText="1"/>
    </xf>
    <xf numFmtId="0" fontId="8" fillId="61" borderId="72" xfId="1371" applyFont="1" applyFill="1" applyBorder="1" applyAlignment="1">
      <alignment horizontal="center" vertical="center"/>
    </xf>
    <xf numFmtId="9" fontId="8" fillId="61" borderId="72" xfId="1496" applyFont="1" applyFill="1" applyBorder="1" applyAlignment="1">
      <alignment horizontal="center" vertical="center"/>
    </xf>
    <xf numFmtId="0" fontId="5" fillId="0" borderId="20" xfId="1371" applyFont="1" applyBorder="1" applyAlignment="1">
      <alignment horizontal="justify" vertical="center" wrapText="1"/>
    </xf>
    <xf numFmtId="0" fontId="5" fillId="0" borderId="32" xfId="1371" applyFont="1" applyBorder="1" applyAlignment="1">
      <alignment horizontal="justify" vertical="center" wrapText="1"/>
    </xf>
    <xf numFmtId="0" fontId="5" fillId="0" borderId="34" xfId="1371" applyFont="1" applyBorder="1" applyAlignment="1">
      <alignment horizontal="justify" vertical="center" wrapText="1"/>
    </xf>
    <xf numFmtId="0" fontId="5" fillId="0" borderId="20" xfId="1371" applyFont="1" applyBorder="1" applyAlignment="1">
      <alignment horizontal="center" vertical="center" wrapText="1"/>
    </xf>
    <xf numFmtId="0" fontId="5" fillId="0" borderId="32" xfId="1371" applyFont="1" applyBorder="1" applyAlignment="1">
      <alignment horizontal="center" vertical="center" wrapText="1"/>
    </xf>
    <xf numFmtId="0" fontId="5" fillId="0" borderId="46" xfId="1371" applyFont="1" applyBorder="1" applyAlignment="1">
      <alignment horizontal="center" vertical="center" wrapText="1"/>
    </xf>
    <xf numFmtId="0" fontId="50" fillId="61" borderId="72" xfId="1371" applyFont="1" applyFill="1" applyBorder="1" applyAlignment="1">
      <alignment horizontal="center" vertical="center"/>
    </xf>
    <xf numFmtId="0" fontId="5" fillId="50" borderId="22" xfId="1371" applyFont="1" applyFill="1" applyBorder="1" applyAlignment="1">
      <alignment horizontal="center" vertical="center" wrapText="1"/>
    </xf>
    <xf numFmtId="0" fontId="5" fillId="50" borderId="23" xfId="1371" applyFont="1" applyFill="1" applyBorder="1" applyAlignment="1">
      <alignment horizontal="center" vertical="center" wrapText="1"/>
    </xf>
    <xf numFmtId="0" fontId="5" fillId="50" borderId="24" xfId="1371" applyFont="1" applyFill="1" applyBorder="1" applyAlignment="1">
      <alignment horizontal="center" vertical="center" wrapText="1"/>
    </xf>
    <xf numFmtId="0" fontId="5" fillId="0" borderId="34" xfId="1371" applyFont="1" applyBorder="1" applyAlignment="1">
      <alignment horizontal="center" vertical="center" wrapText="1"/>
    </xf>
    <xf numFmtId="0" fontId="50" fillId="61" borderId="74" xfId="1371" applyFont="1" applyFill="1" applyBorder="1" applyAlignment="1">
      <alignment horizontal="center" vertical="center"/>
    </xf>
    <xf numFmtId="0" fontId="50" fillId="61" borderId="73" xfId="1371" applyFont="1" applyFill="1" applyBorder="1" applyAlignment="1">
      <alignment horizontal="center" vertical="center"/>
    </xf>
    <xf numFmtId="168" fontId="9" fillId="50" borderId="17" xfId="1250" applyFont="1" applyFill="1" applyBorder="1" applyAlignment="1" applyProtection="1">
      <alignment horizontal="center" vertical="center" wrapText="1"/>
      <protection locked="0"/>
    </xf>
    <xf numFmtId="168" fontId="9" fillId="50" borderId="35" xfId="1250" applyFont="1" applyFill="1" applyBorder="1" applyAlignment="1" applyProtection="1">
      <alignment horizontal="center" vertical="center" wrapText="1"/>
      <protection locked="0"/>
    </xf>
    <xf numFmtId="168" fontId="9" fillId="50" borderId="19" xfId="1250" applyFont="1" applyFill="1" applyBorder="1" applyAlignment="1" applyProtection="1">
      <alignment horizontal="center" vertical="center" wrapText="1"/>
      <protection locked="0"/>
    </xf>
    <xf numFmtId="0" fontId="50" fillId="0" borderId="22" xfId="1371" applyFont="1" applyBorder="1" applyAlignment="1">
      <alignment horizontal="center" vertical="center"/>
    </xf>
    <xf numFmtId="0" fontId="50" fillId="0" borderId="24" xfId="1371" applyFont="1" applyBorder="1" applyAlignment="1">
      <alignment horizontal="center" vertical="center"/>
    </xf>
    <xf numFmtId="0" fontId="50" fillId="0" borderId="75" xfId="1371" applyFont="1" applyBorder="1" applyAlignment="1">
      <alignment horizontal="center" vertical="center"/>
    </xf>
    <xf numFmtId="0" fontId="50" fillId="0" borderId="0" xfId="1371" applyFont="1" applyAlignment="1">
      <alignment horizontal="center" vertical="center"/>
    </xf>
    <xf numFmtId="0" fontId="50" fillId="0" borderId="25" xfId="1371" applyFont="1" applyBorder="1" applyAlignment="1">
      <alignment horizontal="center" vertical="center"/>
    </xf>
    <xf numFmtId="0" fontId="50" fillId="0" borderId="26" xfId="1371" applyFont="1" applyBorder="1" applyAlignment="1">
      <alignment horizontal="center" vertical="center"/>
    </xf>
    <xf numFmtId="0" fontId="50" fillId="0" borderId="28" xfId="1371" applyFont="1" applyBorder="1" applyAlignment="1">
      <alignment horizontal="center" vertical="center"/>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72" xfId="1371" applyFont="1" applyFill="1" applyBorder="1" applyAlignment="1" applyProtection="1">
      <alignment horizontal="center" vertical="center" wrapText="1"/>
      <protection locked="0"/>
    </xf>
    <xf numFmtId="0" fontId="9" fillId="0" borderId="72" xfId="1371" applyFont="1" applyBorder="1" applyAlignment="1" applyProtection="1">
      <alignment horizontal="center" vertical="center" wrapText="1"/>
      <protection locked="0"/>
    </xf>
    <xf numFmtId="0" fontId="5" fillId="50" borderId="72" xfId="1371" applyFont="1" applyFill="1" applyBorder="1" applyAlignment="1">
      <alignment horizontal="center" vertical="center"/>
    </xf>
    <xf numFmtId="0" fontId="5" fillId="0" borderId="72" xfId="1371" applyFont="1" applyBorder="1" applyAlignment="1">
      <alignment horizontal="center" vertical="center"/>
    </xf>
    <xf numFmtId="0" fontId="77" fillId="0" borderId="72" xfId="1371" applyFont="1" applyBorder="1" applyAlignment="1">
      <alignment horizontal="center" vertical="center"/>
    </xf>
    <xf numFmtId="168" fontId="5" fillId="50" borderId="17" xfId="1250" applyNumberFormat="1" applyFont="1" applyFill="1" applyBorder="1" applyAlignment="1" applyProtection="1">
      <alignment horizontal="center" vertical="center" wrapText="1"/>
      <protection locked="0"/>
    </xf>
    <xf numFmtId="168" fontId="5" fillId="50" borderId="35" xfId="1250" applyNumberFormat="1" applyFont="1" applyFill="1" applyBorder="1" applyAlignment="1" applyProtection="1">
      <alignment horizontal="center" vertical="center" wrapText="1"/>
      <protection locked="0"/>
    </xf>
    <xf numFmtId="168" fontId="5" fillId="50" borderId="19" xfId="1250" applyNumberFormat="1" applyFont="1" applyFill="1" applyBorder="1" applyAlignment="1" applyProtection="1">
      <alignment horizontal="center" vertical="center" wrapText="1"/>
      <protection locked="0"/>
    </xf>
    <xf numFmtId="0" fontId="70" fillId="0" borderId="10" xfId="1371" applyFont="1" applyFill="1" applyBorder="1" applyAlignment="1">
      <alignment horizontal="center" vertical="center" wrapText="1"/>
    </xf>
    <xf numFmtId="0" fontId="78" fillId="0" borderId="10" xfId="1371" applyFont="1" applyFill="1" applyBorder="1" applyAlignment="1">
      <alignment horizontal="center" vertical="center" wrapText="1"/>
    </xf>
    <xf numFmtId="10" fontId="5" fillId="0" borderId="20" xfId="1495" applyNumberFormat="1" applyFont="1" applyFill="1" applyBorder="1" applyAlignment="1">
      <alignment horizontal="center" vertical="center" wrapText="1"/>
    </xf>
    <xf numFmtId="10" fontId="5" fillId="0" borderId="32" xfId="1495" applyNumberFormat="1" applyFont="1" applyFill="1" applyBorder="1" applyAlignment="1">
      <alignment horizontal="center" vertical="center" wrapText="1"/>
    </xf>
    <xf numFmtId="10" fontId="5" fillId="0" borderId="46" xfId="1495" applyNumberFormat="1" applyFont="1" applyFill="1" applyBorder="1" applyAlignment="1">
      <alignment horizontal="center" vertical="center" wrapText="1"/>
    </xf>
    <xf numFmtId="177" fontId="5" fillId="50" borderId="17" xfId="1250" applyNumberFormat="1" applyFont="1" applyFill="1" applyBorder="1" applyAlignment="1" applyProtection="1">
      <alignment horizontal="center" vertical="center" wrapText="1"/>
      <protection locked="0"/>
    </xf>
    <xf numFmtId="177" fontId="5" fillId="50" borderId="35" xfId="1250" applyNumberFormat="1" applyFont="1" applyFill="1" applyBorder="1" applyAlignment="1" applyProtection="1">
      <alignment horizontal="center" vertical="center" wrapText="1"/>
      <protection locked="0"/>
    </xf>
    <xf numFmtId="177" fontId="5" fillId="50" borderId="19" xfId="1250" applyNumberFormat="1" applyFont="1" applyFill="1" applyBorder="1" applyAlignment="1" applyProtection="1">
      <alignment horizontal="center" vertical="center" wrapText="1"/>
      <protection locked="0"/>
    </xf>
    <xf numFmtId="178" fontId="5" fillId="50" borderId="17" xfId="1250" applyNumberFormat="1" applyFont="1" applyFill="1" applyBorder="1" applyAlignment="1" applyProtection="1">
      <alignment horizontal="center" vertical="center" wrapText="1"/>
      <protection locked="0"/>
    </xf>
    <xf numFmtId="178" fontId="5" fillId="50" borderId="35" xfId="1250" applyNumberFormat="1" applyFont="1" applyFill="1" applyBorder="1" applyAlignment="1" applyProtection="1">
      <alignment horizontal="center" vertical="center" wrapText="1"/>
      <protection locked="0"/>
    </xf>
    <xf numFmtId="178" fontId="5" fillId="50" borderId="19" xfId="1250" applyNumberFormat="1" applyFont="1" applyFill="1" applyBorder="1" applyAlignment="1" applyProtection="1">
      <alignment horizontal="center" vertical="center" wrapText="1"/>
      <protection locked="0"/>
    </xf>
    <xf numFmtId="9" fontId="5" fillId="50" borderId="63" xfId="1495" applyNumberFormat="1" applyFont="1" applyFill="1" applyBorder="1" applyAlignment="1" applyProtection="1">
      <alignment horizontal="center" vertical="center" wrapText="1"/>
      <protection locked="0"/>
    </xf>
    <xf numFmtId="9" fontId="5" fillId="50" borderId="64" xfId="1495" applyNumberFormat="1" applyFont="1" applyFill="1" applyBorder="1" applyAlignment="1" applyProtection="1">
      <alignment horizontal="center" vertical="center" wrapText="1"/>
      <protection locked="0"/>
    </xf>
    <xf numFmtId="9" fontId="5" fillId="50" borderId="65" xfId="1495" applyNumberFormat="1" applyFont="1" applyFill="1" applyBorder="1" applyAlignment="1" applyProtection="1">
      <alignment horizontal="center" vertical="center" wrapText="1"/>
      <protection locked="0"/>
    </xf>
    <xf numFmtId="9" fontId="5" fillId="50" borderId="63" xfId="1495" applyFont="1" applyFill="1" applyBorder="1" applyAlignment="1" applyProtection="1">
      <alignment horizontal="center" vertical="center" wrapText="1"/>
      <protection locked="0"/>
    </xf>
    <xf numFmtId="9" fontId="5" fillId="50" borderId="64" xfId="1495" applyFont="1" applyFill="1" applyBorder="1" applyAlignment="1" applyProtection="1">
      <alignment horizontal="center" vertical="center" wrapText="1"/>
      <protection locked="0"/>
    </xf>
    <xf numFmtId="9" fontId="5" fillId="50" borderId="65" xfId="1495" applyFont="1" applyFill="1" applyBorder="1" applyAlignment="1" applyProtection="1">
      <alignment horizontal="center" vertical="center" wrapText="1"/>
      <protection locked="0"/>
    </xf>
    <xf numFmtId="170" fontId="5" fillId="0" borderId="20" xfId="1495" applyNumberFormat="1" applyFont="1" applyFill="1" applyBorder="1" applyAlignment="1">
      <alignment horizontal="center" vertical="center" wrapText="1"/>
    </xf>
    <xf numFmtId="170" fontId="5" fillId="0" borderId="32" xfId="1495" applyNumberFormat="1" applyFont="1" applyFill="1" applyBorder="1" applyAlignment="1">
      <alignment horizontal="center" vertical="center" wrapText="1"/>
    </xf>
    <xf numFmtId="170" fontId="5" fillId="0" borderId="46" xfId="1495" applyNumberFormat="1" applyFont="1" applyFill="1" applyBorder="1" applyAlignment="1">
      <alignment horizontal="center" vertical="center" wrapText="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1" fillId="50" borderId="20" xfId="0" applyFont="1" applyFill="1" applyBorder="1" applyAlignment="1">
      <alignment horizontal="justify" vertical="center" wrapText="1"/>
    </xf>
    <xf numFmtId="0" fontId="51" fillId="50" borderId="32" xfId="0" applyFont="1" applyFill="1" applyBorder="1" applyAlignment="1">
      <alignment horizontal="justify" vertical="center" wrapText="1"/>
    </xf>
    <xf numFmtId="0" fontId="51" fillId="50" borderId="34" xfId="0" applyFont="1" applyFill="1" applyBorder="1" applyAlignment="1">
      <alignment horizontal="justify" vertical="center" wrapText="1"/>
    </xf>
    <xf numFmtId="0" fontId="54" fillId="50" borderId="20" xfId="0" applyFont="1" applyFill="1" applyBorder="1" applyAlignment="1">
      <alignment horizontal="justify" vertical="center" wrapText="1"/>
    </xf>
    <xf numFmtId="0" fontId="54" fillId="50" borderId="32" xfId="0" applyFont="1" applyFill="1" applyBorder="1" applyAlignment="1">
      <alignment horizontal="justify" vertical="center" wrapText="1"/>
    </xf>
    <xf numFmtId="0" fontId="54" fillId="50" borderId="46" xfId="0" applyFont="1" applyFill="1" applyBorder="1" applyAlignment="1">
      <alignment horizontal="justify" vertical="center" wrapText="1"/>
    </xf>
    <xf numFmtId="0" fontId="9" fillId="50" borderId="34"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2" xfId="1371" applyFont="1" applyFill="1" applyBorder="1" applyAlignment="1">
      <alignment horizontal="justify" vertical="center" wrapText="1"/>
    </xf>
    <xf numFmtId="0" fontId="9" fillId="0" borderId="34"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2" xfId="1371" applyFont="1" applyFill="1" applyBorder="1" applyAlignment="1">
      <alignment horizontal="center" vertical="center" wrapText="1"/>
    </xf>
    <xf numFmtId="0" fontId="9" fillId="0" borderId="46"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Fill="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49" fillId="56" borderId="20" xfId="0" applyFont="1" applyFill="1" applyBorder="1" applyAlignment="1">
      <alignment horizontal="center" vertical="center" wrapText="1"/>
    </xf>
    <xf numFmtId="0" fontId="49" fillId="56" borderId="34" xfId="0"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64" fillId="56" borderId="34"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7" fillId="64" borderId="26" xfId="0" applyFont="1" applyFill="1" applyBorder="1" applyAlignment="1">
      <alignment horizontal="center" vertical="center"/>
    </xf>
    <xf numFmtId="0" fontId="37" fillId="64" borderId="27"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theme" Target="theme/theme1.xml"/><Relationship Id="rId27"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strRef>
              <c:f>'[5]HV 12'!$F$29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strRef>
              <c:f>'[5]HV 12'!$D$29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362595808"/>
        <c:axId val="362596984"/>
      </c:lineChart>
      <c:catAx>
        <c:axId val="362595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62596984"/>
        <c:crosses val="autoZero"/>
        <c:auto val="1"/>
        <c:lblAlgn val="ctr"/>
        <c:lblOffset val="100"/>
        <c:noMultiLvlLbl val="0"/>
      </c:catAx>
      <c:valAx>
        <c:axId val="3625969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62595808"/>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3'!$C$26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0.000</c:formatCode>
                <c:ptCount val="12"/>
                <c:pt idx="0">
                  <c:v>0</c:v>
                </c:pt>
                <c:pt idx="1">
                  <c:v>0</c:v>
                </c:pt>
                <c:pt idx="2">
                  <c:v>0</c:v>
                </c:pt>
                <c:pt idx="3">
                  <c:v>0</c:v>
                </c:pt>
                <c:pt idx="4" formatCode="_(* #,##0.000_);_(* \(#,##0.000\);_(* &quot;-&quot;??_);_(@_)">
                  <c:v>0</c:v>
                </c:pt>
                <c:pt idx="5" formatCode="_(* #,##0.000_);_(* \(#,##0.000\);_(* &quot;-&quot;??_);_(@_)">
                  <c:v>0</c:v>
                </c:pt>
                <c:pt idx="6" formatCode="_(* #,##0.000_);_(* \(#,##0.000\);_(* &quot;-&quot;??_);_(@_)">
                  <c:v>0</c:v>
                </c:pt>
                <c:pt idx="7" formatCode="_(* #,##0.000_);_(* \(#,##0.000\);_(* &quot;-&quot;??_);_(@_)">
                  <c:v>0</c:v>
                </c:pt>
                <c:pt idx="8" formatCode="_(* #,##0.000_);_(* \(#,##0.000\);_(* &quot;-&quot;??_);_(@_)">
                  <c:v>0</c:v>
                </c:pt>
                <c:pt idx="9" formatCode="_(* #,##0.000_);_(* \(#,##0.000\);_(* &quot;-&quot;??_);_(@_)">
                  <c:v>0</c:v>
                </c:pt>
                <c:pt idx="10" formatCode="_(* #,##0.000_);_(* \(#,##0.000\);_(* &quot;-&quot;??_);_(@_)">
                  <c:v>0</c:v>
                </c:pt>
                <c:pt idx="11" formatCode="_(* #,##0.000_);_(* \(#,##0.000\);_(* &quot;-&quot;??_);_(@_)">
                  <c:v>0</c:v>
                </c:pt>
              </c:numCache>
            </c:numRef>
          </c:val>
          <c:extLst>
            <c:ext xmlns:c16="http://schemas.microsoft.com/office/drawing/2014/chart" uri="{C3380CC4-5D6E-409C-BE32-E72D297353CC}">
              <c16:uniqueId val="{00000000-CF99-4ACB-86B3-F9BC4D789514}"/>
            </c:ext>
          </c:extLst>
        </c:ser>
        <c:ser>
          <c:idx val="1"/>
          <c:order val="1"/>
          <c:tx>
            <c:strRef>
              <c:f>'META 1'!$D$26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0.000</c:formatCode>
                <c:ptCount val="12"/>
                <c:pt idx="0">
                  <c:v>0</c:v>
                </c:pt>
                <c:pt idx="1">
                  <c:v>0</c:v>
                </c:pt>
                <c:pt idx="2">
                  <c:v>0</c:v>
                </c:pt>
                <c:pt idx="3">
                  <c:v>0</c:v>
                </c:pt>
                <c:pt idx="4" formatCode="_(* #,##0.000_);_(* \(#,##0.000\);_(* &quot;-&quot;??_);_(@_)">
                  <c:v>0</c:v>
                </c:pt>
                <c:pt idx="5" formatCode="_(* #,##0.000_);_(* \(#,##0.000\);_(* &quot;-&quot;??_);_(@_)">
                  <c:v>0</c:v>
                </c:pt>
                <c:pt idx="6" formatCode="_(* #,##0.000_);_(* \(#,##0.000\);_(* &quot;-&quot;??_);_(@_)">
                  <c:v>0</c:v>
                </c:pt>
                <c:pt idx="7" formatCode="_(* #,##0.000_);_(* \(#,##0.000\);_(* &quot;-&quot;??_);_(@_)">
                  <c:v>0</c:v>
                </c:pt>
                <c:pt idx="8" formatCode="_(* #,##0.000_);_(* \(#,##0.000\);_(* &quot;-&quot;??_);_(@_)">
                  <c:v>0</c:v>
                </c:pt>
                <c:pt idx="9" formatCode="_(* #,##0.000_);_(* \(#,##0.000\);_(* &quot;-&quot;??_);_(@_)">
                  <c:v>0</c:v>
                </c:pt>
                <c:pt idx="10" formatCode="_(* #,##0.000_);_(* \(#,##0.000\);_(* &quot;-&quot;??_);_(@_)">
                  <c:v>0</c:v>
                </c:pt>
                <c:pt idx="11" formatCode="_(* #,##0.000_);_(* \(#,##0.000\);_(* &quot;-&quot;??_);_(@_)">
                  <c:v>0</c:v>
                </c:pt>
              </c:numCache>
            </c:numRef>
          </c:val>
          <c:extLst>
            <c:ext xmlns:c16="http://schemas.microsoft.com/office/drawing/2014/chart" uri="{C3380CC4-5D6E-409C-BE32-E72D297353CC}">
              <c16:uniqueId val="{00000001-CF99-4ACB-86B3-F9BC4D789514}"/>
            </c:ext>
          </c:extLst>
        </c:ser>
        <c:dLbls>
          <c:showLegendKey val="0"/>
          <c:showVal val="0"/>
          <c:showCatName val="0"/>
          <c:showSerName val="0"/>
          <c:showPercent val="0"/>
          <c:showBubbleSize val="0"/>
        </c:dLbls>
        <c:gapWidth val="150"/>
        <c:axId val="462192544"/>
        <c:axId val="462192936"/>
      </c:barChart>
      <c:lineChart>
        <c:grouping val="stacked"/>
        <c:varyColors val="0"/>
        <c:ser>
          <c:idx val="2"/>
          <c:order val="2"/>
          <c:tx>
            <c:strRef>
              <c:f>'META 1'!$H$26</c:f>
              <c:strCache>
                <c:ptCount val="1"/>
                <c:pt idx="0">
                  <c:v>% Avance acumulado</c:v>
                </c:pt>
              </c:strCache>
            </c:strRef>
          </c:tx>
          <c:val>
            <c:numRef>
              <c:f>'META 1'!$H$27:$H$38</c:f>
              <c:numCache>
                <c:formatCode>0.0%</c:formatCode>
                <c:ptCount val="12"/>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CF99-4ACB-86B3-F9BC4D789514}"/>
            </c:ext>
          </c:extLst>
        </c:ser>
        <c:dLbls>
          <c:showLegendKey val="0"/>
          <c:showVal val="0"/>
          <c:showCatName val="0"/>
          <c:showSerName val="0"/>
          <c:showPercent val="0"/>
          <c:showBubbleSize val="0"/>
        </c:dLbls>
        <c:marker val="1"/>
        <c:smooth val="0"/>
        <c:axId val="462195680"/>
        <c:axId val="462196856"/>
      </c:lineChart>
      <c:catAx>
        <c:axId val="46219254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2936"/>
        <c:crosses val="autoZero"/>
        <c:auto val="1"/>
        <c:lblAlgn val="ctr"/>
        <c:lblOffset val="100"/>
        <c:noMultiLvlLbl val="0"/>
      </c:catAx>
      <c:valAx>
        <c:axId val="462192936"/>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2544"/>
        <c:crosses val="autoZero"/>
        <c:crossBetween val="between"/>
      </c:valAx>
      <c:valAx>
        <c:axId val="462196856"/>
        <c:scaling>
          <c:orientation val="minMax"/>
          <c:max val="1"/>
        </c:scaling>
        <c:delete val="0"/>
        <c:axPos val="r"/>
        <c:numFmt formatCode="0.0%" sourceLinked="1"/>
        <c:majorTickMark val="out"/>
        <c:minorTickMark val="none"/>
        <c:tickLblPos val="nextTo"/>
        <c:crossAx val="462195680"/>
        <c:crosses val="max"/>
        <c:crossBetween val="between"/>
      </c:valAx>
      <c:catAx>
        <c:axId val="462195680"/>
        <c:scaling>
          <c:orientation val="minMax"/>
        </c:scaling>
        <c:delete val="1"/>
        <c:axPos val="b"/>
        <c:majorTickMark val="out"/>
        <c:minorTickMark val="none"/>
        <c:tickLblPos val="nextTo"/>
        <c:crossAx val="4621968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2'!$C$26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0.000</c:formatCode>
                <c:ptCount val="12"/>
                <c:pt idx="0">
                  <c:v>0</c:v>
                </c:pt>
                <c:pt idx="1">
                  <c:v>0</c:v>
                </c:pt>
                <c:pt idx="2">
                  <c:v>0</c:v>
                </c:pt>
                <c:pt idx="3">
                  <c:v>0</c:v>
                </c:pt>
                <c:pt idx="4" formatCode="_(* #,##0.000_);_(* \(#,##0.000\);_(* &quot;-&quot;??_);_(@_)">
                  <c:v>0</c:v>
                </c:pt>
                <c:pt idx="5" formatCode="_(* #,##0.000_);_(* \(#,##0.000\);_(* &quot;-&quot;??_);_(@_)">
                  <c:v>0</c:v>
                </c:pt>
                <c:pt idx="6" formatCode="_(* #,##0.000_);_(* \(#,##0.000\);_(* &quot;-&quot;??_);_(@_)">
                  <c:v>0</c:v>
                </c:pt>
                <c:pt idx="7" formatCode="_(* #,##0.000_);_(* \(#,##0.000\);_(* &quot;-&quot;??_);_(@_)">
                  <c:v>0</c:v>
                </c:pt>
                <c:pt idx="8" formatCode="_(* #,##0.000_);_(* \(#,##0.000\);_(* &quot;-&quot;??_);_(@_)">
                  <c:v>1.4000000000000002E-2</c:v>
                </c:pt>
                <c:pt idx="9" formatCode="_(* #,##0.000_);_(* \(#,##0.000\);_(* &quot;-&quot;??_);_(@_)">
                  <c:v>3.8000000000000006E-2</c:v>
                </c:pt>
                <c:pt idx="10" formatCode="_(* #,##0.000_);_(* \(#,##0.000\);_(* &quot;-&quot;??_);_(@_)">
                  <c:v>4.4000000000000004E-2</c:v>
                </c:pt>
                <c:pt idx="11" formatCode="_(* #,##0.000_);_(* \(#,##0.000\);_(* &quot;-&quot;??_);_(@_)">
                  <c:v>4.0000000000000001E-3</c:v>
                </c:pt>
              </c:numCache>
            </c:numRef>
          </c:val>
          <c:extLs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0.000</c:formatCode>
                <c:ptCount val="12"/>
                <c:pt idx="0">
                  <c:v>0</c:v>
                </c:pt>
                <c:pt idx="1">
                  <c:v>0</c:v>
                </c:pt>
                <c:pt idx="2">
                  <c:v>0</c:v>
                </c:pt>
                <c:pt idx="3">
                  <c:v>0</c:v>
                </c:pt>
                <c:pt idx="4" formatCode="_(* #,##0.000_);_(* \(#,##0.000\);_(* &quot;-&quot;??_);_(@_)">
                  <c:v>0</c:v>
                </c:pt>
                <c:pt idx="5" formatCode="_(* #,##0.000_);_(* \(#,##0.000\);_(* &quot;-&quot;??_);_(@_)">
                  <c:v>0</c:v>
                </c:pt>
                <c:pt idx="6" formatCode="_(* #,##0.00_);_(* \(#,##0.00\);_(* &quot;-&quot;??_);_(@_)">
                  <c:v>0</c:v>
                </c:pt>
                <c:pt idx="7" formatCode="_(* #,##0.000_);_(* \(#,##0.000\);_(* &quot;-&quot;??_);_(@_)">
                  <c:v>0</c:v>
                </c:pt>
                <c:pt idx="8" formatCode="_(* #,##0.000_);_(* \(#,##0.000\);_(* &quot;-&quot;??_);_(@_)">
                  <c:v>0</c:v>
                </c:pt>
                <c:pt idx="9" formatCode="_(* #,##0.000_);_(* \(#,##0.000\);_(* &quot;-&quot;??_);_(@_)">
                  <c:v>0</c:v>
                </c:pt>
                <c:pt idx="10" formatCode="_(* #,##0.000_);_(* \(#,##0.000\);_(* &quot;-&quot;??_);_(@_)">
                  <c:v>0</c:v>
                </c:pt>
                <c:pt idx="11" formatCode="_(* #,##0.00_);_(* \(#,##0.00\);_(* &quot;-&quot;??_);_(@_)">
                  <c:v>0</c:v>
                </c:pt>
              </c:numCache>
            </c:numRef>
          </c:val>
          <c:extLs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462196072"/>
        <c:axId val="462198032"/>
      </c:barChart>
      <c:lineChart>
        <c:grouping val="stacked"/>
        <c:varyColors val="0"/>
        <c:ser>
          <c:idx val="2"/>
          <c:order val="2"/>
          <c:tx>
            <c:strRef>
              <c:f>'META 2'!$H$26</c:f>
              <c:strCache>
                <c:ptCount val="1"/>
                <c:pt idx="0">
                  <c:v>% Avance acumulado</c:v>
                </c:pt>
              </c:strCache>
            </c:strRef>
          </c:tx>
          <c:val>
            <c:numRef>
              <c:f>'META 2'!$H$27:$H$38</c:f>
              <c:numCache>
                <c:formatCode>0%</c:formatCode>
                <c:ptCount val="12"/>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462190584"/>
        <c:axId val="462197248"/>
      </c:lineChart>
      <c:catAx>
        <c:axId val="46219607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8032"/>
        <c:crosses val="autoZero"/>
        <c:auto val="1"/>
        <c:lblAlgn val="ctr"/>
        <c:lblOffset val="100"/>
        <c:noMultiLvlLbl val="0"/>
      </c:catAx>
      <c:valAx>
        <c:axId val="462198032"/>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6072"/>
        <c:crosses val="autoZero"/>
        <c:crossBetween val="between"/>
      </c:valAx>
      <c:valAx>
        <c:axId val="462197248"/>
        <c:scaling>
          <c:orientation val="minMax"/>
          <c:max val="1"/>
        </c:scaling>
        <c:delete val="0"/>
        <c:axPos val="r"/>
        <c:numFmt formatCode="0%" sourceLinked="1"/>
        <c:majorTickMark val="out"/>
        <c:minorTickMark val="none"/>
        <c:tickLblPos val="nextTo"/>
        <c:crossAx val="462190584"/>
        <c:crosses val="max"/>
        <c:crossBetween val="between"/>
      </c:valAx>
      <c:catAx>
        <c:axId val="462190584"/>
        <c:scaling>
          <c:orientation val="minMax"/>
        </c:scaling>
        <c:delete val="1"/>
        <c:axPos val="b"/>
        <c:majorTickMark val="out"/>
        <c:minorTickMark val="none"/>
        <c:tickLblPos val="nextTo"/>
        <c:crossAx val="462197248"/>
        <c:crosses val="autoZero"/>
        <c:auto val="1"/>
        <c:lblAlgn val="ctr"/>
        <c:lblOffset val="100"/>
        <c:noMultiLvlLbl val="0"/>
      </c:catAx>
    </c:plotArea>
    <c:legend>
      <c:legendPos val="r"/>
      <c:layout>
        <c:manualLayout>
          <c:xMode val="edge"/>
          <c:yMode val="edge"/>
          <c:x val="0.75122903788395823"/>
          <c:y val="0.20888070649178361"/>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5782872372116"/>
          <c:y val="6.6350710900473939E-2"/>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0</c:v>
                </c:pt>
                <c:pt idx="1">
                  <c:v>0</c:v>
                </c:pt>
                <c:pt idx="2">
                  <c:v>0</c:v>
                </c:pt>
                <c:pt idx="3">
                  <c:v>0</c:v>
                </c:pt>
                <c:pt idx="4" formatCode="_(* #,##0.000_);_(* \(#,##0.000\);_(* &quot;-&quot;??_);_(@_)">
                  <c:v>0</c:v>
                </c:pt>
                <c:pt idx="5" formatCode="_(* #,##0.000_);_(* \(#,##0.000\);_(* &quot;-&quot;??_);_(@_)">
                  <c:v>0</c:v>
                </c:pt>
                <c:pt idx="6" formatCode="_(* #,##0.000_);_(* \(#,##0.000\);_(* &quot;-&quot;??_);_(@_)">
                  <c:v>0</c:v>
                </c:pt>
                <c:pt idx="7" formatCode="_(* #,##0.000_);_(* \(#,##0.000\);_(* &quot;-&quot;??_);_(@_)">
                  <c:v>0</c:v>
                </c:pt>
                <c:pt idx="8" formatCode="_(* #,##0.000_);_(* \(#,##0.000\);_(* &quot;-&quot;??_);_(@_)">
                  <c:v>5.8800000000000005E-2</c:v>
                </c:pt>
                <c:pt idx="9" formatCode="_(* #,##0.000_);_(* \(#,##0.000\);_(* &quot;-&quot;??_);_(@_)">
                  <c:v>0.15959999999999999</c:v>
                </c:pt>
                <c:pt idx="10" formatCode="_(* #,##0.000_);_(* \(#,##0.000\);_(* &quot;-&quot;??_);_(@_)">
                  <c:v>0.18479999999999999</c:v>
                </c:pt>
                <c:pt idx="11" formatCode="_(* #,##0.000_);_(* \(#,##0.000\);_(* &quot;-&quot;??_);_(@_)">
                  <c:v>1.6799999999999999E-2</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c:formatCode>
                <c:ptCount val="12"/>
                <c:pt idx="0">
                  <c:v>0</c:v>
                </c:pt>
                <c:pt idx="1">
                  <c:v>0</c:v>
                </c:pt>
                <c:pt idx="2">
                  <c:v>0</c:v>
                </c:pt>
                <c:pt idx="3">
                  <c:v>0</c:v>
                </c:pt>
                <c:pt idx="4" formatCode="_(* #,##0.000_);_(* \(#,##0.000\);_(* &quot;-&quot;??_);_(@_)">
                  <c:v>0</c:v>
                </c:pt>
                <c:pt idx="5" formatCode="_(* #,##0.000_);_(* \(#,##0.000\);_(* &quot;-&quot;??_);_(@_)">
                  <c:v>0</c:v>
                </c:pt>
                <c:pt idx="6" formatCode="_(* #,##0.000_);_(* \(#,##0.000\);_(* &quot;-&quot;??_);_(@_)">
                  <c:v>0</c:v>
                </c:pt>
                <c:pt idx="7" formatCode="_(* #,##0.000_);_(* \(#,##0.000\);_(* &quot;-&quot;??_);_(@_)">
                  <c:v>0</c:v>
                </c:pt>
                <c:pt idx="8" formatCode="_(* #,##0.000_);_(* \(#,##0.000\);_(* &quot;-&quot;??_);_(@_)">
                  <c:v>0</c:v>
                </c:pt>
                <c:pt idx="9" formatCode="_(* #,##0.000_);_(* \(#,##0.000\);_(* &quot;-&quot;??_);_(@_)">
                  <c:v>0</c:v>
                </c:pt>
                <c:pt idx="10" formatCode="_(* #,##0.00_);_(* \(#,##0.00\);_(* &quot;-&quot;??_);_(@_)">
                  <c:v>0</c:v>
                </c:pt>
                <c:pt idx="11" formatCode="_(* #,##0.00_);_(* \(#,##0.00\);_(* &quot;-&quot;??_);_(@_)">
                  <c:v>0</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462194504"/>
        <c:axId val="462191368"/>
      </c:barChart>
      <c:lineChart>
        <c:grouping val="stacked"/>
        <c:varyColors val="0"/>
        <c:ser>
          <c:idx val="2"/>
          <c:order val="2"/>
          <c:tx>
            <c:strRef>
              <c:f>'META 3'!$H$26</c:f>
              <c:strCache>
                <c:ptCount val="1"/>
                <c:pt idx="0">
                  <c:v>% Avance de meta acumulado</c:v>
                </c:pt>
              </c:strCache>
            </c:strRef>
          </c:tx>
          <c:val>
            <c:numRef>
              <c:f>'META 3'!$H$27:$H$38</c:f>
              <c:numCache>
                <c:formatCode>0.00%</c:formatCode>
                <c:ptCount val="12"/>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462190976"/>
        <c:axId val="462196464"/>
      </c:lineChart>
      <c:catAx>
        <c:axId val="46219450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1368"/>
        <c:crosses val="autoZero"/>
        <c:auto val="1"/>
        <c:lblAlgn val="ctr"/>
        <c:lblOffset val="100"/>
        <c:noMultiLvlLbl val="0"/>
      </c:catAx>
      <c:valAx>
        <c:axId val="462191368"/>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4504"/>
        <c:crosses val="autoZero"/>
        <c:crossBetween val="between"/>
      </c:valAx>
      <c:valAx>
        <c:axId val="462196464"/>
        <c:scaling>
          <c:orientation val="minMax"/>
          <c:max val="1"/>
        </c:scaling>
        <c:delete val="0"/>
        <c:axPos val="r"/>
        <c:numFmt formatCode="0.00%" sourceLinked="1"/>
        <c:majorTickMark val="out"/>
        <c:minorTickMark val="none"/>
        <c:tickLblPos val="nextTo"/>
        <c:crossAx val="462190976"/>
        <c:crosses val="max"/>
        <c:crossBetween val="between"/>
      </c:valAx>
      <c:catAx>
        <c:axId val="462190976"/>
        <c:scaling>
          <c:orientation val="minMax"/>
        </c:scaling>
        <c:delete val="1"/>
        <c:axPos val="b"/>
        <c:majorTickMark val="out"/>
        <c:minorTickMark val="none"/>
        <c:tickLblPos val="nextTo"/>
        <c:crossAx val="4621964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4'!$C$26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0.000</c:formatCode>
                <c:ptCount val="12"/>
                <c:pt idx="0">
                  <c:v>0</c:v>
                </c:pt>
                <c:pt idx="1">
                  <c:v>0</c:v>
                </c:pt>
                <c:pt idx="2">
                  <c:v>0</c:v>
                </c:pt>
                <c:pt idx="3">
                  <c:v>0</c:v>
                </c:pt>
                <c:pt idx="4" formatCode="_(* #,##0.000_);_(* \(#,##0.000\);_(* &quot;-&quot;??_);_(@_)">
                  <c:v>0</c:v>
                </c:pt>
                <c:pt idx="5" formatCode="_(* #,##0.000_);_(* \(#,##0.000\);_(* &quot;-&quot;??_);_(@_)">
                  <c:v>0</c:v>
                </c:pt>
                <c:pt idx="6" formatCode="_(* #,##0.000_);_(* \(#,##0.000\);_(* &quot;-&quot;??_);_(@_)">
                  <c:v>0</c:v>
                </c:pt>
                <c:pt idx="7" formatCode="_(* #,##0.000_);_(* \(#,##0.000\);_(* &quot;-&quot;??_);_(@_)">
                  <c:v>0</c:v>
                </c:pt>
                <c:pt idx="8" formatCode="_(* #,##0.000_);_(* \(#,##0.000\);_(* &quot;-&quot;??_);_(@_)">
                  <c:v>0.13300000000000001</c:v>
                </c:pt>
                <c:pt idx="9" formatCode="_(* #,##0.000_);_(* \(#,##0.000\);_(* &quot;-&quot;??_);_(@_)">
                  <c:v>0.36099999999999999</c:v>
                </c:pt>
                <c:pt idx="10" formatCode="_(* #,##0.000_);_(* \(#,##0.000\);_(* &quot;-&quot;??_);_(@_)">
                  <c:v>0.41799999999999998</c:v>
                </c:pt>
                <c:pt idx="11" formatCode="_(* #,##0.000_);_(* \(#,##0.000\);_(* &quot;-&quot;??_);_(@_)">
                  <c:v>3.7999999999999999E-2</c:v>
                </c:pt>
              </c:numCache>
            </c:numRef>
          </c:val>
          <c:extLst>
            <c:ext xmlns:c16="http://schemas.microsoft.com/office/drawing/2014/chart" uri="{C3380CC4-5D6E-409C-BE32-E72D297353CC}">
              <c16:uniqueId val="{00000000-DD39-4E16-A564-9FC39A4C2766}"/>
            </c:ext>
          </c:extLst>
        </c:ser>
        <c:ser>
          <c:idx val="1"/>
          <c:order val="1"/>
          <c:tx>
            <c:strRef>
              <c:f>'META 4'!$D$26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0.000</c:formatCode>
                <c:ptCount val="12"/>
                <c:pt idx="0">
                  <c:v>0</c:v>
                </c:pt>
                <c:pt idx="1">
                  <c:v>0</c:v>
                </c:pt>
                <c:pt idx="2">
                  <c:v>0</c:v>
                </c:pt>
                <c:pt idx="3">
                  <c:v>0</c:v>
                </c:pt>
                <c:pt idx="4" formatCode="_(* #,##0.000_);_(* \(#,##0.000\);_(* &quot;-&quot;??_);_(@_)">
                  <c:v>0</c:v>
                </c:pt>
                <c:pt idx="5" formatCode="_(* #,##0.000_);_(* \(#,##0.000\);_(* &quot;-&quot;??_);_(@_)">
                  <c:v>0</c:v>
                </c:pt>
                <c:pt idx="6" formatCode="_(* #,##0.00_);_(* \(#,##0.00\);_(* &quot;-&quot;??_);_(@_)">
                  <c:v>0</c:v>
                </c:pt>
                <c:pt idx="7" formatCode="_(* #,##0.00_);_(* \(#,##0.00\);_(* &quot;-&quot;??_);_(@_)">
                  <c:v>0</c:v>
                </c:pt>
                <c:pt idx="8" formatCode="_(* #,##0.00_);_(* \(#,##0.00\);_(* &quot;-&quot;??_);_(@_)">
                  <c:v>0</c:v>
                </c:pt>
                <c:pt idx="9" formatCode="_(* #,##0.00_);_(* \(#,##0.00\);_(* &quot;-&quot;??_);_(@_)">
                  <c:v>0</c:v>
                </c:pt>
                <c:pt idx="10" formatCode="_(* #,##0.00_);_(* \(#,##0.00\);_(* &quot;-&quot;??_);_(@_)">
                  <c:v>0</c:v>
                </c:pt>
                <c:pt idx="11" formatCode="_(* #,##0.00_);_(* \(#,##0.00\);_(* &quot;-&quot;??_);_(@_)">
                  <c:v>0</c:v>
                </c:pt>
              </c:numCache>
            </c:numRef>
          </c:val>
          <c:extLst>
            <c:ext xmlns:c16="http://schemas.microsoft.com/office/drawing/2014/chart" uri="{C3380CC4-5D6E-409C-BE32-E72D297353CC}">
              <c16:uniqueId val="{00000001-DD39-4E16-A564-9FC39A4C2766}"/>
            </c:ext>
          </c:extLst>
        </c:ser>
        <c:dLbls>
          <c:showLegendKey val="0"/>
          <c:showVal val="0"/>
          <c:showCatName val="0"/>
          <c:showSerName val="0"/>
          <c:showPercent val="0"/>
          <c:showBubbleSize val="0"/>
        </c:dLbls>
        <c:gapWidth val="150"/>
        <c:axId val="462193720"/>
        <c:axId val="462195288"/>
      </c:barChart>
      <c:lineChart>
        <c:grouping val="stacked"/>
        <c:varyColors val="0"/>
        <c:ser>
          <c:idx val="2"/>
          <c:order val="2"/>
          <c:tx>
            <c:strRef>
              <c:f>'META 4'!$H$26</c:f>
              <c:strCache>
                <c:ptCount val="1"/>
                <c:pt idx="0">
                  <c:v>% Avance de meta acumulado</c:v>
                </c:pt>
              </c:strCache>
            </c:strRef>
          </c:tx>
          <c:val>
            <c:numRef>
              <c:f>'META 4'!$H$27:$H$38</c:f>
              <c:numCache>
                <c:formatCode>0.00%</c:formatCode>
                <c:ptCount val="12"/>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DD39-4E16-A564-9FC39A4C2766}"/>
            </c:ext>
          </c:extLst>
        </c:ser>
        <c:dLbls>
          <c:showLegendKey val="0"/>
          <c:showVal val="0"/>
          <c:showCatName val="0"/>
          <c:showSerName val="0"/>
          <c:showPercent val="0"/>
          <c:showBubbleSize val="0"/>
        </c:dLbls>
        <c:marker val="1"/>
        <c:smooth val="0"/>
        <c:axId val="462194112"/>
        <c:axId val="462192152"/>
      </c:lineChart>
      <c:catAx>
        <c:axId val="46219372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5288"/>
        <c:crosses val="autoZero"/>
        <c:auto val="1"/>
        <c:lblAlgn val="ctr"/>
        <c:lblOffset val="100"/>
        <c:noMultiLvlLbl val="0"/>
      </c:catAx>
      <c:valAx>
        <c:axId val="462195288"/>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3720"/>
        <c:crosses val="autoZero"/>
        <c:crossBetween val="between"/>
      </c:valAx>
      <c:valAx>
        <c:axId val="462192152"/>
        <c:scaling>
          <c:orientation val="minMax"/>
          <c:max val="1"/>
        </c:scaling>
        <c:delete val="0"/>
        <c:axPos val="r"/>
        <c:numFmt formatCode="0.00%" sourceLinked="1"/>
        <c:majorTickMark val="out"/>
        <c:minorTickMark val="none"/>
        <c:tickLblPos val="nextTo"/>
        <c:crossAx val="462194112"/>
        <c:crosses val="max"/>
        <c:crossBetween val="between"/>
      </c:valAx>
      <c:catAx>
        <c:axId val="462194112"/>
        <c:scaling>
          <c:orientation val="minMax"/>
        </c:scaling>
        <c:delete val="1"/>
        <c:axPos val="b"/>
        <c:majorTickMark val="out"/>
        <c:minorTickMark val="none"/>
        <c:tickLblPos val="nextTo"/>
        <c:crossAx val="462192152"/>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5'!$C$27:$C$38</c:f>
              <c:numCache>
                <c:formatCode>0.000</c:formatCode>
                <c:ptCount val="12"/>
                <c:pt idx="0">
                  <c:v>0</c:v>
                </c:pt>
                <c:pt idx="1">
                  <c:v>0</c:v>
                </c:pt>
                <c:pt idx="2">
                  <c:v>0</c:v>
                </c:pt>
                <c:pt idx="3">
                  <c:v>0</c:v>
                </c:pt>
                <c:pt idx="4">
                  <c:v>0</c:v>
                </c:pt>
                <c:pt idx="5">
                  <c:v>0</c:v>
                </c:pt>
                <c:pt idx="6">
                  <c:v>0</c:v>
                </c:pt>
                <c:pt idx="7">
                  <c:v>0</c:v>
                </c:pt>
                <c:pt idx="8">
                  <c:v>2.0720000000000006E-2</c:v>
                </c:pt>
                <c:pt idx="9">
                  <c:v>3.9760000000000004E-2</c:v>
                </c:pt>
                <c:pt idx="10">
                  <c:v>3.9760000000000004E-2</c:v>
                </c:pt>
                <c:pt idx="11">
                  <c:v>3.9760000000000004E-2</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5'!$D$27:$D$38</c:f>
              <c:numCache>
                <c:formatCode>0.000</c:formatCode>
                <c:ptCount val="12"/>
                <c:pt idx="0">
                  <c:v>0</c:v>
                </c:pt>
                <c:pt idx="1">
                  <c:v>0</c:v>
                </c:pt>
                <c:pt idx="2">
                  <c:v>0</c:v>
                </c:pt>
                <c:pt idx="3">
                  <c:v>0</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464159632"/>
        <c:axId val="464160024"/>
      </c:barChart>
      <c:lineChart>
        <c:grouping val="stacked"/>
        <c:varyColors val="0"/>
        <c:ser>
          <c:idx val="2"/>
          <c:order val="2"/>
          <c:tx>
            <c:strRef>
              <c:f>'META 5'!$H$26</c:f>
              <c:strCache>
                <c:ptCount val="1"/>
                <c:pt idx="0">
                  <c:v>% Avance acumulado</c:v>
                </c:pt>
              </c:strCache>
            </c:strRef>
          </c:tx>
          <c:val>
            <c:numRef>
              <c:f>'META 5'!$H$27:$H$38</c:f>
              <c:numCache>
                <c:formatCode>0%</c:formatCode>
                <c:ptCount val="12"/>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464163160"/>
        <c:axId val="464161984"/>
      </c:lineChart>
      <c:catAx>
        <c:axId val="464159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024"/>
        <c:crosses val="autoZero"/>
        <c:auto val="1"/>
        <c:lblAlgn val="ctr"/>
        <c:lblOffset val="100"/>
        <c:noMultiLvlLbl val="0"/>
      </c:catAx>
      <c:valAx>
        <c:axId val="464160024"/>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632"/>
        <c:crosses val="autoZero"/>
        <c:crossBetween val="between"/>
      </c:valAx>
      <c:valAx>
        <c:axId val="464161984"/>
        <c:scaling>
          <c:orientation val="minMax"/>
          <c:max val="1"/>
        </c:scaling>
        <c:delete val="0"/>
        <c:axPos val="r"/>
        <c:numFmt formatCode="0%" sourceLinked="1"/>
        <c:majorTickMark val="out"/>
        <c:minorTickMark val="none"/>
        <c:tickLblPos val="nextTo"/>
        <c:crossAx val="464163160"/>
        <c:crosses val="max"/>
        <c:crossBetween val="between"/>
      </c:valAx>
      <c:catAx>
        <c:axId val="464163160"/>
        <c:scaling>
          <c:orientation val="minMax"/>
        </c:scaling>
        <c:delete val="1"/>
        <c:axPos val="b"/>
        <c:majorTickMark val="out"/>
        <c:minorTickMark val="none"/>
        <c:tickLblPos val="nextTo"/>
        <c:crossAx val="46416198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6'!$C$26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6'!$C$27:$C$38</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66A-4264-AF9F-7A6E65AF6C8E}"/>
            </c:ext>
          </c:extLst>
        </c:ser>
        <c:ser>
          <c:idx val="1"/>
          <c:order val="1"/>
          <c:tx>
            <c:strRef>
              <c:f>'META 6'!$D$26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6'!$D$27:$D$38</c:f>
              <c:numCache>
                <c:formatCode>0.000</c:formatCode>
                <c:ptCount val="12"/>
                <c:pt idx="0">
                  <c:v>0</c:v>
                </c:pt>
                <c:pt idx="1">
                  <c:v>0</c:v>
                </c:pt>
                <c:pt idx="2">
                  <c:v>0</c:v>
                </c:pt>
                <c:pt idx="3">
                  <c:v>0</c:v>
                </c:pt>
              </c:numCache>
            </c:numRef>
          </c:val>
          <c:extLst>
            <c:ext xmlns:c16="http://schemas.microsoft.com/office/drawing/2014/chart" uri="{C3380CC4-5D6E-409C-BE32-E72D297353CC}">
              <c16:uniqueId val="{00000001-766A-4264-AF9F-7A6E65AF6C8E}"/>
            </c:ext>
          </c:extLst>
        </c:ser>
        <c:dLbls>
          <c:showLegendKey val="0"/>
          <c:showVal val="0"/>
          <c:showCatName val="0"/>
          <c:showSerName val="0"/>
          <c:showPercent val="0"/>
          <c:showBubbleSize val="0"/>
        </c:dLbls>
        <c:gapWidth val="150"/>
        <c:axId val="464159632"/>
        <c:axId val="464160024"/>
      </c:barChart>
      <c:lineChart>
        <c:grouping val="stacked"/>
        <c:varyColors val="0"/>
        <c:ser>
          <c:idx val="2"/>
          <c:order val="2"/>
          <c:tx>
            <c:strRef>
              <c:f>'META 6'!$H$26</c:f>
              <c:strCache>
                <c:ptCount val="1"/>
                <c:pt idx="0">
                  <c:v>% Avance acumulado</c:v>
                </c:pt>
              </c:strCache>
            </c:strRef>
          </c:tx>
          <c:val>
            <c:numRef>
              <c:f>'META 6'!$H$27:$H$38</c:f>
              <c:numCache>
                <c:formatCode>0%</c:formatCode>
                <c:ptCount val="12"/>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766A-4264-AF9F-7A6E65AF6C8E}"/>
            </c:ext>
          </c:extLst>
        </c:ser>
        <c:dLbls>
          <c:showLegendKey val="0"/>
          <c:showVal val="0"/>
          <c:showCatName val="0"/>
          <c:showSerName val="0"/>
          <c:showPercent val="0"/>
          <c:showBubbleSize val="0"/>
        </c:dLbls>
        <c:marker val="1"/>
        <c:smooth val="0"/>
        <c:axId val="464163160"/>
        <c:axId val="464161984"/>
      </c:lineChart>
      <c:catAx>
        <c:axId val="464159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024"/>
        <c:crosses val="autoZero"/>
        <c:auto val="1"/>
        <c:lblAlgn val="ctr"/>
        <c:lblOffset val="100"/>
        <c:noMultiLvlLbl val="0"/>
      </c:catAx>
      <c:valAx>
        <c:axId val="464160024"/>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632"/>
        <c:crosses val="autoZero"/>
        <c:crossBetween val="between"/>
      </c:valAx>
      <c:valAx>
        <c:axId val="464161984"/>
        <c:scaling>
          <c:orientation val="minMax"/>
          <c:max val="1"/>
        </c:scaling>
        <c:delete val="0"/>
        <c:axPos val="r"/>
        <c:numFmt formatCode="0%" sourceLinked="1"/>
        <c:majorTickMark val="out"/>
        <c:minorTickMark val="none"/>
        <c:tickLblPos val="nextTo"/>
        <c:crossAx val="464163160"/>
        <c:crosses val="max"/>
        <c:crossBetween val="between"/>
      </c:valAx>
      <c:catAx>
        <c:axId val="464163160"/>
        <c:scaling>
          <c:orientation val="minMax"/>
        </c:scaling>
        <c:delete val="1"/>
        <c:axPos val="b"/>
        <c:majorTickMark val="out"/>
        <c:minorTickMark val="none"/>
        <c:tickLblPos val="nextTo"/>
        <c:crossAx val="46416198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464159240"/>
        <c:axId val="464160808"/>
      </c:lineChart>
      <c:catAx>
        <c:axId val="46415924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808"/>
        <c:crosses val="autoZero"/>
        <c:auto val="1"/>
        <c:lblAlgn val="ctr"/>
        <c:lblOffset val="100"/>
        <c:noMultiLvlLbl val="0"/>
      </c:catAx>
      <c:valAx>
        <c:axId val="46416080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240"/>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1054100</xdr:colOff>
          <xdr:row>1</xdr:row>
          <xdr:rowOff>444500</xdr:rowOff>
        </xdr:to>
        <xdr:sp macro="" textlink="">
          <xdr:nvSpPr>
            <xdr:cNvPr id="35828737" name="Object 1" hidden="1">
              <a:extLst>
                <a:ext uri="{63B3BB69-23CF-44E3-9099-C40C66FF867C}">
                  <a14:compatExt spid="_x0000_s35828737"/>
                </a:ext>
                <a:ext uri="{FF2B5EF4-FFF2-40B4-BE49-F238E27FC236}">
                  <a16:creationId xmlns:a16="http://schemas.microsoft.com/office/drawing/2014/main" id="{00000000-0008-0000-0300-000001B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132124</xdr:colOff>
      <xdr:row>39</xdr:row>
      <xdr:rowOff>17928</xdr:rowOff>
    </xdr:from>
    <xdr:to>
      <xdr:col>8</xdr:col>
      <xdr:colOff>1064559</xdr:colOff>
      <xdr:row>44</xdr:row>
      <xdr:rowOff>8965</xdr:rowOff>
    </xdr:to>
    <xdr:graphicFrame macro="">
      <xdr:nvGraphicFramePr>
        <xdr:cNvPr id="8" name="3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25400</xdr:colOff>
          <xdr:row>1</xdr:row>
          <xdr:rowOff>25400</xdr:rowOff>
        </xdr:from>
        <xdr:to>
          <xdr:col>8</xdr:col>
          <xdr:colOff>1714500</xdr:colOff>
          <xdr:row>2</xdr:row>
          <xdr:rowOff>63500</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4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1</xdr:rowOff>
    </xdr:from>
    <xdr:to>
      <xdr:col>8</xdr:col>
      <xdr:colOff>1591236</xdr:colOff>
      <xdr:row>43</xdr:row>
      <xdr:rowOff>381001</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5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1</xdr:rowOff>
    </xdr:from>
    <xdr:to>
      <xdr:col>9</xdr:col>
      <xdr:colOff>35858</xdr:colOff>
      <xdr:row>44</xdr:row>
      <xdr:rowOff>8966</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65601" name="Object 1" hidden="1">
              <a:extLst>
                <a:ext uri="{63B3BB69-23CF-44E3-9099-C40C66FF867C}">
                  <a14:compatExt spid="_x0000_s35865601"/>
                </a:ext>
                <a:ext uri="{FF2B5EF4-FFF2-40B4-BE49-F238E27FC236}">
                  <a16:creationId xmlns:a16="http://schemas.microsoft.com/office/drawing/2014/main" id="{00000000-0008-0000-0600-0000014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38100</xdr:colOff>
      <xdr:row>39</xdr:row>
      <xdr:rowOff>7620</xdr:rowOff>
    </xdr:from>
    <xdr:to>
      <xdr:col>9</xdr:col>
      <xdr:colOff>22860</xdr:colOff>
      <xdr:row>43</xdr:row>
      <xdr:rowOff>552450</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7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8</xdr:col>
      <xdr:colOff>1530531</xdr:colOff>
      <xdr:row>44</xdr:row>
      <xdr:rowOff>10885</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69697" name="Object 1" hidden="1">
              <a:extLst>
                <a:ext uri="{63B3BB69-23CF-44E3-9099-C40C66FF867C}">
                  <a14:compatExt spid="_x0000_s35869697"/>
                </a:ext>
                <a:ext uri="{FF2B5EF4-FFF2-40B4-BE49-F238E27FC236}">
                  <a16:creationId xmlns:a16="http://schemas.microsoft.com/office/drawing/2014/main" id="{00000000-0008-0000-0800-0000015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8</xdr:col>
      <xdr:colOff>1492431</xdr:colOff>
      <xdr:row>44</xdr:row>
      <xdr:rowOff>10885</xdr:rowOff>
    </xdr:to>
    <xdr:graphicFrame macro="">
      <xdr:nvGraphicFramePr>
        <xdr:cNvPr id="4" name="3 Gráfico">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Perfil%20ldguerrero/Documents/1.%20DOC%20DARY%202016/1.%20UNIDAD%20EJECUTORA%2002%202016/2.%20POAS%20BOGOTA%20MEJOR%20PARA%20TODOS%202016-2020/4%20POAS%20OCTUBRE%202016%20BMPT/POA%20PROYECTO%201044%20OCTUBRE%20CORREGIDO%20(1%20dic).xlsx?7B01B16F" TargetMode="External"/><Relationship Id="rId1" Type="http://schemas.openxmlformats.org/officeDocument/2006/relationships/externalLinkPath" Target="file:///7B01B16F/POA%20PROYECTO%201044%20OCTUBRE%20CORREGIDO%20(1%20di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Perfil%20ldguerrero/Documents/1.%20DOC%20DARY%202016/1.%20UNIDAD%20EJECUTORA%2002%202016/2.%20POAS%20BOGOTA%20MEJOR%20PARA%20TODOS%202016-2020/3.%20POAS%20SEPTIEMBRE%202016%20BMPT%20PUBLICAR/POA%20_PYTO_1032%20TRIMESTRE%20III%202016_BMPT.xls?C74BB10D" TargetMode="External"/><Relationship Id="rId1" Type="http://schemas.openxmlformats.org/officeDocument/2006/relationships/externalLinkPath" Target="file:///C74BB10D/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eisipascagaza/Library/Containers/com.microsoft.Excel/Data/Documents/eww:Users:concepcion.ruiz:Downloads:POA%20PYTO%201032%20SEPTIEMBRE.%20SIT%20051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NDRES/Documents/CARPETAANDRES/2021/FEBRERO/Respuestaincial/7555Y7560/7555%20Hoja%20del%20indicador%202021%20-%20INICI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V 12"/>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83203125" defaultRowHeight="15" x14ac:dyDescent="0.2"/>
  <cols>
    <col min="1" max="1" width="15.83203125" style="76" customWidth="1"/>
    <col min="2" max="2" width="23.1640625" style="76" customWidth="1"/>
    <col min="3" max="3" width="16.1640625" style="76" customWidth="1"/>
    <col min="4" max="4" width="16.5" style="84" customWidth="1"/>
    <col min="5" max="5" width="17.5" style="76" customWidth="1"/>
    <col min="6" max="6" width="23.5" style="76" customWidth="1"/>
    <col min="7" max="7" width="17.1640625" style="76" customWidth="1"/>
    <col min="8" max="8" width="16.5" style="76" customWidth="1"/>
    <col min="9" max="9" width="18.1640625" style="76" customWidth="1"/>
    <col min="10" max="10" width="13.83203125" style="76" customWidth="1"/>
    <col min="11" max="11" width="13.83203125" style="96" customWidth="1"/>
    <col min="12" max="14" width="13.83203125" style="76" customWidth="1"/>
    <col min="15" max="17" width="13.6640625" style="76" customWidth="1"/>
    <col min="18" max="18" width="11.6640625" style="76" customWidth="1"/>
    <col min="19" max="19" width="9.83203125" style="76" customWidth="1"/>
    <col min="20" max="20" width="10.33203125" style="76" customWidth="1"/>
    <col min="21" max="21" width="14.1640625" style="76" customWidth="1"/>
    <col min="22" max="22" width="11.6640625" style="76" customWidth="1"/>
    <col min="23" max="23" width="12.5" style="76" customWidth="1"/>
    <col min="24" max="26" width="14.6640625" style="76" customWidth="1"/>
    <col min="27" max="27" width="16.5" style="118" customWidth="1"/>
    <col min="28" max="28" width="14.83203125" style="76" customWidth="1"/>
    <col min="29" max="29" width="14.5" style="76" customWidth="1"/>
    <col min="30" max="30" width="89.83203125" style="76" customWidth="1"/>
    <col min="31" max="31" width="79.5" style="76" customWidth="1"/>
    <col min="32" max="32" width="87.5" style="76" customWidth="1"/>
    <col min="33" max="16384" width="10.83203125" style="76"/>
  </cols>
  <sheetData>
    <row r="2" spans="1:67" s="120" customFormat="1" ht="45.75" customHeight="1" x14ac:dyDescent="0.2">
      <c r="A2" s="272"/>
      <c r="B2" s="272"/>
      <c r="C2" s="269" t="s">
        <v>24</v>
      </c>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99"/>
    </row>
    <row r="3" spans="1:67" s="120" customFormat="1" ht="45.75" customHeight="1" x14ac:dyDescent="0.2">
      <c r="A3" s="272"/>
      <c r="B3" s="272"/>
      <c r="C3" s="269" t="s">
        <v>25</v>
      </c>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300"/>
    </row>
    <row r="4" spans="1:67" s="120" customFormat="1" ht="45.75" customHeight="1" x14ac:dyDescent="0.2">
      <c r="A4" s="272"/>
      <c r="B4" s="272"/>
      <c r="C4" s="269" t="s">
        <v>198</v>
      </c>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300"/>
    </row>
    <row r="5" spans="1:67" s="120" customFormat="1" ht="45.75" customHeight="1" x14ac:dyDescent="0.2">
      <c r="A5" s="272"/>
      <c r="B5" s="272"/>
      <c r="C5" s="279" t="s">
        <v>29</v>
      </c>
      <c r="D5" s="279"/>
      <c r="E5" s="279"/>
      <c r="F5" s="279"/>
      <c r="G5" s="279"/>
      <c r="H5" s="279"/>
      <c r="I5" s="279"/>
      <c r="J5" s="279"/>
      <c r="K5" s="279"/>
      <c r="L5" s="279"/>
      <c r="M5" s="279"/>
      <c r="N5" s="279"/>
      <c r="O5" s="279"/>
      <c r="P5" s="279"/>
      <c r="Q5" s="279"/>
      <c r="R5" s="297" t="s">
        <v>189</v>
      </c>
      <c r="S5" s="297"/>
      <c r="T5" s="297"/>
      <c r="U5" s="297"/>
      <c r="V5" s="297"/>
      <c r="W5" s="297"/>
      <c r="X5" s="297"/>
      <c r="Y5" s="297"/>
      <c r="Z5" s="297"/>
      <c r="AA5" s="297"/>
      <c r="AB5" s="297"/>
      <c r="AC5" s="297"/>
      <c r="AD5" s="297"/>
      <c r="AE5" s="297"/>
      <c r="AF5" s="301"/>
    </row>
    <row r="6" spans="1:67" s="121" customFormat="1" ht="30.75" customHeight="1" x14ac:dyDescent="0.2">
      <c r="D6" s="122"/>
      <c r="K6" s="123"/>
      <c r="AA6" s="124"/>
    </row>
    <row r="7" spans="1:67" s="121" customFormat="1" ht="42" customHeight="1" x14ac:dyDescent="0.2">
      <c r="B7" s="125" t="s">
        <v>32</v>
      </c>
      <c r="C7" s="271" t="e">
        <f>+#REF!</f>
        <v>#REF!</v>
      </c>
      <c r="D7" s="271"/>
      <c r="E7" s="271"/>
      <c r="F7" s="271"/>
      <c r="G7" s="271"/>
      <c r="K7" s="123"/>
      <c r="AA7" s="124"/>
    </row>
    <row r="8" spans="1:67" s="121" customFormat="1" ht="42" customHeight="1" x14ac:dyDescent="0.2">
      <c r="B8" s="125" t="s">
        <v>1</v>
      </c>
      <c r="C8" s="271" t="e">
        <f>+#REF!</f>
        <v>#REF!</v>
      </c>
      <c r="D8" s="271"/>
      <c r="E8" s="271"/>
      <c r="F8" s="271"/>
      <c r="G8" s="271"/>
      <c r="K8" s="123"/>
      <c r="AA8" s="124"/>
    </row>
    <row r="9" spans="1:67" s="121" customFormat="1" ht="42" customHeight="1" x14ac:dyDescent="0.2">
      <c r="B9" s="126" t="s">
        <v>30</v>
      </c>
      <c r="C9" s="271" t="e">
        <f>+#REF!</f>
        <v>#REF!</v>
      </c>
      <c r="D9" s="271"/>
      <c r="E9" s="271"/>
      <c r="F9" s="271"/>
      <c r="G9" s="271"/>
      <c r="K9" s="123"/>
      <c r="Q9" s="127"/>
      <c r="R9" s="128"/>
      <c r="AA9" s="124"/>
    </row>
    <row r="10" spans="1:67" s="87" customFormat="1" ht="24.75" customHeight="1" x14ac:dyDescent="0.15">
      <c r="A10" s="85"/>
      <c r="B10" s="85"/>
      <c r="C10" s="85"/>
      <c r="D10" s="85"/>
      <c r="E10" s="86"/>
      <c r="F10" s="86"/>
      <c r="G10" s="86"/>
      <c r="H10" s="86"/>
      <c r="I10" s="86"/>
      <c r="J10" s="86"/>
      <c r="K10" s="101"/>
      <c r="L10" s="86"/>
      <c r="M10" s="86"/>
      <c r="N10" s="86"/>
      <c r="O10" s="86"/>
      <c r="P10" s="86"/>
      <c r="Q10" s="86"/>
      <c r="R10" s="86"/>
      <c r="S10" s="86"/>
      <c r="T10" s="86"/>
      <c r="U10" s="86"/>
      <c r="V10" s="86"/>
      <c r="W10" s="86"/>
      <c r="X10" s="86"/>
      <c r="Y10" s="86"/>
      <c r="Z10" s="86"/>
      <c r="AA10" s="119"/>
      <c r="AB10" s="86"/>
      <c r="AC10" s="86"/>
    </row>
    <row r="11" spans="1:67" s="88" customFormat="1" ht="35.25" customHeight="1" x14ac:dyDescent="0.15">
      <c r="A11" s="288" t="str">
        <f>+'[1]Sección 1. Metas - Magnitud'!B13</f>
        <v>PLAN DE DESARROLLO - BOGOTÁ MEJOR PARA TODOS 2016-2020</v>
      </c>
      <c r="B11" s="289"/>
      <c r="C11" s="289"/>
      <c r="D11" s="289"/>
      <c r="E11" s="289"/>
      <c r="F11" s="289"/>
      <c r="G11" s="289"/>
      <c r="H11" s="290"/>
      <c r="I11" s="303" t="s">
        <v>36</v>
      </c>
      <c r="J11" s="304"/>
      <c r="K11" s="304"/>
      <c r="L11" s="304"/>
      <c r="M11" s="304"/>
      <c r="N11" s="305"/>
      <c r="O11" s="298" t="s">
        <v>38</v>
      </c>
      <c r="P11" s="298"/>
      <c r="Q11" s="298"/>
      <c r="R11" s="298"/>
      <c r="S11" s="298"/>
      <c r="T11" s="298"/>
      <c r="U11" s="298"/>
      <c r="V11" s="298"/>
      <c r="W11" s="298"/>
      <c r="X11" s="298"/>
      <c r="Y11" s="298"/>
      <c r="Z11" s="298"/>
      <c r="AA11" s="298"/>
      <c r="AB11" s="298"/>
      <c r="AC11" s="298"/>
      <c r="AD11" s="288" t="s">
        <v>18</v>
      </c>
      <c r="AE11" s="289"/>
      <c r="AF11" s="290"/>
    </row>
    <row r="12" spans="1:67" s="88" customFormat="1" ht="56.25" customHeight="1" x14ac:dyDescent="0.15">
      <c r="A12" s="81" t="s">
        <v>35</v>
      </c>
      <c r="B12" s="81" t="s">
        <v>27</v>
      </c>
      <c r="C12" s="81" t="s">
        <v>34</v>
      </c>
      <c r="D12" s="81" t="s">
        <v>33</v>
      </c>
      <c r="E12" s="81" t="s">
        <v>26</v>
      </c>
      <c r="F12" s="81" t="s">
        <v>3</v>
      </c>
      <c r="G12" s="81" t="s">
        <v>2</v>
      </c>
      <c r="H12" s="81" t="s">
        <v>150</v>
      </c>
      <c r="I12" s="83" t="s">
        <v>31</v>
      </c>
      <c r="J12" s="83">
        <v>2016</v>
      </c>
      <c r="K12" s="83">
        <v>2017</v>
      </c>
      <c r="L12" s="83">
        <v>2018</v>
      </c>
      <c r="M12" s="83">
        <v>2019</v>
      </c>
      <c r="N12" s="83">
        <v>2020</v>
      </c>
      <c r="O12" s="91" t="s">
        <v>23</v>
      </c>
      <c r="P12" s="91" t="s">
        <v>19</v>
      </c>
      <c r="Q12" s="91" t="s">
        <v>20</v>
      </c>
      <c r="R12" s="91" t="s">
        <v>21</v>
      </c>
      <c r="S12" s="91" t="s">
        <v>22</v>
      </c>
      <c r="T12" s="91" t="s">
        <v>10</v>
      </c>
      <c r="U12" s="91" t="s">
        <v>11</v>
      </c>
      <c r="V12" s="91" t="s">
        <v>12</v>
      </c>
      <c r="W12" s="91" t="s">
        <v>13</v>
      </c>
      <c r="X12" s="91" t="s">
        <v>14</v>
      </c>
      <c r="Y12" s="91" t="s">
        <v>15</v>
      </c>
      <c r="Z12" s="91" t="s">
        <v>16</v>
      </c>
      <c r="AA12" s="91" t="s">
        <v>37</v>
      </c>
      <c r="AB12" s="92" t="s">
        <v>5</v>
      </c>
      <c r="AC12" s="91" t="s">
        <v>6</v>
      </c>
      <c r="AD12" s="82" t="s">
        <v>7</v>
      </c>
      <c r="AE12" s="82" t="s">
        <v>9</v>
      </c>
      <c r="AF12" s="82" t="s">
        <v>8</v>
      </c>
    </row>
    <row r="13" spans="1:67" s="90" customFormat="1" ht="84.75" customHeight="1" x14ac:dyDescent="0.2">
      <c r="A13" s="270" t="s">
        <v>154</v>
      </c>
      <c r="B13" s="270" t="str">
        <f>+'[2]Sección 1. Metas - Magnitud'!I15</f>
        <v>Demarcar 2.600 kilómetro carril de vías</v>
      </c>
      <c r="C13" s="270">
        <v>224</v>
      </c>
      <c r="D13" s="270" t="s">
        <v>187</v>
      </c>
      <c r="E13" s="270">
        <v>171</v>
      </c>
      <c r="F13" s="302" t="s">
        <v>175</v>
      </c>
      <c r="G13" s="270" t="s">
        <v>152</v>
      </c>
      <c r="H13" s="270" t="s">
        <v>70</v>
      </c>
      <c r="I13" s="280" t="e">
        <f>SUM(J13:N14)</f>
        <v>#REF!</v>
      </c>
      <c r="J13" s="277" t="e">
        <f>+#REF!</f>
        <v>#REF!</v>
      </c>
      <c r="K13" s="306" t="e">
        <f>+#REF!</f>
        <v>#REF!</v>
      </c>
      <c r="L13" s="275" t="e">
        <f>+#REF!</f>
        <v>#REF!</v>
      </c>
      <c r="M13" s="277" t="e">
        <f>+#REF!</f>
        <v>#REF!</v>
      </c>
      <c r="N13" s="277" t="e">
        <f>+#REF!</f>
        <v>#REF!</v>
      </c>
      <c r="O13" s="281" t="e">
        <f>+#REF!</f>
        <v>#REF!</v>
      </c>
      <c r="P13" s="281">
        <v>6.45</v>
      </c>
      <c r="Q13" s="281">
        <v>31.03</v>
      </c>
      <c r="R13" s="281"/>
      <c r="S13" s="281" t="e">
        <f>+#REF!</f>
        <v>#REF!</v>
      </c>
      <c r="T13" s="281" t="e">
        <f>+#REF!</f>
        <v>#REF!</v>
      </c>
      <c r="U13" s="281" t="e">
        <f>+#REF!</f>
        <v>#REF!</v>
      </c>
      <c r="V13" s="281" t="e">
        <f>+#REF!</f>
        <v>#REF!</v>
      </c>
      <c r="W13" s="281" t="e">
        <f>+#REF!</f>
        <v>#REF!</v>
      </c>
      <c r="X13" s="281" t="e">
        <f>+#REF!</f>
        <v>#REF!</v>
      </c>
      <c r="Y13" s="281" t="e">
        <f>+#REF!</f>
        <v>#REF!</v>
      </c>
      <c r="Z13" s="281" t="e">
        <f>+#REF!</f>
        <v>#REF!</v>
      </c>
      <c r="AA13" s="286" t="e">
        <f>SUM(O13:Z14)</f>
        <v>#REF!</v>
      </c>
      <c r="AB13" s="283" t="e">
        <f>+AA13/K13</f>
        <v>#REF!</v>
      </c>
      <c r="AC13" s="283" t="e">
        <f>+(J13+AA13)/I13</f>
        <v>#REF!</v>
      </c>
      <c r="AD13" s="284" t="s">
        <v>219</v>
      </c>
      <c r="AE13" s="273" t="s">
        <v>223</v>
      </c>
      <c r="AF13" s="284" t="s">
        <v>220</v>
      </c>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row>
    <row r="14" spans="1:67" ht="195.75" customHeight="1" x14ac:dyDescent="0.2">
      <c r="A14" s="270"/>
      <c r="B14" s="270"/>
      <c r="C14" s="270"/>
      <c r="D14" s="270"/>
      <c r="E14" s="270"/>
      <c r="F14" s="302"/>
      <c r="G14" s="270"/>
      <c r="H14" s="270"/>
      <c r="I14" s="280"/>
      <c r="J14" s="278"/>
      <c r="K14" s="307"/>
      <c r="L14" s="276"/>
      <c r="M14" s="278"/>
      <c r="N14" s="278"/>
      <c r="O14" s="282"/>
      <c r="P14" s="282"/>
      <c r="Q14" s="282"/>
      <c r="R14" s="282"/>
      <c r="S14" s="282"/>
      <c r="T14" s="282"/>
      <c r="U14" s="282"/>
      <c r="V14" s="282"/>
      <c r="W14" s="282"/>
      <c r="X14" s="282"/>
      <c r="Y14" s="282"/>
      <c r="Z14" s="282"/>
      <c r="AA14" s="287"/>
      <c r="AB14" s="283"/>
      <c r="AC14" s="283"/>
      <c r="AD14" s="285"/>
      <c r="AE14" s="274"/>
      <c r="AF14" s="285"/>
    </row>
    <row r="15" spans="1:67" ht="89.25" customHeight="1" x14ac:dyDescent="0.2">
      <c r="A15" s="270" t="s">
        <v>154</v>
      </c>
      <c r="B15" s="270" t="str">
        <f>+'[2]Sección 1. Metas - Magnitud'!I18</f>
        <v>Instalar 35.000 señales verticales de pedestal</v>
      </c>
      <c r="C15" s="270">
        <v>223</v>
      </c>
      <c r="D15" s="270" t="s">
        <v>188</v>
      </c>
      <c r="E15" s="270">
        <v>170</v>
      </c>
      <c r="F15" s="302" t="s">
        <v>174</v>
      </c>
      <c r="G15" s="270" t="s">
        <v>152</v>
      </c>
      <c r="H15" s="270" t="s">
        <v>70</v>
      </c>
      <c r="I15" s="280" t="e">
        <f>SUM(J15:N16)</f>
        <v>#REF!</v>
      </c>
      <c r="J15" s="295" t="e">
        <f>+#REF!</f>
        <v>#REF!</v>
      </c>
      <c r="K15" s="291" t="e">
        <f>+#REF!</f>
        <v>#REF!</v>
      </c>
      <c r="L15" s="293" t="e">
        <f>+#REF!</f>
        <v>#REF!</v>
      </c>
      <c r="M15" s="295" t="e">
        <f>+#REF!</f>
        <v>#REF!</v>
      </c>
      <c r="N15" s="295" t="e">
        <f>+#REF!</f>
        <v>#REF!</v>
      </c>
      <c r="O15" s="281">
        <v>53</v>
      </c>
      <c r="P15" s="281">
        <v>712</v>
      </c>
      <c r="Q15" s="281">
        <v>881</v>
      </c>
      <c r="R15" s="281"/>
      <c r="S15" s="281" t="e">
        <f>+#REF!</f>
        <v>#REF!</v>
      </c>
      <c r="T15" s="281" t="e">
        <f>+#REF!</f>
        <v>#REF!</v>
      </c>
      <c r="U15" s="281" t="e">
        <f>+#REF!</f>
        <v>#REF!</v>
      </c>
      <c r="V15" s="281" t="e">
        <f>+#REF!</f>
        <v>#REF!</v>
      </c>
      <c r="W15" s="281" t="e">
        <f>+#REF!</f>
        <v>#REF!</v>
      </c>
      <c r="X15" s="281" t="e">
        <f>+#REF!</f>
        <v>#REF!</v>
      </c>
      <c r="Y15" s="281" t="e">
        <f>+#REF!</f>
        <v>#REF!</v>
      </c>
      <c r="Z15" s="281" t="e">
        <f>+#REF!</f>
        <v>#REF!</v>
      </c>
      <c r="AA15" s="286" t="e">
        <f>SUM(O15:Z16)</f>
        <v>#REF!</v>
      </c>
      <c r="AB15" s="283" t="e">
        <f>+AA15/K15</f>
        <v>#REF!</v>
      </c>
      <c r="AC15" s="283" t="e">
        <f>+(J15+AA15)/I15</f>
        <v>#REF!</v>
      </c>
      <c r="AD15" s="284" t="s">
        <v>221</v>
      </c>
      <c r="AE15" s="273" t="s">
        <v>223</v>
      </c>
      <c r="AF15" s="284" t="s">
        <v>222</v>
      </c>
    </row>
    <row r="16" spans="1:67" ht="140.25" customHeight="1" x14ac:dyDescent="0.2">
      <c r="A16" s="270"/>
      <c r="B16" s="270"/>
      <c r="C16" s="270"/>
      <c r="D16" s="270"/>
      <c r="E16" s="270"/>
      <c r="F16" s="302"/>
      <c r="G16" s="270"/>
      <c r="H16" s="270"/>
      <c r="I16" s="280"/>
      <c r="J16" s="296"/>
      <c r="K16" s="292"/>
      <c r="L16" s="294"/>
      <c r="M16" s="296"/>
      <c r="N16" s="296"/>
      <c r="O16" s="282"/>
      <c r="P16" s="282"/>
      <c r="Q16" s="282"/>
      <c r="R16" s="282"/>
      <c r="S16" s="282"/>
      <c r="T16" s="282"/>
      <c r="U16" s="282"/>
      <c r="V16" s="282"/>
      <c r="W16" s="282"/>
      <c r="X16" s="282"/>
      <c r="Y16" s="282"/>
      <c r="Z16" s="282"/>
      <c r="AA16" s="287"/>
      <c r="AB16" s="283"/>
      <c r="AC16" s="283"/>
      <c r="AD16" s="285"/>
      <c r="AE16" s="274"/>
      <c r="AF16" s="285"/>
    </row>
    <row r="17" spans="1:32" ht="62.25" customHeight="1" x14ac:dyDescent="0.2">
      <c r="A17" s="270" t="s">
        <v>154</v>
      </c>
      <c r="B17" s="326" t="str">
        <f>+'[2]Sección 1. Metas - Magnitud'!I45</f>
        <v>Realizar el 100% de las actividades para la segunda fase del Sistema Inteligente de Tranporte - SIT</v>
      </c>
      <c r="C17" s="270">
        <v>231</v>
      </c>
      <c r="D17" s="270" t="s">
        <v>176</v>
      </c>
      <c r="E17" s="270">
        <v>178</v>
      </c>
      <c r="F17" s="302" t="s">
        <v>177</v>
      </c>
      <c r="G17" s="270" t="s">
        <v>151</v>
      </c>
      <c r="H17" s="270" t="s">
        <v>70</v>
      </c>
      <c r="I17" s="308">
        <f>SUM(J17:N18)</f>
        <v>1</v>
      </c>
      <c r="J17" s="337">
        <v>0.05</v>
      </c>
      <c r="K17" s="324">
        <v>0.28999999999999998</v>
      </c>
      <c r="L17" s="327">
        <v>0.25</v>
      </c>
      <c r="M17" s="324">
        <v>0.4</v>
      </c>
      <c r="N17" s="324">
        <v>0.01</v>
      </c>
      <c r="O17" s="329">
        <v>0.19</v>
      </c>
      <c r="P17" s="330"/>
      <c r="Q17" s="330"/>
      <c r="R17" s="333">
        <v>0</v>
      </c>
      <c r="S17" s="334"/>
      <c r="T17" s="334"/>
      <c r="U17" s="312">
        <v>0</v>
      </c>
      <c r="V17" s="313"/>
      <c r="W17" s="313"/>
      <c r="X17" s="312">
        <v>0</v>
      </c>
      <c r="Y17" s="313"/>
      <c r="Z17" s="313"/>
      <c r="AA17" s="316">
        <f>+R17+O17+U17+X17</f>
        <v>0.19</v>
      </c>
      <c r="AB17" s="283">
        <f>+AA17/K17</f>
        <v>0.65517241379310354</v>
      </c>
      <c r="AC17" s="283">
        <f>+(J17+AA17)/I17</f>
        <v>0.24</v>
      </c>
      <c r="AD17" s="310" t="s">
        <v>224</v>
      </c>
      <c r="AE17" s="273" t="s">
        <v>223</v>
      </c>
      <c r="AF17" s="310" t="s">
        <v>225</v>
      </c>
    </row>
    <row r="18" spans="1:32" ht="200.25" customHeight="1" x14ac:dyDescent="0.2">
      <c r="A18" s="270"/>
      <c r="B18" s="326"/>
      <c r="C18" s="270"/>
      <c r="D18" s="270"/>
      <c r="E18" s="270"/>
      <c r="F18" s="302"/>
      <c r="G18" s="270"/>
      <c r="H18" s="270"/>
      <c r="I18" s="309"/>
      <c r="J18" s="338"/>
      <c r="K18" s="325"/>
      <c r="L18" s="328"/>
      <c r="M18" s="325"/>
      <c r="N18" s="325"/>
      <c r="O18" s="331"/>
      <c r="P18" s="332"/>
      <c r="Q18" s="332"/>
      <c r="R18" s="335"/>
      <c r="S18" s="336"/>
      <c r="T18" s="336"/>
      <c r="U18" s="314"/>
      <c r="V18" s="315"/>
      <c r="W18" s="315"/>
      <c r="X18" s="314"/>
      <c r="Y18" s="315"/>
      <c r="Z18" s="315"/>
      <c r="AA18" s="317"/>
      <c r="AB18" s="283"/>
      <c r="AC18" s="283"/>
      <c r="AD18" s="311"/>
      <c r="AE18" s="274"/>
      <c r="AF18" s="311"/>
    </row>
    <row r="19" spans="1:32" ht="62.25" customHeight="1" x14ac:dyDescent="0.2">
      <c r="A19" s="270" t="s">
        <v>154</v>
      </c>
      <c r="B19" s="326" t="str">
        <f>+'[2]Sección 1. Metas - Magnitud'!I48</f>
        <v>Realizar el 100% de las actividades para la segunda fase de Semáforos Inteligentes.</v>
      </c>
      <c r="C19" s="270">
        <v>232</v>
      </c>
      <c r="D19" s="270" t="s">
        <v>178</v>
      </c>
      <c r="E19" s="270">
        <v>179</v>
      </c>
      <c r="F19" s="302" t="s">
        <v>179</v>
      </c>
      <c r="G19" s="270" t="s">
        <v>151</v>
      </c>
      <c r="H19" s="270" t="s">
        <v>70</v>
      </c>
      <c r="I19" s="308">
        <f>SUM(J19:N20)</f>
        <v>1</v>
      </c>
      <c r="J19" s="337">
        <v>0.01</v>
      </c>
      <c r="K19" s="324">
        <v>0.15</v>
      </c>
      <c r="L19" s="327">
        <v>0.42</v>
      </c>
      <c r="M19" s="324">
        <v>0.42</v>
      </c>
      <c r="N19" s="324">
        <v>0</v>
      </c>
      <c r="O19" s="320">
        <v>0.35</v>
      </c>
      <c r="P19" s="321"/>
      <c r="Q19" s="321"/>
      <c r="R19" s="329">
        <v>0</v>
      </c>
      <c r="S19" s="330"/>
      <c r="T19" s="330"/>
      <c r="U19" s="320">
        <v>0</v>
      </c>
      <c r="V19" s="321"/>
      <c r="W19" s="321"/>
      <c r="X19" s="320">
        <v>0</v>
      </c>
      <c r="Y19" s="321"/>
      <c r="Z19" s="321"/>
      <c r="AA19" s="318">
        <f>+R19+O19+U19+X19</f>
        <v>0.35</v>
      </c>
      <c r="AB19" s="283">
        <f>+AA19/K19</f>
        <v>2.3333333333333335</v>
      </c>
      <c r="AC19" s="283">
        <f>+(J19+AA19)/I19</f>
        <v>0.36</v>
      </c>
      <c r="AD19" s="310" t="s">
        <v>227</v>
      </c>
      <c r="AE19" s="273" t="s">
        <v>223</v>
      </c>
      <c r="AF19" s="310" t="s">
        <v>225</v>
      </c>
    </row>
    <row r="20" spans="1:32" ht="298.5" customHeight="1" x14ac:dyDescent="0.2">
      <c r="A20" s="270"/>
      <c r="B20" s="326"/>
      <c r="C20" s="270"/>
      <c r="D20" s="270"/>
      <c r="E20" s="270"/>
      <c r="F20" s="302"/>
      <c r="G20" s="270"/>
      <c r="H20" s="270"/>
      <c r="I20" s="309"/>
      <c r="J20" s="338"/>
      <c r="K20" s="325"/>
      <c r="L20" s="328"/>
      <c r="M20" s="325"/>
      <c r="N20" s="325"/>
      <c r="O20" s="322"/>
      <c r="P20" s="323"/>
      <c r="Q20" s="323"/>
      <c r="R20" s="331"/>
      <c r="S20" s="332"/>
      <c r="T20" s="332"/>
      <c r="U20" s="322"/>
      <c r="V20" s="323"/>
      <c r="W20" s="323"/>
      <c r="X20" s="322"/>
      <c r="Y20" s="323"/>
      <c r="Z20" s="323"/>
      <c r="AA20" s="319"/>
      <c r="AB20" s="283"/>
      <c r="AC20" s="283"/>
      <c r="AD20" s="311"/>
      <c r="AE20" s="274"/>
      <c r="AF20" s="311"/>
    </row>
    <row r="21" spans="1:32" ht="62.25" customHeight="1" x14ac:dyDescent="0.2">
      <c r="A21" s="270" t="s">
        <v>154</v>
      </c>
      <c r="B21" s="326" t="str">
        <f>+'[2]Sección 1. Metas - Magnitud'!I51</f>
        <v>Realizar el 100% de las actividades para la primera fase de Detección Electrónica DEI</v>
      </c>
      <c r="C21" s="270">
        <v>233</v>
      </c>
      <c r="D21" s="270" t="s">
        <v>180</v>
      </c>
      <c r="E21" s="270">
        <v>180</v>
      </c>
      <c r="F21" s="302" t="s">
        <v>181</v>
      </c>
      <c r="G21" s="270" t="s">
        <v>151</v>
      </c>
      <c r="H21" s="270" t="s">
        <v>70</v>
      </c>
      <c r="I21" s="308">
        <f>SUM(J21:N22)</f>
        <v>1</v>
      </c>
      <c r="J21" s="337">
        <v>0.01</v>
      </c>
      <c r="K21" s="324">
        <v>0.1</v>
      </c>
      <c r="L21" s="327">
        <v>0.3</v>
      </c>
      <c r="M21" s="324">
        <v>0.55000000000000004</v>
      </c>
      <c r="N21" s="324">
        <v>0.04</v>
      </c>
      <c r="O21" s="320">
        <v>4.4999999999999998E-2</v>
      </c>
      <c r="P21" s="321"/>
      <c r="Q21" s="321"/>
      <c r="R21" s="320">
        <v>0</v>
      </c>
      <c r="S21" s="321"/>
      <c r="T21" s="321"/>
      <c r="U21" s="320">
        <v>0</v>
      </c>
      <c r="V21" s="321"/>
      <c r="W21" s="321"/>
      <c r="X21" s="320">
        <v>0</v>
      </c>
      <c r="Y21" s="321"/>
      <c r="Z21" s="321"/>
      <c r="AA21" s="318">
        <f>+R21+O21+U21+X21</f>
        <v>4.4999999999999998E-2</v>
      </c>
      <c r="AB21" s="283">
        <f>+AA21/K21</f>
        <v>0.44999999999999996</v>
      </c>
      <c r="AC21" s="283">
        <f>+(J21+AA21)/I21</f>
        <v>5.5E-2</v>
      </c>
      <c r="AD21" s="310" t="s">
        <v>228</v>
      </c>
      <c r="AE21" s="273" t="s">
        <v>223</v>
      </c>
      <c r="AF21" s="310" t="s">
        <v>225</v>
      </c>
    </row>
    <row r="22" spans="1:32" ht="124.5" customHeight="1" x14ac:dyDescent="0.2">
      <c r="A22" s="270"/>
      <c r="B22" s="326"/>
      <c r="C22" s="270"/>
      <c r="D22" s="270"/>
      <c r="E22" s="270"/>
      <c r="F22" s="302"/>
      <c r="G22" s="270"/>
      <c r="H22" s="270"/>
      <c r="I22" s="309"/>
      <c r="J22" s="338"/>
      <c r="K22" s="325"/>
      <c r="L22" s="328"/>
      <c r="M22" s="325"/>
      <c r="N22" s="325"/>
      <c r="O22" s="322"/>
      <c r="P22" s="323"/>
      <c r="Q22" s="323"/>
      <c r="R22" s="322"/>
      <c r="S22" s="323"/>
      <c r="T22" s="323"/>
      <c r="U22" s="322"/>
      <c r="V22" s="323"/>
      <c r="W22" s="323"/>
      <c r="X22" s="322"/>
      <c r="Y22" s="323"/>
      <c r="Z22" s="323"/>
      <c r="AA22" s="319"/>
      <c r="AB22" s="283"/>
      <c r="AC22" s="283"/>
      <c r="AD22" s="311"/>
      <c r="AE22" s="274"/>
      <c r="AF22" s="311"/>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headerFooter>
    <oddFooter>&amp;L&amp;"Arial,Normal"&amp;7PE01-PR01-F01&amp;C&amp;"Arial,Normal"&amp;7Versión Impresa no controlada, verificar su vigencia en el listado Maestro de Documentos&amp;R&amp;"Arial,Normal"Pag &amp;P de  &amp;N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8320312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9" customWidth="1"/>
    <col min="8" max="8" width="20.5" style="7" customWidth="1"/>
    <col min="9" max="9" width="22.5" style="7" customWidth="1"/>
    <col min="10" max="11" width="22.5" style="10" customWidth="1"/>
    <col min="12" max="21" width="10.83203125" style="11"/>
    <col min="22" max="24" width="10.83203125" style="12"/>
    <col min="25" max="16384" width="10.83203125" style="7"/>
  </cols>
  <sheetData>
    <row r="1" spans="2:14" ht="6" customHeight="1" thickBot="1" x14ac:dyDescent="0.2"/>
    <row r="2" spans="2:14" ht="25.5" customHeight="1" x14ac:dyDescent="0.15">
      <c r="B2" s="341"/>
      <c r="C2" s="339" t="s">
        <v>24</v>
      </c>
      <c r="D2" s="339"/>
      <c r="E2" s="339"/>
      <c r="F2" s="339"/>
      <c r="G2" s="339"/>
      <c r="H2" s="339"/>
      <c r="I2" s="343"/>
      <c r="J2" s="13"/>
      <c r="K2" s="13"/>
      <c r="M2" s="14" t="s">
        <v>47</v>
      </c>
    </row>
    <row r="3" spans="2:14" ht="25.5" customHeight="1" x14ac:dyDescent="0.15">
      <c r="B3" s="342"/>
      <c r="C3" s="340" t="s">
        <v>25</v>
      </c>
      <c r="D3" s="340"/>
      <c r="E3" s="340"/>
      <c r="F3" s="340"/>
      <c r="G3" s="340"/>
      <c r="H3" s="340"/>
      <c r="I3" s="344"/>
      <c r="J3" s="13"/>
      <c r="K3" s="13"/>
      <c r="M3" s="14" t="s">
        <v>48</v>
      </c>
    </row>
    <row r="4" spans="2:14" ht="25.5" customHeight="1" x14ac:dyDescent="0.15">
      <c r="B4" s="342"/>
      <c r="C4" s="340" t="s">
        <v>49</v>
      </c>
      <c r="D4" s="340"/>
      <c r="E4" s="340"/>
      <c r="F4" s="340"/>
      <c r="G4" s="340"/>
      <c r="H4" s="340"/>
      <c r="I4" s="344"/>
      <c r="J4" s="13"/>
      <c r="K4" s="13"/>
      <c r="M4" s="14" t="s">
        <v>50</v>
      </c>
    </row>
    <row r="5" spans="2:14" ht="25.5" customHeight="1" x14ac:dyDescent="0.15">
      <c r="B5" s="342"/>
      <c r="C5" s="340" t="s">
        <v>51</v>
      </c>
      <c r="D5" s="340"/>
      <c r="E5" s="340"/>
      <c r="F5" s="340"/>
      <c r="G5" s="345" t="s">
        <v>52</v>
      </c>
      <c r="H5" s="345"/>
      <c r="I5" s="344"/>
      <c r="J5" s="13"/>
      <c r="K5" s="13"/>
      <c r="M5" s="14" t="s">
        <v>53</v>
      </c>
    </row>
    <row r="6" spans="2:14" ht="23.25" customHeight="1" x14ac:dyDescent="0.15">
      <c r="B6" s="346" t="s">
        <v>54</v>
      </c>
      <c r="C6" s="347"/>
      <c r="D6" s="347"/>
      <c r="E6" s="347"/>
      <c r="F6" s="347"/>
      <c r="G6" s="347"/>
      <c r="H6" s="347"/>
      <c r="I6" s="348"/>
      <c r="J6" s="15"/>
      <c r="K6" s="15"/>
    </row>
    <row r="7" spans="2:14" ht="24" customHeight="1" x14ac:dyDescent="0.15">
      <c r="B7" s="349" t="s">
        <v>55</v>
      </c>
      <c r="C7" s="350"/>
      <c r="D7" s="350"/>
      <c r="E7" s="350"/>
      <c r="F7" s="350"/>
      <c r="G7" s="350"/>
      <c r="H7" s="350"/>
      <c r="I7" s="351"/>
      <c r="J7" s="16"/>
      <c r="K7" s="16"/>
    </row>
    <row r="8" spans="2:14" ht="24" customHeight="1" x14ac:dyDescent="0.15">
      <c r="B8" s="352" t="s">
        <v>56</v>
      </c>
      <c r="C8" s="353"/>
      <c r="D8" s="353"/>
      <c r="E8" s="353"/>
      <c r="F8" s="353"/>
      <c r="G8" s="353"/>
      <c r="H8" s="353"/>
      <c r="I8" s="354"/>
      <c r="J8" s="60"/>
      <c r="K8" s="60"/>
      <c r="N8" s="6" t="s">
        <v>57</v>
      </c>
    </row>
    <row r="9" spans="2:14" ht="30.75" customHeight="1" x14ac:dyDescent="0.15">
      <c r="B9" s="115" t="s">
        <v>58</v>
      </c>
      <c r="C9" s="61">
        <v>231</v>
      </c>
      <c r="D9" s="360" t="s">
        <v>59</v>
      </c>
      <c r="E9" s="360"/>
      <c r="F9" s="361" t="s">
        <v>201</v>
      </c>
      <c r="G9" s="362"/>
      <c r="H9" s="362"/>
      <c r="I9" s="363"/>
      <c r="J9" s="17"/>
      <c r="K9" s="17"/>
      <c r="M9" s="14" t="s">
        <v>60</v>
      </c>
      <c r="N9" s="6" t="s">
        <v>61</v>
      </c>
    </row>
    <row r="10" spans="2:14" ht="30.75" customHeight="1" x14ac:dyDescent="0.15">
      <c r="B10" s="20" t="s">
        <v>62</v>
      </c>
      <c r="C10" s="62" t="s">
        <v>81</v>
      </c>
      <c r="D10" s="364" t="s">
        <v>63</v>
      </c>
      <c r="E10" s="365"/>
      <c r="F10" s="355" t="s">
        <v>155</v>
      </c>
      <c r="G10" s="356"/>
      <c r="H10" s="18" t="s">
        <v>64</v>
      </c>
      <c r="I10" s="117" t="s">
        <v>81</v>
      </c>
      <c r="J10" s="19"/>
      <c r="K10" s="19"/>
      <c r="M10" s="14" t="s">
        <v>65</v>
      </c>
      <c r="N10" s="6" t="s">
        <v>66</v>
      </c>
    </row>
    <row r="11" spans="2:14" ht="30.75" customHeight="1" x14ac:dyDescent="0.15">
      <c r="B11" s="20" t="s">
        <v>67</v>
      </c>
      <c r="C11" s="357" t="s">
        <v>156</v>
      </c>
      <c r="D11" s="357"/>
      <c r="E11" s="357"/>
      <c r="F11" s="357"/>
      <c r="G11" s="18" t="s">
        <v>68</v>
      </c>
      <c r="H11" s="358">
        <v>1032</v>
      </c>
      <c r="I11" s="359"/>
      <c r="J11" s="21"/>
      <c r="K11" s="21"/>
      <c r="M11" s="14" t="s">
        <v>69</v>
      </c>
      <c r="N11" s="6" t="s">
        <v>70</v>
      </c>
    </row>
    <row r="12" spans="2:14" ht="30.75" customHeight="1" x14ac:dyDescent="0.15">
      <c r="B12" s="20" t="s">
        <v>71</v>
      </c>
      <c r="C12" s="366" t="s">
        <v>65</v>
      </c>
      <c r="D12" s="366"/>
      <c r="E12" s="366"/>
      <c r="F12" s="366"/>
      <c r="G12" s="18" t="s">
        <v>72</v>
      </c>
      <c r="H12" s="367" t="s">
        <v>157</v>
      </c>
      <c r="I12" s="368"/>
      <c r="J12" s="22"/>
      <c r="K12" s="22"/>
      <c r="M12" s="23" t="s">
        <v>73</v>
      </c>
    </row>
    <row r="13" spans="2:14" ht="30.75" customHeight="1" x14ac:dyDescent="0.15">
      <c r="B13" s="20" t="s">
        <v>74</v>
      </c>
      <c r="C13" s="369" t="s">
        <v>45</v>
      </c>
      <c r="D13" s="369"/>
      <c r="E13" s="369"/>
      <c r="F13" s="369"/>
      <c r="G13" s="369"/>
      <c r="H13" s="369"/>
      <c r="I13" s="370"/>
      <c r="J13" s="24"/>
      <c r="K13" s="24"/>
      <c r="M13" s="23"/>
    </row>
    <row r="14" spans="2:14" ht="30.75" customHeight="1" x14ac:dyDescent="0.15">
      <c r="B14" s="20" t="s">
        <v>75</v>
      </c>
      <c r="C14" s="355" t="s">
        <v>202</v>
      </c>
      <c r="D14" s="356"/>
      <c r="E14" s="356"/>
      <c r="F14" s="356"/>
      <c r="G14" s="356"/>
      <c r="H14" s="356"/>
      <c r="I14" s="371"/>
      <c r="J14" s="19"/>
      <c r="K14" s="19"/>
      <c r="M14" s="23"/>
      <c r="N14" s="6" t="s">
        <v>76</v>
      </c>
    </row>
    <row r="15" spans="2:14" ht="30.75" customHeight="1" x14ac:dyDescent="0.15">
      <c r="B15" s="20" t="s">
        <v>77</v>
      </c>
      <c r="C15" s="372" t="s">
        <v>203</v>
      </c>
      <c r="D15" s="372"/>
      <c r="E15" s="372"/>
      <c r="F15" s="372"/>
      <c r="G15" s="18" t="s">
        <v>78</v>
      </c>
      <c r="H15" s="373" t="s">
        <v>91</v>
      </c>
      <c r="I15" s="374"/>
      <c r="J15" s="19"/>
      <c r="K15" s="19"/>
      <c r="M15" s="23" t="s">
        <v>80</v>
      </c>
      <c r="N15" s="6" t="s">
        <v>81</v>
      </c>
    </row>
    <row r="16" spans="2:14" ht="30.75" customHeight="1" x14ac:dyDescent="0.15">
      <c r="B16" s="20" t="s">
        <v>82</v>
      </c>
      <c r="C16" s="375" t="s">
        <v>215</v>
      </c>
      <c r="D16" s="376"/>
      <c r="E16" s="376"/>
      <c r="F16" s="376"/>
      <c r="G16" s="18" t="s">
        <v>83</v>
      </c>
      <c r="H16" s="373" t="s">
        <v>70</v>
      </c>
      <c r="I16" s="374"/>
      <c r="J16" s="19"/>
      <c r="K16" s="19"/>
      <c r="M16" s="23" t="s">
        <v>84</v>
      </c>
    </row>
    <row r="17" spans="2:14" ht="36" customHeight="1" x14ac:dyDescent="0.15">
      <c r="B17" s="20" t="s">
        <v>85</v>
      </c>
      <c r="C17" s="369" t="s">
        <v>204</v>
      </c>
      <c r="D17" s="369"/>
      <c r="E17" s="369"/>
      <c r="F17" s="369"/>
      <c r="G17" s="369"/>
      <c r="H17" s="369"/>
      <c r="I17" s="370"/>
      <c r="J17" s="24"/>
      <c r="K17" s="24"/>
      <c r="M17" s="23" t="s">
        <v>86</v>
      </c>
      <c r="N17" s="6" t="s">
        <v>39</v>
      </c>
    </row>
    <row r="18" spans="2:14" ht="30.75" customHeight="1" x14ac:dyDescent="0.15">
      <c r="B18" s="20" t="s">
        <v>87</v>
      </c>
      <c r="C18" s="372" t="s">
        <v>163</v>
      </c>
      <c r="D18" s="372"/>
      <c r="E18" s="372"/>
      <c r="F18" s="372"/>
      <c r="G18" s="372"/>
      <c r="H18" s="372"/>
      <c r="I18" s="377"/>
      <c r="J18" s="25"/>
      <c r="K18" s="25"/>
      <c r="M18" s="23" t="s">
        <v>88</v>
      </c>
      <c r="N18" s="6" t="s">
        <v>40</v>
      </c>
    </row>
    <row r="19" spans="2:14" ht="30.75" customHeight="1" x14ac:dyDescent="0.15">
      <c r="B19" s="20" t="s">
        <v>89</v>
      </c>
      <c r="C19" s="372" t="s">
        <v>159</v>
      </c>
      <c r="D19" s="372"/>
      <c r="E19" s="372"/>
      <c r="F19" s="372"/>
      <c r="G19" s="372"/>
      <c r="H19" s="372"/>
      <c r="I19" s="377"/>
      <c r="J19" s="26"/>
      <c r="K19" s="26"/>
      <c r="M19" s="23"/>
      <c r="N19" s="6" t="s">
        <v>41</v>
      </c>
    </row>
    <row r="20" spans="2:14" ht="30.75" customHeight="1" x14ac:dyDescent="0.15">
      <c r="B20" s="20" t="s">
        <v>90</v>
      </c>
      <c r="C20" s="378" t="s">
        <v>151</v>
      </c>
      <c r="D20" s="378"/>
      <c r="E20" s="378"/>
      <c r="F20" s="378"/>
      <c r="G20" s="378"/>
      <c r="H20" s="378"/>
      <c r="I20" s="379"/>
      <c r="J20" s="27"/>
      <c r="K20" s="27"/>
      <c r="M20" s="23" t="s">
        <v>91</v>
      </c>
      <c r="N20" s="6" t="s">
        <v>42</v>
      </c>
    </row>
    <row r="21" spans="2:14" ht="27.75" customHeight="1" x14ac:dyDescent="0.15">
      <c r="B21" s="380" t="s">
        <v>92</v>
      </c>
      <c r="C21" s="382" t="s">
        <v>93</v>
      </c>
      <c r="D21" s="382"/>
      <c r="E21" s="382"/>
      <c r="F21" s="383" t="s">
        <v>94</v>
      </c>
      <c r="G21" s="383"/>
      <c r="H21" s="383"/>
      <c r="I21" s="384"/>
      <c r="J21" s="28"/>
      <c r="K21" s="28"/>
      <c r="M21" s="23" t="s">
        <v>79</v>
      </c>
      <c r="N21" s="6" t="s">
        <v>43</v>
      </c>
    </row>
    <row r="22" spans="2:14" ht="27" customHeight="1" x14ac:dyDescent="0.15">
      <c r="B22" s="381"/>
      <c r="C22" s="372" t="s">
        <v>160</v>
      </c>
      <c r="D22" s="372"/>
      <c r="E22" s="372"/>
      <c r="F22" s="372" t="s">
        <v>161</v>
      </c>
      <c r="G22" s="372"/>
      <c r="H22" s="372"/>
      <c r="I22" s="377"/>
      <c r="J22" s="26"/>
      <c r="K22" s="26"/>
      <c r="M22" s="23" t="s">
        <v>95</v>
      </c>
      <c r="N22" s="6" t="s">
        <v>44</v>
      </c>
    </row>
    <row r="23" spans="2:14" ht="39.75" customHeight="1" x14ac:dyDescent="0.15">
      <c r="B23" s="20" t="s">
        <v>96</v>
      </c>
      <c r="C23" s="373" t="s">
        <v>151</v>
      </c>
      <c r="D23" s="373"/>
      <c r="E23" s="373"/>
      <c r="F23" s="373" t="s">
        <v>151</v>
      </c>
      <c r="G23" s="373"/>
      <c r="H23" s="373"/>
      <c r="I23" s="374"/>
      <c r="J23" s="19"/>
      <c r="K23" s="19"/>
      <c r="M23" s="23"/>
      <c r="N23" s="6" t="s">
        <v>45</v>
      </c>
    </row>
    <row r="24" spans="2:14" ht="44.25" customHeight="1" x14ac:dyDescent="0.15">
      <c r="B24" s="20" t="s">
        <v>97</v>
      </c>
      <c r="C24" s="394" t="s">
        <v>205</v>
      </c>
      <c r="D24" s="395"/>
      <c r="E24" s="396"/>
      <c r="F24" s="361" t="s">
        <v>206</v>
      </c>
      <c r="G24" s="362"/>
      <c r="H24" s="362"/>
      <c r="I24" s="363"/>
      <c r="J24" s="25"/>
      <c r="K24" s="25"/>
      <c r="M24" s="29"/>
      <c r="N24" s="6" t="s">
        <v>46</v>
      </c>
    </row>
    <row r="25" spans="2:14" ht="29.25" customHeight="1" x14ac:dyDescent="0.15">
      <c r="B25" s="20" t="s">
        <v>98</v>
      </c>
      <c r="C25" s="397" t="s">
        <v>215</v>
      </c>
      <c r="D25" s="398"/>
      <c r="E25" s="399"/>
      <c r="F25" s="18" t="s">
        <v>99</v>
      </c>
      <c r="G25" s="400">
        <v>0.3</v>
      </c>
      <c r="H25" s="401"/>
      <c r="I25" s="402"/>
      <c r="J25" s="30"/>
      <c r="K25" s="30"/>
      <c r="M25" s="29"/>
    </row>
    <row r="26" spans="2:14" ht="27" customHeight="1" x14ac:dyDescent="0.15">
      <c r="B26" s="20" t="s">
        <v>100</v>
      </c>
      <c r="C26" s="361" t="s">
        <v>216</v>
      </c>
      <c r="D26" s="362"/>
      <c r="E26" s="403"/>
      <c r="F26" s="18" t="s">
        <v>101</v>
      </c>
      <c r="G26" s="404">
        <v>0.3</v>
      </c>
      <c r="H26" s="405"/>
      <c r="I26" s="406"/>
      <c r="J26" s="31"/>
      <c r="K26" s="31"/>
      <c r="M26" s="29"/>
    </row>
    <row r="27" spans="2:14" ht="47.25" customHeight="1" x14ac:dyDescent="0.15">
      <c r="B27" s="114" t="s">
        <v>102</v>
      </c>
      <c r="C27" s="407" t="s">
        <v>86</v>
      </c>
      <c r="D27" s="408"/>
      <c r="E27" s="409"/>
      <c r="F27" s="32" t="s">
        <v>103</v>
      </c>
      <c r="G27" s="404" t="s">
        <v>182</v>
      </c>
      <c r="H27" s="405"/>
      <c r="I27" s="406"/>
      <c r="J27" s="28"/>
      <c r="K27" s="28"/>
      <c r="M27" s="29"/>
    </row>
    <row r="28" spans="2:14" ht="30" customHeight="1" x14ac:dyDescent="0.15">
      <c r="B28" s="410" t="s">
        <v>104</v>
      </c>
      <c r="C28" s="411"/>
      <c r="D28" s="411"/>
      <c r="E28" s="411"/>
      <c r="F28" s="411"/>
      <c r="G28" s="411"/>
      <c r="H28" s="411"/>
      <c r="I28" s="412"/>
      <c r="J28" s="60"/>
      <c r="K28" s="60"/>
      <c r="M28" s="29"/>
    </row>
    <row r="29" spans="2:14" ht="56.25" customHeight="1" x14ac:dyDescent="0.15">
      <c r="B29" s="33" t="s">
        <v>105</v>
      </c>
      <c r="C29" s="34" t="s">
        <v>106</v>
      </c>
      <c r="D29" s="34" t="s">
        <v>107</v>
      </c>
      <c r="E29" s="34" t="s">
        <v>108</v>
      </c>
      <c r="F29" s="34" t="s">
        <v>109</v>
      </c>
      <c r="G29" s="35" t="s">
        <v>110</v>
      </c>
      <c r="H29" s="35" t="s">
        <v>111</v>
      </c>
      <c r="I29" s="36" t="s">
        <v>112</v>
      </c>
      <c r="J29" s="72" t="s">
        <v>162</v>
      </c>
      <c r="K29" s="26"/>
      <c r="M29" s="29"/>
    </row>
    <row r="30" spans="2:14" ht="19.5" customHeight="1" x14ac:dyDescent="0.15">
      <c r="B30" s="37" t="s">
        <v>113</v>
      </c>
      <c r="C30" s="73">
        <v>0</v>
      </c>
      <c r="D30" s="74">
        <f>+C30</f>
        <v>0</v>
      </c>
      <c r="E30" s="94">
        <v>0</v>
      </c>
      <c r="F30" s="75">
        <f>+E30</f>
        <v>0</v>
      </c>
      <c r="G30" s="50" t="e">
        <f>+C30/E30</f>
        <v>#DIV/0!</v>
      </c>
      <c r="H30" s="51" t="e">
        <f>+D30/F30</f>
        <v>#DIV/0!</v>
      </c>
      <c r="I30" s="52">
        <f>+D30/$G$26</f>
        <v>0</v>
      </c>
      <c r="J30" s="71">
        <v>0.99</v>
      </c>
      <c r="K30" s="38"/>
      <c r="M30" s="29"/>
    </row>
    <row r="31" spans="2:14" ht="19.5" customHeight="1" x14ac:dyDescent="0.15">
      <c r="B31" s="37" t="s">
        <v>114</v>
      </c>
      <c r="C31" s="73">
        <v>0</v>
      </c>
      <c r="D31" s="74">
        <f>+D30+C31</f>
        <v>0</v>
      </c>
      <c r="E31" s="94">
        <v>0</v>
      </c>
      <c r="F31" s="75">
        <f>+F30+E31</f>
        <v>0</v>
      </c>
      <c r="G31" s="50" t="e">
        <f t="shared" ref="G31:H40" si="0">+C31/E31</f>
        <v>#DIV/0!</v>
      </c>
      <c r="H31" s="51" t="e">
        <f t="shared" si="0"/>
        <v>#DIV/0!</v>
      </c>
      <c r="I31" s="52">
        <f t="shared" ref="I31:I41" si="1">+D31/$G$26</f>
        <v>0</v>
      </c>
      <c r="J31" s="71">
        <v>0.99</v>
      </c>
      <c r="K31" s="38"/>
      <c r="M31" s="29"/>
    </row>
    <row r="32" spans="2:14" ht="19.5" customHeight="1" x14ac:dyDescent="0.15">
      <c r="B32" s="37" t="s">
        <v>115</v>
      </c>
      <c r="C32" s="73">
        <v>0</v>
      </c>
      <c r="D32" s="74">
        <f t="shared" ref="D32:D40" si="2">+D31+C32</f>
        <v>0</v>
      </c>
      <c r="E32" s="94">
        <v>0.19</v>
      </c>
      <c r="F32" s="75">
        <f t="shared" ref="F32:F41" si="3">+F31+E32</f>
        <v>0.19</v>
      </c>
      <c r="G32" s="50">
        <f t="shared" si="0"/>
        <v>0</v>
      </c>
      <c r="H32" s="51">
        <f t="shared" si="0"/>
        <v>0</v>
      </c>
      <c r="I32" s="52">
        <f t="shared" si="1"/>
        <v>0</v>
      </c>
      <c r="J32" s="71">
        <v>0.99</v>
      </c>
      <c r="K32" s="38"/>
      <c r="M32" s="29"/>
    </row>
    <row r="33" spans="2:11" ht="19.5" customHeight="1" x14ac:dyDescent="0.15">
      <c r="B33" s="37" t="s">
        <v>116</v>
      </c>
      <c r="C33" s="73">
        <v>0</v>
      </c>
      <c r="D33" s="74">
        <f t="shared" si="2"/>
        <v>0</v>
      </c>
      <c r="E33" s="94">
        <v>0</v>
      </c>
      <c r="F33" s="75">
        <f t="shared" si="3"/>
        <v>0.19</v>
      </c>
      <c r="G33" s="50" t="e">
        <f t="shared" si="0"/>
        <v>#DIV/0!</v>
      </c>
      <c r="H33" s="51">
        <f t="shared" si="0"/>
        <v>0</v>
      </c>
      <c r="I33" s="52">
        <f t="shared" si="1"/>
        <v>0</v>
      </c>
      <c r="J33" s="71">
        <v>0.99</v>
      </c>
      <c r="K33" s="38"/>
    </row>
    <row r="34" spans="2:11" ht="19.5" customHeight="1" x14ac:dyDescent="0.15">
      <c r="B34" s="37" t="s">
        <v>117</v>
      </c>
      <c r="C34" s="73">
        <v>0</v>
      </c>
      <c r="D34" s="74">
        <f t="shared" si="2"/>
        <v>0</v>
      </c>
      <c r="E34" s="94">
        <v>0</v>
      </c>
      <c r="F34" s="75">
        <f t="shared" si="3"/>
        <v>0.19</v>
      </c>
      <c r="G34" s="50" t="e">
        <f t="shared" si="0"/>
        <v>#DIV/0!</v>
      </c>
      <c r="H34" s="51">
        <f t="shared" si="0"/>
        <v>0</v>
      </c>
      <c r="I34" s="52">
        <f t="shared" si="1"/>
        <v>0</v>
      </c>
      <c r="J34" s="71">
        <v>0.99</v>
      </c>
      <c r="K34" s="38"/>
    </row>
    <row r="35" spans="2:11" ht="19.5" customHeight="1" x14ac:dyDescent="0.15">
      <c r="B35" s="37" t="s">
        <v>118</v>
      </c>
      <c r="C35" s="73">
        <v>0</v>
      </c>
      <c r="D35" s="74">
        <f t="shared" si="2"/>
        <v>0</v>
      </c>
      <c r="E35" s="94">
        <v>0</v>
      </c>
      <c r="F35" s="75">
        <f t="shared" si="3"/>
        <v>0.19</v>
      </c>
      <c r="G35" s="50" t="e">
        <f t="shared" si="0"/>
        <v>#DIV/0!</v>
      </c>
      <c r="H35" s="51">
        <f t="shared" si="0"/>
        <v>0</v>
      </c>
      <c r="I35" s="52">
        <f t="shared" si="1"/>
        <v>0</v>
      </c>
      <c r="J35" s="71">
        <v>0.99</v>
      </c>
      <c r="K35" s="38"/>
    </row>
    <row r="36" spans="2:11" ht="19.5" customHeight="1" x14ac:dyDescent="0.15">
      <c r="B36" s="37" t="s">
        <v>119</v>
      </c>
      <c r="C36" s="73">
        <v>0</v>
      </c>
      <c r="D36" s="74">
        <f t="shared" si="2"/>
        <v>0</v>
      </c>
      <c r="E36" s="94">
        <v>0</v>
      </c>
      <c r="F36" s="75">
        <f t="shared" si="3"/>
        <v>0.19</v>
      </c>
      <c r="G36" s="50" t="e">
        <f t="shared" si="0"/>
        <v>#DIV/0!</v>
      </c>
      <c r="H36" s="51">
        <f t="shared" si="0"/>
        <v>0</v>
      </c>
      <c r="I36" s="52">
        <f t="shared" si="1"/>
        <v>0</v>
      </c>
      <c r="J36" s="71">
        <v>0.99</v>
      </c>
      <c r="K36" s="38"/>
    </row>
    <row r="37" spans="2:11" ht="19.5" customHeight="1" x14ac:dyDescent="0.15">
      <c r="B37" s="37" t="s">
        <v>120</v>
      </c>
      <c r="C37" s="73">
        <v>0</v>
      </c>
      <c r="D37" s="74">
        <f t="shared" si="2"/>
        <v>0</v>
      </c>
      <c r="E37" s="94">
        <v>0</v>
      </c>
      <c r="F37" s="75">
        <f t="shared" si="3"/>
        <v>0.19</v>
      </c>
      <c r="G37" s="50" t="e">
        <f t="shared" si="0"/>
        <v>#DIV/0!</v>
      </c>
      <c r="H37" s="51">
        <f t="shared" si="0"/>
        <v>0</v>
      </c>
      <c r="I37" s="52">
        <f t="shared" si="1"/>
        <v>0</v>
      </c>
      <c r="J37" s="71">
        <v>0.99</v>
      </c>
      <c r="K37" s="38"/>
    </row>
    <row r="38" spans="2:11" ht="19.5" customHeight="1" x14ac:dyDescent="0.15">
      <c r="B38" s="37" t="s">
        <v>121</v>
      </c>
      <c r="C38" s="73">
        <v>0</v>
      </c>
      <c r="D38" s="74">
        <f t="shared" si="2"/>
        <v>0</v>
      </c>
      <c r="E38" s="94">
        <v>0.02</v>
      </c>
      <c r="F38" s="75">
        <f t="shared" si="3"/>
        <v>0.21</v>
      </c>
      <c r="G38" s="50">
        <f t="shared" si="0"/>
        <v>0</v>
      </c>
      <c r="H38" s="51">
        <f t="shared" si="0"/>
        <v>0</v>
      </c>
      <c r="I38" s="52">
        <f t="shared" si="1"/>
        <v>0</v>
      </c>
      <c r="J38" s="71">
        <v>0.99</v>
      </c>
      <c r="K38" s="38"/>
    </row>
    <row r="39" spans="2:11" ht="19.5" customHeight="1" x14ac:dyDescent="0.15">
      <c r="B39" s="37" t="s">
        <v>122</v>
      </c>
      <c r="C39" s="73">
        <v>0</v>
      </c>
      <c r="D39" s="74">
        <f t="shared" si="2"/>
        <v>0</v>
      </c>
      <c r="E39" s="94">
        <v>0</v>
      </c>
      <c r="F39" s="75">
        <f t="shared" si="3"/>
        <v>0.21</v>
      </c>
      <c r="G39" s="50" t="e">
        <f t="shared" si="0"/>
        <v>#DIV/0!</v>
      </c>
      <c r="H39" s="51">
        <f t="shared" si="0"/>
        <v>0</v>
      </c>
      <c r="I39" s="52">
        <f t="shared" si="1"/>
        <v>0</v>
      </c>
      <c r="J39" s="71">
        <v>0.99</v>
      </c>
      <c r="K39" s="38"/>
    </row>
    <row r="40" spans="2:11" ht="19.5" customHeight="1" x14ac:dyDescent="0.15">
      <c r="B40" s="37" t="s">
        <v>123</v>
      </c>
      <c r="C40" s="73">
        <v>0</v>
      </c>
      <c r="D40" s="74">
        <f t="shared" si="2"/>
        <v>0</v>
      </c>
      <c r="E40" s="94">
        <v>0</v>
      </c>
      <c r="F40" s="75">
        <f t="shared" si="3"/>
        <v>0.21</v>
      </c>
      <c r="G40" s="50" t="e">
        <f t="shared" si="0"/>
        <v>#DIV/0!</v>
      </c>
      <c r="H40" s="51">
        <f t="shared" si="0"/>
        <v>0</v>
      </c>
      <c r="I40" s="52">
        <f t="shared" si="1"/>
        <v>0</v>
      </c>
      <c r="J40" s="71">
        <v>0.99</v>
      </c>
      <c r="K40" s="38"/>
    </row>
    <row r="41" spans="2:11" ht="19.5" customHeight="1" x14ac:dyDescent="0.15">
      <c r="B41" s="37" t="s">
        <v>124</v>
      </c>
      <c r="C41" s="73">
        <v>0</v>
      </c>
      <c r="D41" s="74">
        <f>+D40+C41</f>
        <v>0</v>
      </c>
      <c r="E41" s="94">
        <v>0.04</v>
      </c>
      <c r="F41" s="75">
        <f t="shared" si="3"/>
        <v>0.25</v>
      </c>
      <c r="G41" s="50">
        <f>+C41/E41</f>
        <v>0</v>
      </c>
      <c r="H41" s="51">
        <f>+D41/F41</f>
        <v>0</v>
      </c>
      <c r="I41" s="52">
        <f t="shared" si="1"/>
        <v>0</v>
      </c>
      <c r="J41" s="71">
        <v>0.99</v>
      </c>
      <c r="K41" s="38"/>
    </row>
    <row r="42" spans="2:11" ht="54.75" customHeight="1" x14ac:dyDescent="0.15">
      <c r="B42" s="79" t="s">
        <v>125</v>
      </c>
      <c r="C42" s="413" t="s">
        <v>224</v>
      </c>
      <c r="D42" s="413"/>
      <c r="E42" s="413"/>
      <c r="F42" s="413"/>
      <c r="G42" s="413"/>
      <c r="H42" s="413"/>
      <c r="I42" s="414"/>
      <c r="J42" s="39"/>
      <c r="K42" s="39"/>
    </row>
    <row r="43" spans="2:11" ht="29.25" customHeight="1" x14ac:dyDescent="0.15">
      <c r="B43" s="410" t="s">
        <v>126</v>
      </c>
      <c r="C43" s="411"/>
      <c r="D43" s="411"/>
      <c r="E43" s="411"/>
      <c r="F43" s="411"/>
      <c r="G43" s="411"/>
      <c r="H43" s="411"/>
      <c r="I43" s="412"/>
      <c r="J43" s="60"/>
      <c r="K43" s="60"/>
    </row>
    <row r="44" spans="2:11" ht="32.25" customHeight="1" x14ac:dyDescent="0.15">
      <c r="B44" s="385"/>
      <c r="C44" s="386"/>
      <c r="D44" s="386"/>
      <c r="E44" s="386"/>
      <c r="F44" s="386"/>
      <c r="G44" s="386"/>
      <c r="H44" s="386"/>
      <c r="I44" s="387"/>
      <c r="J44" s="60"/>
      <c r="K44" s="60"/>
    </row>
    <row r="45" spans="2:11" ht="32.25" customHeight="1" x14ac:dyDescent="0.15">
      <c r="B45" s="388"/>
      <c r="C45" s="389"/>
      <c r="D45" s="389"/>
      <c r="E45" s="389"/>
      <c r="F45" s="389"/>
      <c r="G45" s="389"/>
      <c r="H45" s="389"/>
      <c r="I45" s="390"/>
      <c r="J45" s="39"/>
      <c r="K45" s="39"/>
    </row>
    <row r="46" spans="2:11" ht="32.25" customHeight="1" x14ac:dyDescent="0.15">
      <c r="B46" s="388"/>
      <c r="C46" s="389"/>
      <c r="D46" s="389"/>
      <c r="E46" s="389"/>
      <c r="F46" s="389"/>
      <c r="G46" s="389"/>
      <c r="H46" s="389"/>
      <c r="I46" s="390"/>
      <c r="J46" s="39"/>
      <c r="K46" s="39"/>
    </row>
    <row r="47" spans="2:11" ht="32.25" customHeight="1" x14ac:dyDescent="0.15">
      <c r="B47" s="388"/>
      <c r="C47" s="389"/>
      <c r="D47" s="389"/>
      <c r="E47" s="389"/>
      <c r="F47" s="389"/>
      <c r="G47" s="389"/>
      <c r="H47" s="389"/>
      <c r="I47" s="390"/>
      <c r="J47" s="39"/>
      <c r="K47" s="39"/>
    </row>
    <row r="48" spans="2:11" ht="32.25" customHeight="1" x14ac:dyDescent="0.15">
      <c r="B48" s="391"/>
      <c r="C48" s="392"/>
      <c r="D48" s="392"/>
      <c r="E48" s="392"/>
      <c r="F48" s="392"/>
      <c r="G48" s="392"/>
      <c r="H48" s="392"/>
      <c r="I48" s="393"/>
      <c r="J48" s="40"/>
      <c r="K48" s="40"/>
    </row>
    <row r="49" spans="2:11" ht="83.25" customHeight="1" x14ac:dyDescent="0.15">
      <c r="B49" s="20" t="s">
        <v>127</v>
      </c>
      <c r="C49" s="413" t="s">
        <v>224</v>
      </c>
      <c r="D49" s="413"/>
      <c r="E49" s="413"/>
      <c r="F49" s="413"/>
      <c r="G49" s="413"/>
      <c r="H49" s="413"/>
      <c r="I49" s="414"/>
      <c r="J49" s="41"/>
      <c r="K49" s="41"/>
    </row>
    <row r="50" spans="2:11" ht="34.5" customHeight="1" x14ac:dyDescent="0.15">
      <c r="B50" s="20" t="s">
        <v>128</v>
      </c>
      <c r="C50" s="415" t="s">
        <v>182</v>
      </c>
      <c r="D50" s="415"/>
      <c r="E50" s="415"/>
      <c r="F50" s="415"/>
      <c r="G50" s="415"/>
      <c r="H50" s="415"/>
      <c r="I50" s="416"/>
      <c r="J50" s="41"/>
      <c r="K50" s="41"/>
    </row>
    <row r="51" spans="2:11" ht="34.5" customHeight="1" x14ac:dyDescent="0.15">
      <c r="B51" s="116" t="s">
        <v>129</v>
      </c>
      <c r="C51" s="417" t="s">
        <v>225</v>
      </c>
      <c r="D51" s="418"/>
      <c r="E51" s="418"/>
      <c r="F51" s="418"/>
      <c r="G51" s="418"/>
      <c r="H51" s="418"/>
      <c r="I51" s="419"/>
      <c r="J51" s="41"/>
      <c r="K51" s="41"/>
    </row>
    <row r="52" spans="2:11" ht="29.25" customHeight="1" x14ac:dyDescent="0.15">
      <c r="B52" s="410" t="s">
        <v>130</v>
      </c>
      <c r="C52" s="411"/>
      <c r="D52" s="411"/>
      <c r="E52" s="411"/>
      <c r="F52" s="411"/>
      <c r="G52" s="411"/>
      <c r="H52" s="411"/>
      <c r="I52" s="412"/>
      <c r="J52" s="41"/>
      <c r="K52" s="41"/>
    </row>
    <row r="53" spans="2:11" ht="33" customHeight="1" x14ac:dyDescent="0.15">
      <c r="B53" s="420" t="s">
        <v>131</v>
      </c>
      <c r="C53" s="113" t="s">
        <v>132</v>
      </c>
      <c r="D53" s="421" t="s">
        <v>133</v>
      </c>
      <c r="E53" s="421"/>
      <c r="F53" s="421"/>
      <c r="G53" s="421" t="s">
        <v>134</v>
      </c>
      <c r="H53" s="421"/>
      <c r="I53" s="422"/>
      <c r="J53" s="42"/>
      <c r="K53" s="42"/>
    </row>
    <row r="54" spans="2:11" ht="31.5" customHeight="1" x14ac:dyDescent="0.15">
      <c r="B54" s="420"/>
      <c r="C54" s="43"/>
      <c r="D54" s="415"/>
      <c r="E54" s="415"/>
      <c r="F54" s="415"/>
      <c r="G54" s="423"/>
      <c r="H54" s="423"/>
      <c r="I54" s="424"/>
      <c r="J54" s="42"/>
      <c r="K54" s="42"/>
    </row>
    <row r="55" spans="2:11" ht="31.5" customHeight="1" x14ac:dyDescent="0.15">
      <c r="B55" s="116" t="s">
        <v>135</v>
      </c>
      <c r="C55" s="436" t="s">
        <v>164</v>
      </c>
      <c r="D55" s="436"/>
      <c r="E55" s="437" t="s">
        <v>136</v>
      </c>
      <c r="F55" s="437"/>
      <c r="G55" s="436" t="s">
        <v>186</v>
      </c>
      <c r="H55" s="436"/>
      <c r="I55" s="438"/>
      <c r="J55" s="44"/>
      <c r="K55" s="44"/>
    </row>
    <row r="56" spans="2:11" ht="31.5" customHeight="1" x14ac:dyDescent="0.15">
      <c r="B56" s="116" t="s">
        <v>137</v>
      </c>
      <c r="C56" s="415" t="str">
        <f>+'[3]HV 1'!C56:D56</f>
        <v>NICOLAS ADOLFO CORREAL HUERTAS</v>
      </c>
      <c r="D56" s="415"/>
      <c r="E56" s="439" t="s">
        <v>138</v>
      </c>
      <c r="F56" s="439"/>
      <c r="G56" s="436" t="str">
        <f>+'[4]HV 1'!G56:I56</f>
        <v>DIANA VIDAL</v>
      </c>
      <c r="H56" s="436"/>
      <c r="I56" s="438"/>
      <c r="J56" s="44"/>
      <c r="K56" s="44"/>
    </row>
    <row r="57" spans="2:11" ht="31.5" customHeight="1" x14ac:dyDescent="0.15">
      <c r="B57" s="116" t="s">
        <v>139</v>
      </c>
      <c r="C57" s="415"/>
      <c r="D57" s="415"/>
      <c r="E57" s="425" t="s">
        <v>140</v>
      </c>
      <c r="F57" s="426"/>
      <c r="G57" s="429"/>
      <c r="H57" s="430"/>
      <c r="I57" s="431"/>
      <c r="J57" s="45"/>
      <c r="K57" s="45"/>
    </row>
    <row r="58" spans="2:11" ht="31.5" customHeight="1" thickBot="1" x14ac:dyDescent="0.2">
      <c r="B58" s="80" t="s">
        <v>141</v>
      </c>
      <c r="C58" s="435"/>
      <c r="D58" s="435"/>
      <c r="E58" s="427"/>
      <c r="F58" s="428"/>
      <c r="G58" s="432"/>
      <c r="H58" s="433"/>
      <c r="I58" s="434"/>
      <c r="J58" s="45"/>
      <c r="K58" s="45"/>
    </row>
    <row r="59" spans="2:11" hidden="1" x14ac:dyDescent="0.15">
      <c r="B59" s="3"/>
      <c r="C59" s="3"/>
      <c r="D59" s="5"/>
      <c r="E59" s="5"/>
      <c r="F59" s="5"/>
      <c r="G59" s="5"/>
      <c r="H59" s="5"/>
      <c r="I59" s="63"/>
      <c r="J59" s="46"/>
      <c r="K59" s="46"/>
    </row>
    <row r="60" spans="2:11" hidden="1" x14ac:dyDescent="0.15">
      <c r="B60" s="64"/>
      <c r="C60" s="65"/>
      <c r="D60" s="65"/>
      <c r="E60" s="66"/>
      <c r="F60" s="66"/>
      <c r="G60" s="67"/>
      <c r="H60" s="68"/>
      <c r="I60" s="65"/>
      <c r="J60" s="49"/>
      <c r="K60" s="49"/>
    </row>
    <row r="61" spans="2:11" hidden="1" x14ac:dyDescent="0.15">
      <c r="B61" s="64"/>
      <c r="C61" s="65"/>
      <c r="D61" s="65"/>
      <c r="E61" s="66"/>
      <c r="F61" s="66"/>
      <c r="G61" s="67"/>
      <c r="H61" s="68"/>
      <c r="I61" s="65"/>
      <c r="J61" s="49"/>
      <c r="K61" s="49"/>
    </row>
    <row r="62" spans="2:11" hidden="1" x14ac:dyDescent="0.15">
      <c r="B62" s="64"/>
      <c r="C62" s="65"/>
      <c r="D62" s="65"/>
      <c r="E62" s="66"/>
      <c r="F62" s="66"/>
      <c r="G62" s="67"/>
      <c r="H62" s="68"/>
      <c r="I62" s="65"/>
      <c r="J62" s="49"/>
      <c r="K62" s="49"/>
    </row>
    <row r="63" spans="2:11" hidden="1" x14ac:dyDescent="0.15">
      <c r="B63" s="64"/>
      <c r="C63" s="65"/>
      <c r="D63" s="65"/>
      <c r="E63" s="66"/>
      <c r="F63" s="66"/>
      <c r="G63" s="67"/>
      <c r="H63" s="68"/>
      <c r="I63" s="65"/>
      <c r="J63" s="49"/>
      <c r="K63" s="49"/>
    </row>
    <row r="64" spans="2:11" hidden="1" x14ac:dyDescent="0.15">
      <c r="B64" s="64"/>
      <c r="C64" s="65"/>
      <c r="D64" s="65"/>
      <c r="E64" s="66"/>
      <c r="F64" s="66"/>
      <c r="G64" s="67"/>
      <c r="H64" s="68"/>
      <c r="I64" s="65"/>
      <c r="J64" s="49"/>
      <c r="K64" s="49"/>
    </row>
    <row r="65" spans="2:11" hidden="1" x14ac:dyDescent="0.15">
      <c r="B65" s="64"/>
      <c r="C65" s="65"/>
      <c r="D65" s="65"/>
      <c r="E65" s="66"/>
      <c r="F65" s="66"/>
      <c r="G65" s="67"/>
      <c r="H65" s="68"/>
      <c r="I65" s="65"/>
      <c r="J65" s="49"/>
      <c r="K65" s="49"/>
    </row>
    <row r="66" spans="2:11" hidden="1" x14ac:dyDescent="0.15">
      <c r="B66" s="64"/>
      <c r="C66" s="65"/>
      <c r="D66" s="65"/>
      <c r="E66" s="66"/>
      <c r="F66" s="66"/>
      <c r="G66" s="67"/>
      <c r="H66" s="68"/>
      <c r="I66" s="65"/>
      <c r="J66" s="49"/>
      <c r="K66" s="49"/>
    </row>
    <row r="67" spans="2:11" hidden="1" x14ac:dyDescent="0.15">
      <c r="B67" s="64"/>
      <c r="C67" s="65"/>
      <c r="D67" s="65"/>
      <c r="E67" s="66"/>
      <c r="F67" s="66"/>
      <c r="G67" s="67"/>
      <c r="H67" s="68"/>
      <c r="I67" s="65"/>
      <c r="J67" s="49"/>
      <c r="K67" s="49"/>
    </row>
    <row r="68" spans="2:11" x14ac:dyDescent="0.15">
      <c r="B68" s="69"/>
      <c r="C68" s="12"/>
      <c r="D68" s="12"/>
      <c r="E68" s="12"/>
      <c r="F68" s="12"/>
      <c r="G68" s="70"/>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RowHeight="15" x14ac:dyDescent="0.2"/>
  <cols>
    <col min="1" max="1" width="1.33203125" customWidth="1"/>
    <col min="2" max="2" width="20.1640625" style="57" customWidth="1"/>
    <col min="3" max="3" width="34.5" customWidth="1"/>
    <col min="4" max="4" width="14.33203125" customWidth="1"/>
    <col min="5" max="5" width="6.6640625" customWidth="1"/>
    <col min="6" max="6" width="31" customWidth="1"/>
    <col min="7" max="8" width="16.1640625" customWidth="1"/>
    <col min="9" max="9" width="16.33203125" customWidth="1"/>
    <col min="10" max="10" width="15.6640625" customWidth="1"/>
    <col min="11" max="11" width="54.5" customWidth="1"/>
    <col min="13" max="13" width="17.83203125" bestFit="1" customWidth="1"/>
    <col min="108" max="108" width="11.5" customWidth="1"/>
    <col min="198" max="198" width="1.5" customWidth="1"/>
  </cols>
  <sheetData>
    <row r="1" spans="2:13" ht="18" customHeight="1" thickBot="1" x14ac:dyDescent="0.25">
      <c r="B1" s="444"/>
      <c r="C1" s="447" t="s">
        <v>24</v>
      </c>
      <c r="D1" s="448"/>
      <c r="E1" s="448"/>
      <c r="F1" s="448"/>
      <c r="G1" s="448"/>
      <c r="H1" s="449"/>
      <c r="I1" s="450"/>
      <c r="J1" s="451"/>
    </row>
    <row r="2" spans="2:13" ht="18" customHeight="1" thickBot="1" x14ac:dyDescent="0.25">
      <c r="B2" s="445"/>
      <c r="C2" s="456" t="s">
        <v>25</v>
      </c>
      <c r="D2" s="457"/>
      <c r="E2" s="457"/>
      <c r="F2" s="457"/>
      <c r="G2" s="457"/>
      <c r="H2" s="458"/>
      <c r="I2" s="452"/>
      <c r="J2" s="453"/>
    </row>
    <row r="3" spans="2:13" ht="18" customHeight="1" thickBot="1" x14ac:dyDescent="0.25">
      <c r="B3" s="445"/>
      <c r="C3" s="456" t="s">
        <v>142</v>
      </c>
      <c r="D3" s="457"/>
      <c r="E3" s="457"/>
      <c r="F3" s="457"/>
      <c r="G3" s="457"/>
      <c r="H3" s="458"/>
      <c r="I3" s="452"/>
      <c r="J3" s="453"/>
    </row>
    <row r="4" spans="2:13" ht="18" customHeight="1" thickBot="1" x14ac:dyDescent="0.25">
      <c r="B4" s="446"/>
      <c r="C4" s="456" t="s">
        <v>143</v>
      </c>
      <c r="D4" s="457"/>
      <c r="E4" s="457"/>
      <c r="F4" s="458"/>
      <c r="G4" s="459" t="s">
        <v>190</v>
      </c>
      <c r="H4" s="460"/>
      <c r="I4" s="454"/>
      <c r="J4" s="455"/>
    </row>
    <row r="5" spans="2:13" ht="18" customHeight="1" thickBot="1" x14ac:dyDescent="0.25">
      <c r="B5" s="53"/>
      <c r="C5" s="54"/>
      <c r="D5" s="54"/>
      <c r="E5" s="54"/>
      <c r="F5" s="54"/>
      <c r="G5" s="54"/>
      <c r="H5" s="54"/>
      <c r="I5" s="54"/>
      <c r="J5" s="55"/>
    </row>
    <row r="6" spans="2:13" ht="51.75" customHeight="1" thickBot="1" x14ac:dyDescent="0.25">
      <c r="B6" s="1" t="s">
        <v>185</v>
      </c>
      <c r="C6" s="463" t="str">
        <f>+'[6]Sección 1. Metas - Magnitud'!C7</f>
        <v>1032 - Gestión y control de tránsito y transporte</v>
      </c>
      <c r="D6" s="464"/>
      <c r="E6" s="465"/>
      <c r="F6" s="56"/>
      <c r="G6" s="54"/>
      <c r="H6" s="54"/>
      <c r="I6" s="54"/>
      <c r="J6" s="55"/>
    </row>
    <row r="7" spans="2:13" ht="32.25" customHeight="1" thickBot="1" x14ac:dyDescent="0.25">
      <c r="B7" s="2" t="s">
        <v>0</v>
      </c>
      <c r="C7" s="463" t="str">
        <f>+'[6]Sección 1. Metas - Magnitud'!C8:F8</f>
        <v>Dirección de Control y Vigilancia</v>
      </c>
      <c r="D7" s="464"/>
      <c r="E7" s="465"/>
      <c r="F7" s="56"/>
      <c r="G7" s="54"/>
      <c r="H7" s="54"/>
      <c r="I7" s="54"/>
      <c r="J7" s="55"/>
    </row>
    <row r="8" spans="2:13" ht="32.25" customHeight="1" thickBot="1" x14ac:dyDescent="0.25">
      <c r="B8" s="2" t="s">
        <v>144</v>
      </c>
      <c r="C8" s="463" t="str">
        <f>+'[6]Sección 1. Metas - Magnitud'!C9:F9</f>
        <v>Subsecretaría de Servicios de la Movilidad</v>
      </c>
      <c r="D8" s="464"/>
      <c r="E8" s="465"/>
      <c r="F8" s="4"/>
      <c r="G8" s="54"/>
      <c r="H8" s="54"/>
      <c r="I8" s="54"/>
      <c r="J8" s="55"/>
    </row>
    <row r="9" spans="2:13" ht="33.75" customHeight="1" thickBot="1" x14ac:dyDescent="0.25">
      <c r="B9" s="2" t="s">
        <v>28</v>
      </c>
      <c r="C9" s="463" t="s">
        <v>184</v>
      </c>
      <c r="D9" s="464"/>
      <c r="E9" s="465"/>
      <c r="F9" s="56"/>
      <c r="G9" s="54"/>
      <c r="H9" s="54"/>
      <c r="I9" s="54"/>
      <c r="J9" s="55"/>
    </row>
    <row r="10" spans="2:13" ht="32.25" customHeight="1" thickBot="1" x14ac:dyDescent="0.25">
      <c r="B10" s="2" t="s">
        <v>197</v>
      </c>
      <c r="C10" s="463" t="s">
        <v>202</v>
      </c>
      <c r="D10" s="464"/>
      <c r="E10" s="465"/>
    </row>
    <row r="12" spans="2:13" x14ac:dyDescent="0.2">
      <c r="B12" s="473" t="s">
        <v>217</v>
      </c>
      <c r="C12" s="474"/>
      <c r="D12" s="474"/>
      <c r="E12" s="474"/>
      <c r="F12" s="474"/>
      <c r="G12" s="474"/>
      <c r="H12" s="475"/>
      <c r="I12" s="467" t="s">
        <v>145</v>
      </c>
      <c r="J12" s="468"/>
      <c r="K12" s="468"/>
    </row>
    <row r="13" spans="2:13" s="58" customFormat="1" ht="30" customHeight="1" x14ac:dyDescent="0.2">
      <c r="B13" s="461" t="s">
        <v>146</v>
      </c>
      <c r="C13" s="461" t="s">
        <v>147</v>
      </c>
      <c r="D13" s="461" t="s">
        <v>196</v>
      </c>
      <c r="E13" s="461" t="s">
        <v>148</v>
      </c>
      <c r="F13" s="461" t="s">
        <v>149</v>
      </c>
      <c r="G13" s="461" t="s">
        <v>191</v>
      </c>
      <c r="H13" s="461" t="s">
        <v>192</v>
      </c>
      <c r="I13" s="469" t="s">
        <v>193</v>
      </c>
      <c r="J13" s="471" t="s">
        <v>194</v>
      </c>
      <c r="K13" s="466" t="s">
        <v>195</v>
      </c>
    </row>
    <row r="14" spans="2:13" s="58" customFormat="1" x14ac:dyDescent="0.2">
      <c r="B14" s="462"/>
      <c r="C14" s="462"/>
      <c r="D14" s="462"/>
      <c r="E14" s="462"/>
      <c r="F14" s="462"/>
      <c r="G14" s="462"/>
      <c r="H14" s="462"/>
      <c r="I14" s="470"/>
      <c r="J14" s="472"/>
      <c r="K14" s="466"/>
    </row>
    <row r="15" spans="2:13" s="58" customFormat="1" ht="96" x14ac:dyDescent="0.2">
      <c r="B15" s="98">
        <v>1</v>
      </c>
      <c r="C15" s="142" t="s">
        <v>229</v>
      </c>
      <c r="D15" s="97">
        <v>0.19</v>
      </c>
      <c r="E15" s="93"/>
      <c r="F15" s="95" t="s">
        <v>230</v>
      </c>
      <c r="G15" s="171">
        <v>0.19</v>
      </c>
      <c r="H15" s="108">
        <v>43160</v>
      </c>
      <c r="I15" s="106">
        <v>0.19</v>
      </c>
      <c r="J15" s="112">
        <v>43132</v>
      </c>
      <c r="K15" s="103"/>
      <c r="M15" s="110"/>
    </row>
    <row r="16" spans="2:13" ht="64" x14ac:dyDescent="0.2">
      <c r="B16" s="141">
        <v>2</v>
      </c>
      <c r="C16" s="104" t="s">
        <v>231</v>
      </c>
      <c r="D16" s="97">
        <v>0.02</v>
      </c>
      <c r="E16" s="93"/>
      <c r="F16" s="95" t="s">
        <v>232</v>
      </c>
      <c r="G16" s="171">
        <v>0.02</v>
      </c>
      <c r="H16" s="108">
        <v>43344</v>
      </c>
      <c r="I16" s="106"/>
      <c r="J16" s="112"/>
      <c r="K16" s="103"/>
      <c r="M16" s="111"/>
    </row>
    <row r="17" spans="2:11" ht="64" x14ac:dyDescent="0.2">
      <c r="B17" s="170">
        <v>3</v>
      </c>
      <c r="C17" s="77" t="s">
        <v>226</v>
      </c>
      <c r="D17" s="97">
        <v>0.04</v>
      </c>
      <c r="E17" s="93"/>
      <c r="F17" s="95" t="s">
        <v>233</v>
      </c>
      <c r="G17" s="171">
        <v>0.04</v>
      </c>
      <c r="H17" s="108">
        <v>43435</v>
      </c>
      <c r="I17" s="106"/>
      <c r="J17" s="112"/>
      <c r="K17" s="103"/>
    </row>
    <row r="18" spans="2:11" x14ac:dyDescent="0.2">
      <c r="B18" s="440" t="s">
        <v>17</v>
      </c>
      <c r="C18" s="441"/>
      <c r="D18" s="59">
        <f>SUM(D15:D17)</f>
        <v>0.25</v>
      </c>
      <c r="E18" s="442" t="s">
        <v>17</v>
      </c>
      <c r="F18" s="443"/>
      <c r="G18" s="59">
        <f>SUM(G15:G17)</f>
        <v>0.25</v>
      </c>
      <c r="H18" s="169"/>
      <c r="I18" s="107">
        <f>SUM(I15:I17)</f>
        <v>0.19</v>
      </c>
      <c r="J18" s="105"/>
      <c r="K18" s="105"/>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X60"/>
  <sheetViews>
    <sheetView topLeftCell="A14" zoomScale="70" zoomScaleNormal="70" zoomScalePageLayoutView="85" workbookViewId="0">
      <selection activeCell="C27" sqref="C27:D30"/>
    </sheetView>
  </sheetViews>
  <sheetFormatPr baseColWidth="10" defaultColWidth="10.83203125" defaultRowHeight="13" x14ac:dyDescent="0.15"/>
  <cols>
    <col min="1" max="1" width="1" style="7" customWidth="1"/>
    <col min="2" max="2" width="25.5" style="8" customWidth="1"/>
    <col min="3" max="3" width="14.5" style="7" customWidth="1"/>
    <col min="4" max="4" width="15.6640625" style="7" customWidth="1"/>
    <col min="5" max="5" width="23.5" style="7" customWidth="1"/>
    <col min="6" max="6" width="20.83203125" style="7" customWidth="1"/>
    <col min="7" max="7" width="19.83203125" style="8" customWidth="1"/>
    <col min="8" max="8" width="19.83203125" style="7" customWidth="1"/>
    <col min="9" max="9" width="16.33203125" style="7" customWidth="1"/>
    <col min="10" max="11" width="22.5" style="7" customWidth="1"/>
    <col min="12" max="24" width="10.83203125" style="12"/>
    <col min="25" max="16384" width="10.83203125" style="7"/>
  </cols>
  <sheetData>
    <row r="1" spans="2:15" ht="37.5" customHeight="1" x14ac:dyDescent="0.15">
      <c r="B1" s="476"/>
      <c r="C1" s="479" t="s">
        <v>25</v>
      </c>
      <c r="D1" s="479"/>
      <c r="E1" s="479"/>
      <c r="F1" s="479"/>
      <c r="G1" s="479"/>
      <c r="H1" s="479"/>
      <c r="I1" s="480"/>
      <c r="J1" s="177"/>
      <c r="K1" s="177"/>
      <c r="L1" s="209"/>
      <c r="M1" s="210" t="s">
        <v>47</v>
      </c>
      <c r="N1" s="209"/>
      <c r="O1" s="209"/>
    </row>
    <row r="2" spans="2:15" ht="37.5" customHeight="1" x14ac:dyDescent="0.15">
      <c r="B2" s="477"/>
      <c r="C2" s="483" t="s">
        <v>239</v>
      </c>
      <c r="D2" s="483"/>
      <c r="E2" s="483"/>
      <c r="F2" s="483"/>
      <c r="G2" s="483"/>
      <c r="H2" s="483"/>
      <c r="I2" s="481"/>
      <c r="J2" s="177"/>
      <c r="K2" s="177"/>
      <c r="L2" s="209"/>
      <c r="M2" s="210" t="s">
        <v>48</v>
      </c>
      <c r="N2" s="209"/>
      <c r="O2" s="209"/>
    </row>
    <row r="3" spans="2:15" ht="37.5" customHeight="1" thickBot="1" x14ac:dyDescent="0.2">
      <c r="B3" s="478"/>
      <c r="C3" s="484" t="s">
        <v>240</v>
      </c>
      <c r="D3" s="484"/>
      <c r="E3" s="484"/>
      <c r="F3" s="484" t="s">
        <v>241</v>
      </c>
      <c r="G3" s="484"/>
      <c r="H3" s="484"/>
      <c r="I3" s="482"/>
      <c r="J3" s="177"/>
      <c r="K3" s="177"/>
      <c r="L3" s="209"/>
      <c r="M3" s="210" t="s">
        <v>50</v>
      </c>
      <c r="N3" s="209"/>
      <c r="O3" s="209"/>
    </row>
    <row r="4" spans="2:15" ht="23.25" customHeight="1" x14ac:dyDescent="0.15">
      <c r="B4" s="485"/>
      <c r="C4" s="486"/>
      <c r="D4" s="486"/>
      <c r="E4" s="486"/>
      <c r="F4" s="486"/>
      <c r="G4" s="486"/>
      <c r="H4" s="486"/>
      <c r="I4" s="487"/>
      <c r="J4" s="179"/>
      <c r="K4" s="179"/>
      <c r="L4" s="209"/>
      <c r="M4" s="209"/>
      <c r="N4" s="209"/>
      <c r="O4" s="209"/>
    </row>
    <row r="5" spans="2:15" ht="24" customHeight="1" x14ac:dyDescent="0.15">
      <c r="B5" s="488" t="s">
        <v>234</v>
      </c>
      <c r="C5" s="489"/>
      <c r="D5" s="489"/>
      <c r="E5" s="489"/>
      <c r="F5" s="489"/>
      <c r="G5" s="489"/>
      <c r="H5" s="489"/>
      <c r="I5" s="490"/>
      <c r="J5" s="180"/>
      <c r="K5" s="180"/>
      <c r="L5" s="209"/>
      <c r="M5" s="209"/>
      <c r="N5" s="209" t="s">
        <v>57</v>
      </c>
      <c r="O5" s="209"/>
    </row>
    <row r="6" spans="2:15" ht="30.75" customHeight="1" x14ac:dyDescent="0.15">
      <c r="B6" s="206" t="s">
        <v>242</v>
      </c>
      <c r="C6" s="212">
        <v>1</v>
      </c>
      <c r="D6" s="491" t="s">
        <v>243</v>
      </c>
      <c r="E6" s="491"/>
      <c r="F6" s="492" t="s">
        <v>300</v>
      </c>
      <c r="G6" s="492"/>
      <c r="H6" s="492"/>
      <c r="I6" s="493"/>
      <c r="J6" s="182"/>
      <c r="K6" s="182"/>
      <c r="L6" s="209"/>
      <c r="M6" s="210" t="s">
        <v>60</v>
      </c>
      <c r="N6" s="209" t="s">
        <v>61</v>
      </c>
      <c r="O6" s="209"/>
    </row>
    <row r="7" spans="2:15" ht="30.75" customHeight="1" x14ac:dyDescent="0.15">
      <c r="B7" s="206" t="s">
        <v>244</v>
      </c>
      <c r="C7" s="212" t="s">
        <v>81</v>
      </c>
      <c r="D7" s="491" t="s">
        <v>245</v>
      </c>
      <c r="E7" s="491"/>
      <c r="F7" s="494" t="s">
        <v>296</v>
      </c>
      <c r="G7" s="494"/>
      <c r="H7" s="213" t="s">
        <v>246</v>
      </c>
      <c r="I7" s="214" t="s">
        <v>76</v>
      </c>
      <c r="J7" s="183"/>
      <c r="K7" s="183"/>
      <c r="L7" s="209"/>
      <c r="M7" s="210" t="s">
        <v>65</v>
      </c>
      <c r="N7" s="209" t="s">
        <v>66</v>
      </c>
      <c r="O7" s="209"/>
    </row>
    <row r="8" spans="2:15" ht="62.25" customHeight="1" x14ac:dyDescent="0.15">
      <c r="B8" s="206" t="s">
        <v>247</v>
      </c>
      <c r="C8" s="492" t="s">
        <v>301</v>
      </c>
      <c r="D8" s="492"/>
      <c r="E8" s="492"/>
      <c r="F8" s="492"/>
      <c r="G8" s="204" t="s">
        <v>248</v>
      </c>
      <c r="H8" s="497">
        <v>7556</v>
      </c>
      <c r="I8" s="498"/>
      <c r="J8" s="21"/>
      <c r="K8" s="21"/>
      <c r="L8" s="209"/>
      <c r="M8" s="210" t="s">
        <v>69</v>
      </c>
      <c r="N8" s="209" t="s">
        <v>70</v>
      </c>
      <c r="O8" s="209"/>
    </row>
    <row r="9" spans="2:15" ht="30.75" customHeight="1" x14ac:dyDescent="0.15">
      <c r="B9" s="206" t="s">
        <v>48</v>
      </c>
      <c r="C9" s="499" t="s">
        <v>65</v>
      </c>
      <c r="D9" s="499"/>
      <c r="E9" s="499"/>
      <c r="F9" s="499"/>
      <c r="G9" s="204" t="s">
        <v>249</v>
      </c>
      <c r="H9" s="500" t="s">
        <v>302</v>
      </c>
      <c r="I9" s="501"/>
      <c r="J9" s="22"/>
      <c r="K9" s="22"/>
      <c r="L9" s="209"/>
      <c r="M9" s="211" t="s">
        <v>73</v>
      </c>
      <c r="N9" s="209"/>
      <c r="O9" s="209"/>
    </row>
    <row r="10" spans="2:15" ht="66" customHeight="1" x14ac:dyDescent="0.15">
      <c r="B10" s="206" t="s">
        <v>250</v>
      </c>
      <c r="C10" s="492" t="s">
        <v>304</v>
      </c>
      <c r="D10" s="492"/>
      <c r="E10" s="492"/>
      <c r="F10" s="492"/>
      <c r="G10" s="492"/>
      <c r="H10" s="492"/>
      <c r="I10" s="493"/>
      <c r="J10" s="185"/>
      <c r="K10" s="185"/>
      <c r="L10" s="209"/>
      <c r="M10" s="211"/>
      <c r="N10" s="209"/>
      <c r="O10" s="209"/>
    </row>
    <row r="11" spans="2:15" ht="58.5" customHeight="1" x14ac:dyDescent="0.15">
      <c r="B11" s="206" t="s">
        <v>251</v>
      </c>
      <c r="C11" s="492" t="s">
        <v>311</v>
      </c>
      <c r="D11" s="492"/>
      <c r="E11" s="492"/>
      <c r="F11" s="492"/>
      <c r="G11" s="492"/>
      <c r="H11" s="492"/>
      <c r="I11" s="492"/>
      <c r="J11" s="183"/>
      <c r="K11" s="183"/>
      <c r="L11" s="209"/>
      <c r="M11" s="211"/>
      <c r="N11" s="209" t="s">
        <v>76</v>
      </c>
      <c r="O11" s="209"/>
    </row>
    <row r="12" spans="2:15" ht="30.75" customHeight="1" x14ac:dyDescent="0.15">
      <c r="B12" s="206" t="s">
        <v>254</v>
      </c>
      <c r="C12" s="492" t="s">
        <v>305</v>
      </c>
      <c r="D12" s="492"/>
      <c r="E12" s="492"/>
      <c r="F12" s="492"/>
      <c r="G12" s="204" t="s">
        <v>252</v>
      </c>
      <c r="H12" s="502" t="s">
        <v>91</v>
      </c>
      <c r="I12" s="503"/>
      <c r="J12" s="183"/>
      <c r="K12" s="183"/>
      <c r="L12" s="209"/>
      <c r="M12" s="211" t="s">
        <v>80</v>
      </c>
      <c r="N12" s="209" t="s">
        <v>81</v>
      </c>
      <c r="O12" s="209"/>
    </row>
    <row r="13" spans="2:15" ht="30.75" customHeight="1" x14ac:dyDescent="0.15">
      <c r="B13" s="206" t="s">
        <v>255</v>
      </c>
      <c r="C13" s="504" t="s">
        <v>339</v>
      </c>
      <c r="D13" s="505"/>
      <c r="E13" s="505"/>
      <c r="F13" s="506"/>
      <c r="G13" s="204" t="s">
        <v>253</v>
      </c>
      <c r="H13" s="502" t="s">
        <v>70</v>
      </c>
      <c r="I13" s="503"/>
      <c r="J13" s="183"/>
      <c r="K13" s="183"/>
      <c r="L13" s="209"/>
      <c r="M13" s="211" t="s">
        <v>84</v>
      </c>
      <c r="N13" s="209"/>
      <c r="O13" s="209"/>
    </row>
    <row r="14" spans="2:15" ht="54" customHeight="1" x14ac:dyDescent="0.15">
      <c r="B14" s="206" t="s">
        <v>256</v>
      </c>
      <c r="C14" s="492" t="s">
        <v>306</v>
      </c>
      <c r="D14" s="492"/>
      <c r="E14" s="492"/>
      <c r="F14" s="492"/>
      <c r="G14" s="492"/>
      <c r="H14" s="492"/>
      <c r="I14" s="493"/>
      <c r="J14" s="185"/>
      <c r="K14" s="185"/>
      <c r="L14" s="209"/>
      <c r="M14" s="211" t="s">
        <v>86</v>
      </c>
      <c r="N14" s="209"/>
      <c r="O14" s="209"/>
    </row>
    <row r="15" spans="2:15" ht="30.75" customHeight="1" x14ac:dyDescent="0.15">
      <c r="B15" s="206" t="s">
        <v>257</v>
      </c>
      <c r="C15" s="495" t="s">
        <v>292</v>
      </c>
      <c r="D15" s="495"/>
      <c r="E15" s="495"/>
      <c r="F15" s="495"/>
      <c r="G15" s="495"/>
      <c r="H15" s="495"/>
      <c r="I15" s="496"/>
      <c r="J15" s="186"/>
      <c r="K15" s="186"/>
      <c r="L15" s="209"/>
      <c r="M15" s="211" t="s">
        <v>88</v>
      </c>
      <c r="N15" s="209"/>
      <c r="O15" s="209"/>
    </row>
    <row r="16" spans="2:15" ht="20.25" customHeight="1" x14ac:dyDescent="0.15">
      <c r="B16" s="206" t="s">
        <v>258</v>
      </c>
      <c r="C16" s="492" t="s">
        <v>310</v>
      </c>
      <c r="D16" s="492"/>
      <c r="E16" s="492"/>
      <c r="F16" s="492"/>
      <c r="G16" s="492"/>
      <c r="H16" s="492"/>
      <c r="I16" s="493"/>
      <c r="J16" s="187"/>
      <c r="K16" s="187"/>
      <c r="L16" s="209"/>
      <c r="M16" s="211"/>
      <c r="N16" s="209"/>
      <c r="O16" s="209"/>
    </row>
    <row r="17" spans="2:15" ht="30.75" customHeight="1" x14ac:dyDescent="0.15">
      <c r="B17" s="206" t="s">
        <v>259</v>
      </c>
      <c r="C17" s="494" t="s">
        <v>291</v>
      </c>
      <c r="D17" s="513"/>
      <c r="E17" s="513"/>
      <c r="F17" s="513"/>
      <c r="G17" s="513"/>
      <c r="H17" s="513"/>
      <c r="I17" s="514"/>
      <c r="J17" s="188"/>
      <c r="K17" s="188"/>
      <c r="L17" s="209"/>
      <c r="M17" s="211" t="s">
        <v>91</v>
      </c>
      <c r="N17" s="209"/>
      <c r="O17" s="209"/>
    </row>
    <row r="18" spans="2:15" ht="18" customHeight="1" x14ac:dyDescent="0.15">
      <c r="B18" s="515" t="s">
        <v>265</v>
      </c>
      <c r="C18" s="516" t="s">
        <v>237</v>
      </c>
      <c r="D18" s="516"/>
      <c r="E18" s="516"/>
      <c r="F18" s="517" t="s">
        <v>238</v>
      </c>
      <c r="G18" s="517"/>
      <c r="H18" s="517"/>
      <c r="I18" s="518"/>
      <c r="J18" s="28"/>
      <c r="K18" s="28"/>
      <c r="L18" s="209"/>
      <c r="M18" s="211" t="s">
        <v>79</v>
      </c>
      <c r="N18" s="209"/>
      <c r="O18" s="209"/>
    </row>
    <row r="19" spans="2:15" ht="39.75" customHeight="1" x14ac:dyDescent="0.15">
      <c r="B19" s="515"/>
      <c r="C19" s="492" t="s">
        <v>307</v>
      </c>
      <c r="D19" s="492"/>
      <c r="E19" s="492"/>
      <c r="F19" s="492" t="s">
        <v>325</v>
      </c>
      <c r="G19" s="492"/>
      <c r="H19" s="492"/>
      <c r="I19" s="493"/>
      <c r="J19" s="187"/>
      <c r="K19" s="187"/>
      <c r="L19" s="209"/>
      <c r="M19" s="211" t="s">
        <v>95</v>
      </c>
      <c r="N19" s="209"/>
      <c r="O19" s="209"/>
    </row>
    <row r="20" spans="2:15" ht="39.75" customHeight="1" x14ac:dyDescent="0.15">
      <c r="B20" s="206" t="s">
        <v>266</v>
      </c>
      <c r="C20" s="519" t="s">
        <v>291</v>
      </c>
      <c r="D20" s="520"/>
      <c r="E20" s="521"/>
      <c r="F20" s="522" t="s">
        <v>291</v>
      </c>
      <c r="G20" s="522"/>
      <c r="H20" s="522"/>
      <c r="I20" s="523"/>
      <c r="J20" s="183"/>
      <c r="K20" s="183"/>
      <c r="L20" s="209"/>
      <c r="M20" s="211"/>
      <c r="N20" s="209"/>
      <c r="O20" s="209"/>
    </row>
    <row r="21" spans="2:15" ht="57.75" customHeight="1" x14ac:dyDescent="0.15">
      <c r="B21" s="206" t="s">
        <v>267</v>
      </c>
      <c r="C21" s="524" t="s">
        <v>308</v>
      </c>
      <c r="D21" s="525"/>
      <c r="E21" s="526"/>
      <c r="F21" s="527" t="s">
        <v>326</v>
      </c>
      <c r="G21" s="508"/>
      <c r="H21" s="508"/>
      <c r="I21" s="528"/>
      <c r="J21" s="186"/>
      <c r="K21" s="186"/>
      <c r="L21" s="209"/>
      <c r="M21" s="211"/>
      <c r="N21" s="209"/>
      <c r="O21" s="209"/>
    </row>
    <row r="22" spans="2:15" ht="23.25" customHeight="1" x14ac:dyDescent="0.15">
      <c r="B22" s="206" t="s">
        <v>268</v>
      </c>
      <c r="C22" s="507">
        <v>44562</v>
      </c>
      <c r="D22" s="529"/>
      <c r="E22" s="530"/>
      <c r="F22" s="172" t="s">
        <v>271</v>
      </c>
      <c r="G22" s="215">
        <v>0</v>
      </c>
      <c r="H22" s="172" t="s">
        <v>275</v>
      </c>
      <c r="I22" s="216">
        <v>7.0000000000000007E-2</v>
      </c>
      <c r="J22" s="30"/>
      <c r="K22" s="30"/>
      <c r="L22" s="209"/>
      <c r="M22" s="211"/>
      <c r="N22" s="209"/>
      <c r="O22" s="209"/>
    </row>
    <row r="23" spans="2:15" ht="27" customHeight="1" x14ac:dyDescent="0.15">
      <c r="B23" s="206" t="s">
        <v>269</v>
      </c>
      <c r="C23" s="507">
        <v>44926</v>
      </c>
      <c r="D23" s="508"/>
      <c r="E23" s="509"/>
      <c r="F23" s="172" t="s">
        <v>272</v>
      </c>
      <c r="G23" s="510">
        <v>0</v>
      </c>
      <c r="H23" s="511"/>
      <c r="I23" s="512"/>
      <c r="J23" s="31"/>
      <c r="K23" s="31"/>
      <c r="L23" s="209"/>
      <c r="M23" s="211"/>
      <c r="N23" s="209"/>
      <c r="O23" s="209"/>
    </row>
    <row r="24" spans="2:15" ht="30.75" customHeight="1" x14ac:dyDescent="0.15">
      <c r="B24" s="205" t="s">
        <v>270</v>
      </c>
      <c r="C24" s="531" t="s">
        <v>293</v>
      </c>
      <c r="D24" s="532"/>
      <c r="E24" s="533"/>
      <c r="F24" s="173" t="s">
        <v>274</v>
      </c>
      <c r="G24" s="527" t="s">
        <v>223</v>
      </c>
      <c r="H24" s="508"/>
      <c r="I24" s="528"/>
      <c r="J24" s="28"/>
      <c r="K24" s="28"/>
      <c r="M24" s="189"/>
    </row>
    <row r="25" spans="2:15" ht="22.5" customHeight="1" x14ac:dyDescent="0.15">
      <c r="B25" s="488" t="s">
        <v>235</v>
      </c>
      <c r="C25" s="489"/>
      <c r="D25" s="489"/>
      <c r="E25" s="489"/>
      <c r="F25" s="489"/>
      <c r="G25" s="489"/>
      <c r="H25" s="489"/>
      <c r="I25" s="490"/>
      <c r="J25" s="180"/>
      <c r="K25" s="180"/>
      <c r="M25" s="189"/>
    </row>
    <row r="26" spans="2:15" ht="43.5" customHeight="1" x14ac:dyDescent="0.15">
      <c r="B26" s="174" t="s">
        <v>105</v>
      </c>
      <c r="C26" s="204" t="s">
        <v>261</v>
      </c>
      <c r="D26" s="204" t="s">
        <v>260</v>
      </c>
      <c r="E26" s="175" t="s">
        <v>264</v>
      </c>
      <c r="F26" s="204" t="s">
        <v>263</v>
      </c>
      <c r="G26" s="204" t="s">
        <v>262</v>
      </c>
      <c r="H26" s="175" t="s">
        <v>276</v>
      </c>
      <c r="I26" s="176" t="s">
        <v>273</v>
      </c>
      <c r="J26" s="187"/>
      <c r="K26" s="187">
        <v>8</v>
      </c>
      <c r="L26" s="187">
        <v>8</v>
      </c>
      <c r="M26" s="189"/>
    </row>
    <row r="27" spans="2:15" ht="15.5" customHeight="1" x14ac:dyDescent="0.15">
      <c r="B27" s="174" t="s">
        <v>294</v>
      </c>
      <c r="C27" s="258">
        <v>0</v>
      </c>
      <c r="D27" s="258">
        <v>0</v>
      </c>
      <c r="E27" s="217">
        <v>0</v>
      </c>
      <c r="F27" s="549">
        <f>+SUM(C27:C38)</f>
        <v>0</v>
      </c>
      <c r="G27" s="549">
        <f>+SUM(D27:D38)</f>
        <v>0</v>
      </c>
      <c r="H27" s="247"/>
      <c r="I27" s="546">
        <f>+G27+I22</f>
        <v>7.0000000000000007E-2</v>
      </c>
      <c r="J27" s="187"/>
      <c r="K27" s="187">
        <v>8</v>
      </c>
      <c r="L27" s="187">
        <v>8</v>
      </c>
      <c r="M27" s="189"/>
    </row>
    <row r="28" spans="2:15" ht="15.5" customHeight="1" x14ac:dyDescent="0.15">
      <c r="B28" s="174" t="s">
        <v>114</v>
      </c>
      <c r="C28" s="258">
        <v>0</v>
      </c>
      <c r="D28" s="258">
        <v>0</v>
      </c>
      <c r="E28" s="217">
        <v>0</v>
      </c>
      <c r="F28" s="550"/>
      <c r="G28" s="550"/>
      <c r="H28" s="247"/>
      <c r="I28" s="547"/>
      <c r="J28" s="187"/>
      <c r="K28" s="187">
        <v>20</v>
      </c>
      <c r="L28" s="187">
        <v>20</v>
      </c>
      <c r="M28" s="189"/>
    </row>
    <row r="29" spans="2:15" ht="15.5" customHeight="1" x14ac:dyDescent="0.15">
      <c r="B29" s="174" t="s">
        <v>115</v>
      </c>
      <c r="C29" s="258">
        <v>0</v>
      </c>
      <c r="D29" s="258">
        <v>0</v>
      </c>
      <c r="E29" s="217">
        <v>0</v>
      </c>
      <c r="F29" s="550"/>
      <c r="G29" s="550"/>
      <c r="H29" s="248" t="e">
        <f>+(D29*100%)/$G$23</f>
        <v>#DIV/0!</v>
      </c>
      <c r="I29" s="547"/>
      <c r="J29" s="187"/>
      <c r="K29" s="187">
        <v>40</v>
      </c>
      <c r="L29" s="187">
        <v>10</v>
      </c>
      <c r="M29" s="189"/>
    </row>
    <row r="30" spans="2:15" ht="15.5" customHeight="1" x14ac:dyDescent="0.15">
      <c r="B30" s="174" t="s">
        <v>116</v>
      </c>
      <c r="C30" s="258">
        <v>0</v>
      </c>
      <c r="D30" s="258">
        <v>0</v>
      </c>
      <c r="E30" s="217">
        <v>0</v>
      </c>
      <c r="F30" s="550"/>
      <c r="G30" s="550"/>
      <c r="H30" s="248" t="e">
        <f t="shared" ref="H30:H38" si="0">+IF(D30="","",((D30*100%)/$G$23)+H29)</f>
        <v>#DIV/0!</v>
      </c>
      <c r="I30" s="547"/>
      <c r="J30" s="187"/>
      <c r="K30" s="187">
        <f>K26+K27+K28+K29</f>
        <v>76</v>
      </c>
      <c r="L30" s="12">
        <v>30</v>
      </c>
      <c r="M30" s="189"/>
    </row>
    <row r="31" spans="2:15" ht="15.5" customHeight="1" x14ac:dyDescent="0.15">
      <c r="B31" s="174" t="s">
        <v>117</v>
      </c>
      <c r="C31" s="243">
        <v>0</v>
      </c>
      <c r="D31" s="243">
        <v>0</v>
      </c>
      <c r="E31" s="217">
        <v>0</v>
      </c>
      <c r="F31" s="550"/>
      <c r="G31" s="550"/>
      <c r="H31" s="248" t="e">
        <f t="shared" si="0"/>
        <v>#DIV/0!</v>
      </c>
      <c r="I31" s="547"/>
      <c r="J31" s="187"/>
      <c r="K31" s="187"/>
      <c r="L31" s="12">
        <v>24</v>
      </c>
      <c r="M31" s="189"/>
    </row>
    <row r="32" spans="2:15" ht="15.5" customHeight="1" x14ac:dyDescent="0.15">
      <c r="B32" s="174" t="s">
        <v>118</v>
      </c>
      <c r="C32" s="243">
        <f>0.08*G23</f>
        <v>0</v>
      </c>
      <c r="D32" s="243">
        <v>0</v>
      </c>
      <c r="E32" s="217" t="e">
        <f t="shared" ref="E32:E35" si="1">+D32/C32</f>
        <v>#DIV/0!</v>
      </c>
      <c r="F32" s="550"/>
      <c r="G32" s="550"/>
      <c r="H32" s="248" t="e">
        <f t="shared" si="0"/>
        <v>#DIV/0!</v>
      </c>
      <c r="I32" s="547"/>
      <c r="J32" s="187"/>
      <c r="K32" s="187"/>
      <c r="L32" s="12">
        <f>SUM(L26:L31)</f>
        <v>100</v>
      </c>
      <c r="M32" s="189"/>
    </row>
    <row r="33" spans="2:11" ht="19.5" customHeight="1" x14ac:dyDescent="0.15">
      <c r="B33" s="174" t="s">
        <v>119</v>
      </c>
      <c r="C33" s="243">
        <f>0.08*G23</f>
        <v>0</v>
      </c>
      <c r="D33" s="243">
        <v>0</v>
      </c>
      <c r="E33" s="217">
        <v>0</v>
      </c>
      <c r="F33" s="550"/>
      <c r="G33" s="550"/>
      <c r="H33" s="248" t="e">
        <f t="shared" si="0"/>
        <v>#DIV/0!</v>
      </c>
      <c r="I33" s="547"/>
      <c r="J33" s="38"/>
      <c r="K33" s="38"/>
    </row>
    <row r="34" spans="2:11" ht="19.5" customHeight="1" x14ac:dyDescent="0.15">
      <c r="B34" s="174" t="s">
        <v>120</v>
      </c>
      <c r="C34" s="243">
        <f>0.2*G23</f>
        <v>0</v>
      </c>
      <c r="D34" s="243">
        <v>0</v>
      </c>
      <c r="E34" s="217" t="e">
        <f t="shared" si="1"/>
        <v>#DIV/0!</v>
      </c>
      <c r="F34" s="550"/>
      <c r="G34" s="550"/>
      <c r="H34" s="248" t="e">
        <f t="shared" si="0"/>
        <v>#DIV/0!</v>
      </c>
      <c r="I34" s="547"/>
      <c r="J34" s="38"/>
      <c r="K34" s="38"/>
    </row>
    <row r="35" spans="2:11" ht="19.5" customHeight="1" x14ac:dyDescent="0.15">
      <c r="B35" s="174" t="s">
        <v>121</v>
      </c>
      <c r="C35" s="243">
        <f>0.1*G23</f>
        <v>0</v>
      </c>
      <c r="D35" s="243">
        <v>0</v>
      </c>
      <c r="E35" s="217" t="e">
        <f t="shared" si="1"/>
        <v>#DIV/0!</v>
      </c>
      <c r="F35" s="550"/>
      <c r="G35" s="550"/>
      <c r="H35" s="248" t="e">
        <f t="shared" si="0"/>
        <v>#DIV/0!</v>
      </c>
      <c r="I35" s="547"/>
      <c r="J35" s="38"/>
      <c r="K35" s="38"/>
    </row>
    <row r="36" spans="2:11" ht="19.5" customHeight="1" x14ac:dyDescent="0.15">
      <c r="B36" s="174" t="s">
        <v>122</v>
      </c>
      <c r="C36" s="243">
        <f>0.3*G23</f>
        <v>0</v>
      </c>
      <c r="D36" s="243">
        <v>0</v>
      </c>
      <c r="E36" s="217">
        <v>0</v>
      </c>
      <c r="F36" s="550"/>
      <c r="G36" s="550"/>
      <c r="H36" s="248" t="e">
        <f t="shared" si="0"/>
        <v>#DIV/0!</v>
      </c>
      <c r="I36" s="547"/>
      <c r="J36" s="38"/>
      <c r="K36" s="38"/>
    </row>
    <row r="37" spans="2:11" ht="19.5" customHeight="1" x14ac:dyDescent="0.15">
      <c r="B37" s="174" t="s">
        <v>123</v>
      </c>
      <c r="C37" s="243">
        <f>0.24*G23</f>
        <v>0</v>
      </c>
      <c r="D37" s="243">
        <v>0</v>
      </c>
      <c r="E37" s="217">
        <v>0</v>
      </c>
      <c r="F37" s="550"/>
      <c r="G37" s="550"/>
      <c r="H37" s="248" t="e">
        <f t="shared" si="0"/>
        <v>#DIV/0!</v>
      </c>
      <c r="I37" s="547"/>
      <c r="J37" s="38"/>
      <c r="K37" s="38"/>
    </row>
    <row r="38" spans="2:11" ht="19.5" customHeight="1" x14ac:dyDescent="0.15">
      <c r="B38" s="174" t="s">
        <v>124</v>
      </c>
      <c r="C38" s="243">
        <f>0*G23</f>
        <v>0</v>
      </c>
      <c r="D38" s="243">
        <v>0</v>
      </c>
      <c r="E38" s="217">
        <v>0</v>
      </c>
      <c r="F38" s="551"/>
      <c r="G38" s="551"/>
      <c r="H38" s="248" t="e">
        <f t="shared" si="0"/>
        <v>#DIV/0!</v>
      </c>
      <c r="I38" s="548"/>
      <c r="J38" s="38"/>
      <c r="K38" s="38"/>
    </row>
    <row r="39" spans="2:11" ht="50.25" customHeight="1" x14ac:dyDescent="0.15">
      <c r="B39" s="198" t="s">
        <v>277</v>
      </c>
      <c r="C39" s="534" t="s">
        <v>340</v>
      </c>
      <c r="D39" s="535"/>
      <c r="E39" s="535"/>
      <c r="F39" s="535"/>
      <c r="G39" s="535"/>
      <c r="H39" s="535"/>
      <c r="I39" s="536"/>
      <c r="J39" s="190"/>
      <c r="K39" s="190"/>
    </row>
    <row r="40" spans="2:11" ht="34.5" customHeight="1" x14ac:dyDescent="0.15">
      <c r="B40" s="537"/>
      <c r="C40" s="538"/>
      <c r="D40" s="538"/>
      <c r="E40" s="538"/>
      <c r="F40" s="538"/>
      <c r="G40" s="538"/>
      <c r="H40" s="538"/>
      <c r="I40" s="539"/>
      <c r="J40" s="180"/>
      <c r="K40" s="180"/>
    </row>
    <row r="41" spans="2:11" ht="34.5" customHeight="1" x14ac:dyDescent="0.15">
      <c r="B41" s="540"/>
      <c r="C41" s="541"/>
      <c r="D41" s="541"/>
      <c r="E41" s="541"/>
      <c r="F41" s="541"/>
      <c r="G41" s="541"/>
      <c r="H41" s="541"/>
      <c r="I41" s="542"/>
      <c r="J41" s="190"/>
      <c r="K41" s="190"/>
    </row>
    <row r="42" spans="2:11" ht="34.5" customHeight="1" x14ac:dyDescent="0.15">
      <c r="B42" s="540"/>
      <c r="C42" s="541"/>
      <c r="D42" s="541"/>
      <c r="E42" s="541"/>
      <c r="F42" s="541"/>
      <c r="G42" s="541"/>
      <c r="H42" s="541"/>
      <c r="I42" s="542"/>
      <c r="J42" s="190"/>
      <c r="K42" s="190"/>
    </row>
    <row r="43" spans="2:11" ht="34.5" customHeight="1" x14ac:dyDescent="0.15">
      <c r="B43" s="540"/>
      <c r="C43" s="541"/>
      <c r="D43" s="541"/>
      <c r="E43" s="541"/>
      <c r="F43" s="541"/>
      <c r="G43" s="541"/>
      <c r="H43" s="541"/>
      <c r="I43" s="542"/>
      <c r="J43" s="190"/>
      <c r="K43" s="190"/>
    </row>
    <row r="44" spans="2:11" ht="34.5" customHeight="1" x14ac:dyDescent="0.15">
      <c r="B44" s="543"/>
      <c r="C44" s="544"/>
      <c r="D44" s="544"/>
      <c r="E44" s="544"/>
      <c r="F44" s="544"/>
      <c r="G44" s="544"/>
      <c r="H44" s="544"/>
      <c r="I44" s="545"/>
      <c r="J44" s="179"/>
      <c r="K44" s="179"/>
    </row>
    <row r="45" spans="2:11" ht="87" customHeight="1" x14ac:dyDescent="0.15">
      <c r="B45" s="206" t="s">
        <v>278</v>
      </c>
      <c r="C45" s="566" t="s">
        <v>342</v>
      </c>
      <c r="D45" s="567"/>
      <c r="E45" s="567"/>
      <c r="F45" s="567"/>
      <c r="G45" s="567"/>
      <c r="H45" s="567"/>
      <c r="I45" s="568"/>
      <c r="J45" s="191"/>
      <c r="K45" s="191"/>
    </row>
    <row r="46" spans="2:11" ht="33" customHeight="1" x14ac:dyDescent="0.15">
      <c r="B46" s="206" t="s">
        <v>279</v>
      </c>
      <c r="C46" s="569" t="s">
        <v>337</v>
      </c>
      <c r="D46" s="570"/>
      <c r="E46" s="570"/>
      <c r="F46" s="570"/>
      <c r="G46" s="570"/>
      <c r="H46" s="570"/>
      <c r="I46" s="571"/>
      <c r="J46" s="191"/>
      <c r="K46" s="191"/>
    </row>
    <row r="47" spans="2:11" ht="48.75" customHeight="1" x14ac:dyDescent="0.15">
      <c r="B47" s="199" t="s">
        <v>280</v>
      </c>
      <c r="C47" s="572" t="s">
        <v>338</v>
      </c>
      <c r="D47" s="573"/>
      <c r="E47" s="573"/>
      <c r="F47" s="573"/>
      <c r="G47" s="573"/>
      <c r="H47" s="573"/>
      <c r="I47" s="574"/>
      <c r="J47" s="191"/>
      <c r="K47" s="191"/>
    </row>
    <row r="48" spans="2:11" ht="22.5" customHeight="1" x14ac:dyDescent="0.15">
      <c r="B48" s="488" t="s">
        <v>236</v>
      </c>
      <c r="C48" s="489"/>
      <c r="D48" s="489"/>
      <c r="E48" s="489"/>
      <c r="F48" s="489"/>
      <c r="G48" s="489"/>
      <c r="H48" s="489"/>
      <c r="I48" s="490"/>
      <c r="J48" s="191"/>
      <c r="K48" s="191"/>
    </row>
    <row r="49" spans="2:11" ht="22.5" customHeight="1" x14ac:dyDescent="0.15">
      <c r="B49" s="557" t="s">
        <v>281</v>
      </c>
      <c r="C49" s="203" t="s">
        <v>282</v>
      </c>
      <c r="D49" s="559" t="s">
        <v>283</v>
      </c>
      <c r="E49" s="559"/>
      <c r="F49" s="559"/>
      <c r="G49" s="559" t="s">
        <v>284</v>
      </c>
      <c r="H49" s="559"/>
      <c r="I49" s="560"/>
      <c r="J49" s="192"/>
      <c r="K49" s="192"/>
    </row>
    <row r="50" spans="2:11" ht="30.75" customHeight="1" x14ac:dyDescent="0.15">
      <c r="B50" s="558"/>
      <c r="C50" s="218"/>
      <c r="D50" s="561"/>
      <c r="E50" s="561"/>
      <c r="F50" s="561"/>
      <c r="G50" s="561"/>
      <c r="H50" s="561"/>
      <c r="I50" s="562"/>
      <c r="J50" s="192"/>
      <c r="K50" s="192"/>
    </row>
    <row r="51" spans="2:11" ht="32.25" customHeight="1" x14ac:dyDescent="0.15">
      <c r="B51" s="200" t="s">
        <v>285</v>
      </c>
      <c r="C51" s="563" t="s">
        <v>303</v>
      </c>
      <c r="D51" s="564"/>
      <c r="E51" s="564"/>
      <c r="F51" s="564"/>
      <c r="G51" s="564"/>
      <c r="H51" s="564"/>
      <c r="I51" s="565"/>
      <c r="J51" s="193"/>
      <c r="K51" s="193"/>
    </row>
    <row r="52" spans="2:11" ht="28.5" customHeight="1" x14ac:dyDescent="0.15">
      <c r="B52" s="201" t="s">
        <v>286</v>
      </c>
      <c r="C52" s="563" t="s">
        <v>303</v>
      </c>
      <c r="D52" s="564"/>
      <c r="E52" s="564"/>
      <c r="F52" s="564"/>
      <c r="G52" s="564"/>
      <c r="H52" s="564"/>
      <c r="I52" s="565"/>
      <c r="J52" s="193"/>
      <c r="K52" s="193"/>
    </row>
    <row r="53" spans="2:11" ht="30" customHeight="1" x14ac:dyDescent="0.15">
      <c r="B53" s="199" t="s">
        <v>287</v>
      </c>
      <c r="C53" s="552" t="s">
        <v>336</v>
      </c>
      <c r="D53" s="553"/>
      <c r="E53" s="553"/>
      <c r="F53" s="553"/>
      <c r="G53" s="553"/>
      <c r="H53" s="553"/>
      <c r="I53" s="554"/>
      <c r="J53" s="194"/>
      <c r="K53" s="194"/>
    </row>
    <row r="54" spans="2:11" ht="31.5" customHeight="1" thickBot="1" x14ac:dyDescent="0.2">
      <c r="B54" s="202" t="s">
        <v>288</v>
      </c>
      <c r="C54" s="555" t="s">
        <v>295</v>
      </c>
      <c r="D54" s="555"/>
      <c r="E54" s="555"/>
      <c r="F54" s="555"/>
      <c r="G54" s="555"/>
      <c r="H54" s="555"/>
      <c r="I54" s="556"/>
      <c r="J54" s="195"/>
      <c r="K54" s="195"/>
    </row>
    <row r="55" spans="2:11" x14ac:dyDescent="0.15">
      <c r="B55" s="47"/>
      <c r="C55" s="196"/>
      <c r="D55" s="196"/>
      <c r="E55" s="197"/>
      <c r="F55" s="197"/>
      <c r="G55" s="208"/>
      <c r="H55" s="48"/>
      <c r="I55" s="196"/>
      <c r="J55" s="195"/>
      <c r="K55" s="195"/>
    </row>
    <row r="56" spans="2:11" x14ac:dyDescent="0.15">
      <c r="B56" s="47"/>
      <c r="C56" s="196"/>
      <c r="D56" s="196"/>
      <c r="E56" s="197"/>
      <c r="F56" s="197"/>
      <c r="G56" s="208"/>
      <c r="H56" s="48"/>
      <c r="I56" s="196"/>
      <c r="J56" s="195"/>
      <c r="K56" s="195"/>
    </row>
    <row r="57" spans="2:11" x14ac:dyDescent="0.15">
      <c r="B57" s="47"/>
      <c r="C57" s="196"/>
      <c r="D57" s="196"/>
      <c r="E57" s="197"/>
      <c r="F57" s="197"/>
      <c r="G57" s="208"/>
      <c r="H57" s="48"/>
      <c r="I57" s="196"/>
      <c r="J57" s="195"/>
      <c r="K57" s="195"/>
    </row>
    <row r="58" spans="2:11" x14ac:dyDescent="0.15">
      <c r="B58" s="47"/>
      <c r="C58" s="196"/>
      <c r="D58" s="196"/>
      <c r="E58" s="197"/>
      <c r="F58" s="197"/>
      <c r="G58" s="208"/>
      <c r="H58" s="48"/>
      <c r="I58" s="196"/>
      <c r="J58" s="195"/>
      <c r="K58" s="195"/>
    </row>
    <row r="59" spans="2:11" x14ac:dyDescent="0.15">
      <c r="B59" s="47"/>
      <c r="C59" s="196"/>
      <c r="D59" s="196"/>
      <c r="E59" s="197"/>
      <c r="F59" s="197"/>
      <c r="G59" s="208"/>
      <c r="H59" s="48"/>
      <c r="I59" s="196"/>
      <c r="J59" s="195"/>
      <c r="K59" s="195"/>
    </row>
    <row r="60" spans="2:11" ht="25.5" customHeight="1" x14ac:dyDescent="0.15">
      <c r="B60" s="47"/>
      <c r="C60" s="196"/>
      <c r="D60" s="196"/>
      <c r="E60" s="197"/>
      <c r="F60" s="197"/>
      <c r="G60" s="208"/>
      <c r="H60" s="48"/>
      <c r="I60" s="196"/>
      <c r="J60" s="195"/>
      <c r="K60" s="195"/>
    </row>
  </sheetData>
  <mergeCells count="59">
    <mergeCell ref="B48:I48"/>
    <mergeCell ref="C45:I45"/>
    <mergeCell ref="C46:I46"/>
    <mergeCell ref="C47:I47"/>
    <mergeCell ref="C52:I52"/>
    <mergeCell ref="C53:I53"/>
    <mergeCell ref="C54:I54"/>
    <mergeCell ref="B49:B50"/>
    <mergeCell ref="D49:F49"/>
    <mergeCell ref="G49:I49"/>
    <mergeCell ref="D50:F50"/>
    <mergeCell ref="G50:I50"/>
    <mergeCell ref="C51:I51"/>
    <mergeCell ref="C24:E24"/>
    <mergeCell ref="G24:I24"/>
    <mergeCell ref="B25:I25"/>
    <mergeCell ref="C39:I39"/>
    <mergeCell ref="B40:I44"/>
    <mergeCell ref="I27:I38"/>
    <mergeCell ref="G27:G38"/>
    <mergeCell ref="F27:F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phoneticPr fontId="74" type="noConversion"/>
  <dataValidations count="7">
    <dataValidation type="list" allowBlank="1" showInputMessage="1" showErrorMessage="1" sqref="C7 I7" xr:uid="{00000000-0002-0000-0300-000000000000}">
      <formula1>$N$11:$N$12</formula1>
    </dataValidation>
    <dataValidation type="list" allowBlank="1" showInputMessage="1" showErrorMessage="1" sqref="H13:I13" xr:uid="{00000000-0002-0000-0300-000001000000}">
      <formula1>$N$5:$N$8</formula1>
    </dataValidation>
    <dataValidation type="list" allowBlank="1" showInputMessage="1" showErrorMessage="1" sqref="C9:F9" xr:uid="{00000000-0002-0000-0300-000002000000}">
      <formula1>$M$6:$M$9</formula1>
    </dataValidation>
    <dataValidation type="list" allowBlank="1" showInputMessage="1" showErrorMessage="1" sqref="C24:E24" xr:uid="{00000000-0002-0000-0300-000003000000}">
      <formula1>$M$12:$M$15</formula1>
    </dataValidation>
    <dataValidation type="list" allowBlank="1" showInputMessage="1" showErrorMessage="1" sqref="H12:I12" xr:uid="{00000000-0002-0000-0300-000004000000}">
      <formula1>M17:M19</formula1>
    </dataValidation>
    <dataValidation type="list" showDropDown="1" showInputMessage="1" showErrorMessage="1" sqref="K12" xr:uid="{00000000-0002-0000-0300-000005000000}">
      <formula1>O17:O19</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28737" r:id="rId4">
          <objectPr defaultSize="0" autoPict="0" r:id="rId5">
            <anchor moveWithCells="1" sizeWithCells="1">
              <from>
                <xdr:col>8</xdr:col>
                <xdr:colOff>50800</xdr:colOff>
                <xdr:row>1</xdr:row>
                <xdr:rowOff>25400</xdr:rowOff>
              </from>
              <to>
                <xdr:col>8</xdr:col>
                <xdr:colOff>1054100</xdr:colOff>
                <xdr:row>1</xdr:row>
                <xdr:rowOff>444500</xdr:rowOff>
              </to>
            </anchor>
          </objectPr>
        </oleObject>
      </mc:Choice>
      <mc:Fallback>
        <oleObject progId="PBrush" shapeId="3582873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X60"/>
  <sheetViews>
    <sheetView topLeftCell="A14" zoomScale="60" zoomScaleNormal="60" zoomScalePageLayoutView="85" workbookViewId="0">
      <selection activeCell="C27" sqref="C27:D30"/>
    </sheetView>
  </sheetViews>
  <sheetFormatPr baseColWidth="10" defaultColWidth="10.83203125" defaultRowHeight="13" x14ac:dyDescent="0.15"/>
  <cols>
    <col min="1" max="1" width="1" style="7" customWidth="1"/>
    <col min="2" max="2" width="25.5" style="8" customWidth="1"/>
    <col min="3" max="5" width="25.6640625" style="7" customWidth="1"/>
    <col min="6" max="6" width="25" style="7" customWidth="1"/>
    <col min="7" max="7" width="22" style="8" customWidth="1"/>
    <col min="8" max="8" width="20.5" style="7" customWidth="1"/>
    <col min="9" max="9" width="27" style="7" customWidth="1"/>
    <col min="10" max="11" width="22.5" style="7" customWidth="1"/>
    <col min="12" max="24" width="10.83203125" style="12"/>
    <col min="25" max="16384" width="10.83203125" style="7"/>
  </cols>
  <sheetData>
    <row r="1" spans="2:14" ht="37.5" customHeight="1" x14ac:dyDescent="0.15">
      <c r="B1" s="476"/>
      <c r="C1" s="575" t="s">
        <v>25</v>
      </c>
      <c r="D1" s="575"/>
      <c r="E1" s="575"/>
      <c r="F1" s="575"/>
      <c r="G1" s="575"/>
      <c r="H1" s="575"/>
      <c r="I1" s="480"/>
      <c r="J1" s="177"/>
      <c r="K1" s="177"/>
      <c r="M1" s="178" t="s">
        <v>47</v>
      </c>
    </row>
    <row r="2" spans="2:14" ht="37.5" customHeight="1" x14ac:dyDescent="0.15">
      <c r="B2" s="477"/>
      <c r="C2" s="483" t="s">
        <v>239</v>
      </c>
      <c r="D2" s="483"/>
      <c r="E2" s="483"/>
      <c r="F2" s="483"/>
      <c r="G2" s="483"/>
      <c r="H2" s="483"/>
      <c r="I2" s="481"/>
      <c r="J2" s="177"/>
      <c r="K2" s="177"/>
      <c r="M2" s="178" t="s">
        <v>48</v>
      </c>
    </row>
    <row r="3" spans="2:14" ht="37.5" customHeight="1" thickBot="1" x14ac:dyDescent="0.2">
      <c r="B3" s="478"/>
      <c r="C3" s="484" t="s">
        <v>240</v>
      </c>
      <c r="D3" s="484"/>
      <c r="E3" s="484"/>
      <c r="F3" s="484" t="s">
        <v>241</v>
      </c>
      <c r="G3" s="484"/>
      <c r="H3" s="484"/>
      <c r="I3" s="482"/>
      <c r="J3" s="177"/>
      <c r="K3" s="177"/>
      <c r="M3" s="178" t="s">
        <v>50</v>
      </c>
    </row>
    <row r="4" spans="2:14" ht="23.25" customHeight="1" x14ac:dyDescent="0.15">
      <c r="B4" s="485"/>
      <c r="C4" s="486"/>
      <c r="D4" s="486"/>
      <c r="E4" s="486"/>
      <c r="F4" s="486"/>
      <c r="G4" s="486"/>
      <c r="H4" s="486"/>
      <c r="I4" s="487"/>
      <c r="J4" s="179"/>
      <c r="K4" s="179"/>
    </row>
    <row r="5" spans="2:14" ht="24" customHeight="1" x14ac:dyDescent="0.15">
      <c r="B5" s="488" t="s">
        <v>234</v>
      </c>
      <c r="C5" s="489"/>
      <c r="D5" s="489"/>
      <c r="E5" s="489"/>
      <c r="F5" s="489"/>
      <c r="G5" s="489"/>
      <c r="H5" s="489"/>
      <c r="I5" s="490"/>
      <c r="J5" s="180"/>
      <c r="K5" s="180"/>
      <c r="N5" s="181" t="s">
        <v>57</v>
      </c>
    </row>
    <row r="6" spans="2:14" ht="30.75" customHeight="1" x14ac:dyDescent="0.15">
      <c r="B6" s="206" t="s">
        <v>242</v>
      </c>
      <c r="C6" s="244">
        <v>2</v>
      </c>
      <c r="D6" s="491" t="s">
        <v>243</v>
      </c>
      <c r="E6" s="491"/>
      <c r="F6" s="492" t="s">
        <v>300</v>
      </c>
      <c r="G6" s="492"/>
      <c r="H6" s="492"/>
      <c r="I6" s="493"/>
      <c r="J6" s="182"/>
      <c r="K6" s="182"/>
      <c r="M6" s="178" t="s">
        <v>60</v>
      </c>
      <c r="N6" s="181" t="s">
        <v>61</v>
      </c>
    </row>
    <row r="7" spans="2:14" ht="30.75" customHeight="1" x14ac:dyDescent="0.15">
      <c r="B7" s="206" t="s">
        <v>244</v>
      </c>
      <c r="C7" s="244" t="s">
        <v>81</v>
      </c>
      <c r="D7" s="491" t="s">
        <v>245</v>
      </c>
      <c r="E7" s="491"/>
      <c r="F7" s="494" t="s">
        <v>296</v>
      </c>
      <c r="G7" s="494"/>
      <c r="H7" s="213" t="s">
        <v>246</v>
      </c>
      <c r="I7" s="214" t="s">
        <v>76</v>
      </c>
      <c r="J7" s="183"/>
      <c r="K7" s="183"/>
      <c r="M7" s="178" t="s">
        <v>65</v>
      </c>
      <c r="N7" s="181" t="s">
        <v>66</v>
      </c>
    </row>
    <row r="8" spans="2:14" ht="30.75" customHeight="1" x14ac:dyDescent="0.15">
      <c r="B8" s="206" t="s">
        <v>247</v>
      </c>
      <c r="C8" s="492" t="s">
        <v>301</v>
      </c>
      <c r="D8" s="492"/>
      <c r="E8" s="492"/>
      <c r="F8" s="492"/>
      <c r="G8" s="245" t="s">
        <v>248</v>
      </c>
      <c r="H8" s="497">
        <v>7556</v>
      </c>
      <c r="I8" s="498"/>
      <c r="J8" s="21"/>
      <c r="K8" s="21"/>
      <c r="M8" s="178" t="s">
        <v>69</v>
      </c>
      <c r="N8" s="181" t="s">
        <v>70</v>
      </c>
    </row>
    <row r="9" spans="2:14" ht="30.75" customHeight="1" thickBot="1" x14ac:dyDescent="0.2">
      <c r="B9" s="206" t="s">
        <v>48</v>
      </c>
      <c r="C9" s="577" t="s">
        <v>65</v>
      </c>
      <c r="D9" s="577"/>
      <c r="E9" s="577"/>
      <c r="F9" s="577"/>
      <c r="G9" s="254" t="s">
        <v>249</v>
      </c>
      <c r="H9" s="578" t="s">
        <v>302</v>
      </c>
      <c r="I9" s="579"/>
      <c r="J9" s="22"/>
      <c r="K9" s="22"/>
      <c r="M9" s="184" t="s">
        <v>73</v>
      </c>
    </row>
    <row r="10" spans="2:14" ht="39" customHeight="1" x14ac:dyDescent="0.15">
      <c r="B10" s="253" t="s">
        <v>250</v>
      </c>
      <c r="C10" s="580" t="s">
        <v>304</v>
      </c>
      <c r="D10" s="581"/>
      <c r="E10" s="581"/>
      <c r="F10" s="581"/>
      <c r="G10" s="581"/>
      <c r="H10" s="581"/>
      <c r="I10" s="582"/>
      <c r="J10" s="185"/>
      <c r="K10" s="185"/>
      <c r="M10" s="184"/>
    </row>
    <row r="11" spans="2:14" ht="50.25" customHeight="1" x14ac:dyDescent="0.15">
      <c r="B11" s="253" t="s">
        <v>251</v>
      </c>
      <c r="C11" s="583" t="s">
        <v>311</v>
      </c>
      <c r="D11" s="584"/>
      <c r="E11" s="584"/>
      <c r="F11" s="584"/>
      <c r="G11" s="584"/>
      <c r="H11" s="584"/>
      <c r="I11" s="585"/>
      <c r="J11" s="183"/>
      <c r="K11" s="183"/>
      <c r="M11" s="184"/>
      <c r="N11" s="181" t="s">
        <v>76</v>
      </c>
    </row>
    <row r="12" spans="2:14" ht="30.75" customHeight="1" x14ac:dyDescent="0.15">
      <c r="B12" s="253" t="s">
        <v>254</v>
      </c>
      <c r="C12" s="586" t="s">
        <v>327</v>
      </c>
      <c r="D12" s="587"/>
      <c r="E12" s="587"/>
      <c r="F12" s="587"/>
      <c r="G12" s="225" t="s">
        <v>252</v>
      </c>
      <c r="H12" s="588" t="s">
        <v>91</v>
      </c>
      <c r="I12" s="589"/>
      <c r="J12" s="183"/>
      <c r="K12" s="183"/>
      <c r="M12" s="184" t="s">
        <v>80</v>
      </c>
      <c r="N12" s="181" t="s">
        <v>81</v>
      </c>
    </row>
    <row r="13" spans="2:14" ht="30.75" customHeight="1" x14ac:dyDescent="0.15">
      <c r="B13" s="253" t="s">
        <v>255</v>
      </c>
      <c r="C13" s="586" t="s">
        <v>339</v>
      </c>
      <c r="D13" s="587"/>
      <c r="E13" s="587"/>
      <c r="F13" s="587"/>
      <c r="G13" s="228" t="s">
        <v>253</v>
      </c>
      <c r="H13" s="588" t="s">
        <v>70</v>
      </c>
      <c r="I13" s="589"/>
      <c r="J13" s="183"/>
      <c r="K13" s="183"/>
      <c r="M13" s="184" t="s">
        <v>84</v>
      </c>
    </row>
    <row r="14" spans="2:14" ht="54" customHeight="1" thickBot="1" x14ac:dyDescent="0.2">
      <c r="B14" s="253" t="s">
        <v>256</v>
      </c>
      <c r="C14" s="590" t="s">
        <v>318</v>
      </c>
      <c r="D14" s="591"/>
      <c r="E14" s="591"/>
      <c r="F14" s="591"/>
      <c r="G14" s="591"/>
      <c r="H14" s="591"/>
      <c r="I14" s="592"/>
      <c r="J14" s="185"/>
      <c r="K14" s="185"/>
      <c r="M14" s="184" t="s">
        <v>86</v>
      </c>
      <c r="N14" s="181"/>
    </row>
    <row r="15" spans="2:14" ht="30.75" customHeight="1" x14ac:dyDescent="0.15">
      <c r="B15" s="206" t="s">
        <v>257</v>
      </c>
      <c r="C15" s="576" t="s">
        <v>289</v>
      </c>
      <c r="D15" s="576"/>
      <c r="E15" s="576"/>
      <c r="F15" s="576"/>
      <c r="G15" s="576"/>
      <c r="H15" s="576"/>
      <c r="I15" s="576"/>
      <c r="J15" s="186"/>
      <c r="K15" s="186"/>
      <c r="M15" s="184" t="s">
        <v>88</v>
      </c>
      <c r="N15" s="181"/>
    </row>
    <row r="16" spans="2:14" ht="35.5" customHeight="1" x14ac:dyDescent="0.15">
      <c r="B16" s="206" t="s">
        <v>258</v>
      </c>
      <c r="C16" s="492" t="s">
        <v>310</v>
      </c>
      <c r="D16" s="492"/>
      <c r="E16" s="492"/>
      <c r="F16" s="492"/>
      <c r="G16" s="492"/>
      <c r="H16" s="492"/>
      <c r="I16" s="493"/>
      <c r="J16" s="187"/>
      <c r="K16" s="187"/>
      <c r="M16" s="184"/>
      <c r="N16" s="181"/>
    </row>
    <row r="17" spans="2:14" ht="30.75" customHeight="1" x14ac:dyDescent="0.15">
      <c r="B17" s="206" t="s">
        <v>259</v>
      </c>
      <c r="C17" s="494" t="s">
        <v>152</v>
      </c>
      <c r="D17" s="513"/>
      <c r="E17" s="513"/>
      <c r="F17" s="513"/>
      <c r="G17" s="513"/>
      <c r="H17" s="513"/>
      <c r="I17" s="513"/>
      <c r="J17" s="188"/>
      <c r="K17" s="188"/>
      <c r="M17" s="184" t="s">
        <v>91</v>
      </c>
      <c r="N17" s="181"/>
    </row>
    <row r="18" spans="2:14" ht="18" customHeight="1" x14ac:dyDescent="0.15">
      <c r="B18" s="515" t="s">
        <v>265</v>
      </c>
      <c r="C18" s="516" t="s">
        <v>237</v>
      </c>
      <c r="D18" s="516"/>
      <c r="E18" s="516"/>
      <c r="F18" s="517" t="s">
        <v>238</v>
      </c>
      <c r="G18" s="517"/>
      <c r="H18" s="517"/>
      <c r="I18" s="518"/>
      <c r="J18" s="28"/>
      <c r="K18" s="28"/>
      <c r="M18" s="184" t="s">
        <v>79</v>
      </c>
      <c r="N18" s="181"/>
    </row>
    <row r="19" spans="2:14" ht="39.75" customHeight="1" x14ac:dyDescent="0.15">
      <c r="B19" s="515"/>
      <c r="C19" s="492" t="s">
        <v>307</v>
      </c>
      <c r="D19" s="492"/>
      <c r="E19" s="492"/>
      <c r="F19" s="492" t="s">
        <v>328</v>
      </c>
      <c r="G19" s="492"/>
      <c r="H19" s="492"/>
      <c r="I19" s="493"/>
      <c r="J19" s="187"/>
      <c r="K19" s="187"/>
      <c r="M19" s="184" t="s">
        <v>95</v>
      </c>
      <c r="N19" s="181"/>
    </row>
    <row r="20" spans="2:14" ht="39.75" customHeight="1" x14ac:dyDescent="0.15">
      <c r="B20" s="206" t="s">
        <v>266</v>
      </c>
      <c r="C20" s="519" t="s">
        <v>152</v>
      </c>
      <c r="D20" s="520"/>
      <c r="E20" s="521"/>
      <c r="F20" s="522" t="s">
        <v>152</v>
      </c>
      <c r="G20" s="522"/>
      <c r="H20" s="522"/>
      <c r="I20" s="523"/>
      <c r="J20" s="183"/>
      <c r="K20" s="183"/>
      <c r="M20" s="184"/>
      <c r="N20" s="181"/>
    </row>
    <row r="21" spans="2:14" ht="65.25" customHeight="1" x14ac:dyDescent="0.15">
      <c r="B21" s="206" t="s">
        <v>267</v>
      </c>
      <c r="C21" s="524" t="s">
        <v>308</v>
      </c>
      <c r="D21" s="525"/>
      <c r="E21" s="526"/>
      <c r="F21" s="527" t="s">
        <v>309</v>
      </c>
      <c r="G21" s="508"/>
      <c r="H21" s="508"/>
      <c r="I21" s="596"/>
      <c r="J21" s="186"/>
      <c r="K21" s="186"/>
      <c r="M21" s="189"/>
      <c r="N21" s="181"/>
    </row>
    <row r="22" spans="2:14" ht="23.25" customHeight="1" x14ac:dyDescent="0.15">
      <c r="B22" s="206" t="s">
        <v>268</v>
      </c>
      <c r="C22" s="507">
        <v>44562</v>
      </c>
      <c r="D22" s="529"/>
      <c r="E22" s="530"/>
      <c r="F22" s="172" t="s">
        <v>271</v>
      </c>
      <c r="G22" s="221">
        <v>0</v>
      </c>
      <c r="H22" s="267" t="s">
        <v>275</v>
      </c>
      <c r="I22" s="266">
        <v>0.03</v>
      </c>
      <c r="J22" s="30"/>
      <c r="K22" s="30"/>
      <c r="M22" s="189"/>
    </row>
    <row r="23" spans="2:14" ht="27" customHeight="1" x14ac:dyDescent="0.15">
      <c r="B23" s="206" t="s">
        <v>269</v>
      </c>
      <c r="C23" s="507">
        <v>44926</v>
      </c>
      <c r="D23" s="508"/>
      <c r="E23" s="509"/>
      <c r="F23" s="172" t="s">
        <v>272</v>
      </c>
      <c r="G23" s="593">
        <v>0.1</v>
      </c>
      <c r="H23" s="594"/>
      <c r="I23" s="595"/>
      <c r="J23" s="31"/>
      <c r="K23" s="31"/>
      <c r="M23" s="189"/>
    </row>
    <row r="24" spans="2:14" ht="30.75" customHeight="1" x14ac:dyDescent="0.15">
      <c r="B24" s="205" t="s">
        <v>270</v>
      </c>
      <c r="C24" s="597" t="s">
        <v>293</v>
      </c>
      <c r="D24" s="598"/>
      <c r="E24" s="599"/>
      <c r="F24" s="173" t="s">
        <v>274</v>
      </c>
      <c r="G24" s="527" t="s">
        <v>223</v>
      </c>
      <c r="H24" s="508"/>
      <c r="I24" s="528"/>
      <c r="J24" s="28"/>
      <c r="K24" s="28"/>
      <c r="M24" s="189"/>
    </row>
    <row r="25" spans="2:14" ht="22.5" customHeight="1" x14ac:dyDescent="0.15">
      <c r="B25" s="488" t="s">
        <v>235</v>
      </c>
      <c r="C25" s="489"/>
      <c r="D25" s="489"/>
      <c r="E25" s="489"/>
      <c r="F25" s="489"/>
      <c r="G25" s="489"/>
      <c r="H25" s="489"/>
      <c r="I25" s="490"/>
      <c r="J25" s="180"/>
      <c r="K25" s="180"/>
      <c r="M25" s="189"/>
    </row>
    <row r="26" spans="2:14" ht="43.5" customHeight="1" x14ac:dyDescent="0.15">
      <c r="B26" s="174" t="s">
        <v>105</v>
      </c>
      <c r="C26" s="204" t="s">
        <v>261</v>
      </c>
      <c r="D26" s="204" t="s">
        <v>260</v>
      </c>
      <c r="E26" s="175" t="s">
        <v>264</v>
      </c>
      <c r="F26" s="204" t="s">
        <v>263</v>
      </c>
      <c r="G26" s="204" t="s">
        <v>262</v>
      </c>
      <c r="H26" s="175" t="s">
        <v>276</v>
      </c>
      <c r="I26" s="176" t="s">
        <v>273</v>
      </c>
      <c r="J26" s="187"/>
      <c r="K26" s="187"/>
      <c r="M26" s="189"/>
    </row>
    <row r="27" spans="2:14" ht="15.5" customHeight="1" x14ac:dyDescent="0.15">
      <c r="B27" s="174" t="s">
        <v>294</v>
      </c>
      <c r="C27" s="258">
        <v>0</v>
      </c>
      <c r="D27" s="258">
        <v>0</v>
      </c>
      <c r="E27" s="217">
        <v>0</v>
      </c>
      <c r="F27" s="549">
        <f>+SUM(C27:C38)</f>
        <v>0.1</v>
      </c>
      <c r="G27" s="600">
        <f>+SUM(D27:D38)</f>
        <v>0</v>
      </c>
      <c r="H27" s="249"/>
      <c r="I27" s="546">
        <f>+G27+I22</f>
        <v>0.03</v>
      </c>
      <c r="J27" s="187"/>
      <c r="K27" s="187"/>
      <c r="M27" s="189"/>
    </row>
    <row r="28" spans="2:14" ht="15.5" customHeight="1" x14ac:dyDescent="0.15">
      <c r="B28" s="174" t="s">
        <v>114</v>
      </c>
      <c r="C28" s="258">
        <v>0</v>
      </c>
      <c r="D28" s="258">
        <v>0</v>
      </c>
      <c r="E28" s="217">
        <v>0</v>
      </c>
      <c r="F28" s="550"/>
      <c r="G28" s="601"/>
      <c r="H28" s="249"/>
      <c r="I28" s="547"/>
      <c r="J28" s="187"/>
      <c r="K28" s="187"/>
      <c r="M28" s="189"/>
    </row>
    <row r="29" spans="2:14" ht="15.5" customHeight="1" x14ac:dyDescent="0.15">
      <c r="B29" s="174" t="s">
        <v>115</v>
      </c>
      <c r="C29" s="258">
        <v>0</v>
      </c>
      <c r="D29" s="258">
        <v>0</v>
      </c>
      <c r="E29" s="217">
        <v>0</v>
      </c>
      <c r="F29" s="550"/>
      <c r="G29" s="601"/>
      <c r="H29" s="248">
        <f>+(D29*100%)/$G$23</f>
        <v>0</v>
      </c>
      <c r="I29" s="547"/>
      <c r="J29" s="187"/>
      <c r="K29" s="187"/>
      <c r="M29" s="189"/>
    </row>
    <row r="30" spans="2:14" ht="15.5" customHeight="1" x14ac:dyDescent="0.15">
      <c r="B30" s="174" t="s">
        <v>116</v>
      </c>
      <c r="C30" s="258">
        <v>0</v>
      </c>
      <c r="D30" s="258">
        <v>0</v>
      </c>
      <c r="E30" s="217">
        <v>0</v>
      </c>
      <c r="F30" s="550"/>
      <c r="G30" s="601"/>
      <c r="H30" s="248">
        <f>+IF(D30="","",((D30*100%)/$G$23)+H29)</f>
        <v>0</v>
      </c>
      <c r="I30" s="547"/>
      <c r="J30" s="187"/>
      <c r="K30" s="187"/>
      <c r="M30" s="189"/>
    </row>
    <row r="31" spans="2:14" ht="15.5" customHeight="1" x14ac:dyDescent="0.15">
      <c r="B31" s="174" t="s">
        <v>117</v>
      </c>
      <c r="C31" s="239">
        <v>0</v>
      </c>
      <c r="D31" s="255">
        <v>0</v>
      </c>
      <c r="E31" s="217">
        <v>0</v>
      </c>
      <c r="F31" s="550"/>
      <c r="G31" s="601"/>
      <c r="H31" s="248">
        <f t="shared" ref="H31:H38" si="0">+IF(D31="","",((D31*100%)/$G$23)+H30)</f>
        <v>0</v>
      </c>
      <c r="I31" s="547"/>
      <c r="J31" s="187"/>
      <c r="K31" s="187"/>
      <c r="M31" s="189"/>
    </row>
    <row r="32" spans="2:14" ht="15.5" customHeight="1" x14ac:dyDescent="0.15">
      <c r="B32" s="174" t="s">
        <v>118</v>
      </c>
      <c r="C32" s="239">
        <v>0</v>
      </c>
      <c r="D32" s="255">
        <v>0</v>
      </c>
      <c r="E32" s="217">
        <v>0</v>
      </c>
      <c r="F32" s="550"/>
      <c r="G32" s="601"/>
      <c r="H32" s="248">
        <f t="shared" si="0"/>
        <v>0</v>
      </c>
      <c r="I32" s="547"/>
      <c r="J32" s="187"/>
      <c r="K32" s="187"/>
      <c r="M32" s="189"/>
    </row>
    <row r="33" spans="2:11" ht="19.5" customHeight="1" x14ac:dyDescent="0.15">
      <c r="B33" s="174" t="s">
        <v>119</v>
      </c>
      <c r="C33" s="239">
        <v>0</v>
      </c>
      <c r="D33" s="220">
        <v>0</v>
      </c>
      <c r="E33" s="217">
        <v>0</v>
      </c>
      <c r="F33" s="550"/>
      <c r="G33" s="601"/>
      <c r="H33" s="248">
        <f t="shared" si="0"/>
        <v>0</v>
      </c>
      <c r="I33" s="547"/>
      <c r="J33" s="38"/>
      <c r="K33" s="38"/>
    </row>
    <row r="34" spans="2:11" ht="19.5" customHeight="1" x14ac:dyDescent="0.15">
      <c r="B34" s="174" t="s">
        <v>120</v>
      </c>
      <c r="C34" s="239">
        <v>0</v>
      </c>
      <c r="D34" s="257">
        <v>0</v>
      </c>
      <c r="E34" s="217">
        <v>0</v>
      </c>
      <c r="F34" s="550"/>
      <c r="G34" s="601"/>
      <c r="H34" s="248">
        <f t="shared" si="0"/>
        <v>0</v>
      </c>
      <c r="I34" s="547"/>
      <c r="J34" s="38"/>
      <c r="K34" s="38"/>
    </row>
    <row r="35" spans="2:11" ht="19.5" customHeight="1" x14ac:dyDescent="0.15">
      <c r="B35" s="174" t="s">
        <v>121</v>
      </c>
      <c r="C35" s="239">
        <f>0.14*G23</f>
        <v>1.4000000000000002E-2</v>
      </c>
      <c r="D35" s="239">
        <v>0</v>
      </c>
      <c r="E35" s="217">
        <v>0</v>
      </c>
      <c r="F35" s="550"/>
      <c r="G35" s="601"/>
      <c r="H35" s="248">
        <f t="shared" si="0"/>
        <v>0</v>
      </c>
      <c r="I35" s="547"/>
      <c r="J35" s="38"/>
      <c r="K35" s="38"/>
    </row>
    <row r="36" spans="2:11" ht="19.5" customHeight="1" x14ac:dyDescent="0.15">
      <c r="B36" s="174" t="s">
        <v>122</v>
      </c>
      <c r="C36" s="239">
        <f>0.38*G23</f>
        <v>3.8000000000000006E-2</v>
      </c>
      <c r="D36" s="239">
        <v>0</v>
      </c>
      <c r="E36" s="217">
        <v>0</v>
      </c>
      <c r="F36" s="550"/>
      <c r="G36" s="601"/>
      <c r="H36" s="248">
        <f t="shared" si="0"/>
        <v>0</v>
      </c>
      <c r="I36" s="547"/>
      <c r="J36" s="38"/>
      <c r="K36" s="38"/>
    </row>
    <row r="37" spans="2:11" ht="19.5" customHeight="1" x14ac:dyDescent="0.15">
      <c r="B37" s="174" t="s">
        <v>123</v>
      </c>
      <c r="C37" s="239">
        <f>0.44*G23</f>
        <v>4.4000000000000004E-2</v>
      </c>
      <c r="D37" s="239">
        <v>0</v>
      </c>
      <c r="E37" s="217">
        <v>0</v>
      </c>
      <c r="F37" s="550"/>
      <c r="G37" s="601"/>
      <c r="H37" s="248">
        <f t="shared" si="0"/>
        <v>0</v>
      </c>
      <c r="I37" s="547"/>
      <c r="J37" s="38"/>
      <c r="K37" s="38"/>
    </row>
    <row r="38" spans="2:11" ht="19.5" customHeight="1" x14ac:dyDescent="0.15">
      <c r="B38" s="174" t="s">
        <v>124</v>
      </c>
      <c r="C38" s="239">
        <f>0.04*G23</f>
        <v>4.0000000000000001E-3</v>
      </c>
      <c r="D38" s="220">
        <v>0</v>
      </c>
      <c r="E38" s="217">
        <v>0</v>
      </c>
      <c r="F38" s="551"/>
      <c r="G38" s="602"/>
      <c r="H38" s="248">
        <f t="shared" si="0"/>
        <v>0</v>
      </c>
      <c r="I38" s="548"/>
      <c r="J38" s="38"/>
      <c r="K38" s="38"/>
    </row>
    <row r="39" spans="2:11" ht="66.75" customHeight="1" x14ac:dyDescent="0.15">
      <c r="B39" s="198" t="s">
        <v>277</v>
      </c>
      <c r="C39" s="603" t="s">
        <v>340</v>
      </c>
      <c r="D39" s="604"/>
      <c r="E39" s="604"/>
      <c r="F39" s="604"/>
      <c r="G39" s="604"/>
      <c r="H39" s="604"/>
      <c r="I39" s="605"/>
      <c r="J39" s="190"/>
      <c r="K39" s="190"/>
    </row>
    <row r="40" spans="2:11" ht="34.5" customHeight="1" x14ac:dyDescent="0.15">
      <c r="B40" s="537"/>
      <c r="C40" s="538"/>
      <c r="D40" s="538"/>
      <c r="E40" s="538"/>
      <c r="F40" s="538"/>
      <c r="G40" s="538"/>
      <c r="H40" s="538"/>
      <c r="I40" s="539"/>
      <c r="J40" s="180"/>
      <c r="K40" s="180"/>
    </row>
    <row r="41" spans="2:11" ht="34.5" customHeight="1" x14ac:dyDescent="0.15">
      <c r="B41" s="540"/>
      <c r="C41" s="541"/>
      <c r="D41" s="541"/>
      <c r="E41" s="541"/>
      <c r="F41" s="541"/>
      <c r="G41" s="541"/>
      <c r="H41" s="541"/>
      <c r="I41" s="542"/>
      <c r="J41" s="190"/>
      <c r="K41" s="190"/>
    </row>
    <row r="42" spans="2:11" ht="34.5" customHeight="1" x14ac:dyDescent="0.15">
      <c r="B42" s="540"/>
      <c r="C42" s="541"/>
      <c r="D42" s="541"/>
      <c r="E42" s="541"/>
      <c r="F42" s="541"/>
      <c r="G42" s="541"/>
      <c r="H42" s="541"/>
      <c r="I42" s="542"/>
      <c r="J42" s="190"/>
      <c r="K42" s="190"/>
    </row>
    <row r="43" spans="2:11" ht="34.5" customHeight="1" x14ac:dyDescent="0.15">
      <c r="B43" s="540"/>
      <c r="C43" s="541"/>
      <c r="D43" s="541"/>
      <c r="E43" s="541"/>
      <c r="F43" s="541"/>
      <c r="G43" s="541"/>
      <c r="H43" s="541"/>
      <c r="I43" s="542"/>
      <c r="J43" s="190"/>
      <c r="K43" s="190"/>
    </row>
    <row r="44" spans="2:11" ht="34.5" customHeight="1" x14ac:dyDescent="0.15">
      <c r="B44" s="543"/>
      <c r="C44" s="544"/>
      <c r="D44" s="544"/>
      <c r="E44" s="544"/>
      <c r="F44" s="544"/>
      <c r="G44" s="544"/>
      <c r="H44" s="544"/>
      <c r="I44" s="545"/>
      <c r="J44" s="179"/>
      <c r="K44" s="179"/>
    </row>
    <row r="45" spans="2:11" ht="58.5" customHeight="1" x14ac:dyDescent="0.15">
      <c r="B45" s="206" t="s">
        <v>278</v>
      </c>
      <c r="C45" s="566" t="s">
        <v>342</v>
      </c>
      <c r="D45" s="567"/>
      <c r="E45" s="567"/>
      <c r="F45" s="567"/>
      <c r="G45" s="567"/>
      <c r="H45" s="567"/>
      <c r="I45" s="568"/>
      <c r="J45" s="191"/>
      <c r="K45" s="191"/>
    </row>
    <row r="46" spans="2:11" ht="30.75" customHeight="1" x14ac:dyDescent="0.15">
      <c r="B46" s="206" t="s">
        <v>279</v>
      </c>
      <c r="C46" s="569" t="s">
        <v>337</v>
      </c>
      <c r="D46" s="570"/>
      <c r="E46" s="570"/>
      <c r="F46" s="570"/>
      <c r="G46" s="570"/>
      <c r="H46" s="570"/>
      <c r="I46" s="571"/>
      <c r="J46" s="191"/>
      <c r="K46" s="191"/>
    </row>
    <row r="47" spans="2:11" ht="48" customHeight="1" x14ac:dyDescent="0.15">
      <c r="B47" s="199" t="s">
        <v>280</v>
      </c>
      <c r="C47" s="572" t="s">
        <v>338</v>
      </c>
      <c r="D47" s="573"/>
      <c r="E47" s="573"/>
      <c r="F47" s="573"/>
      <c r="G47" s="573"/>
      <c r="H47" s="573"/>
      <c r="I47" s="574"/>
      <c r="J47" s="191"/>
      <c r="K47" s="191"/>
    </row>
    <row r="48" spans="2:11" ht="22.5" customHeight="1" x14ac:dyDescent="0.15">
      <c r="B48" s="488" t="s">
        <v>236</v>
      </c>
      <c r="C48" s="489"/>
      <c r="D48" s="489"/>
      <c r="E48" s="489"/>
      <c r="F48" s="489"/>
      <c r="G48" s="489"/>
      <c r="H48" s="489"/>
      <c r="I48" s="490"/>
      <c r="J48" s="191"/>
      <c r="K48" s="191"/>
    </row>
    <row r="49" spans="2:11" ht="22.5" customHeight="1" x14ac:dyDescent="0.15">
      <c r="B49" s="557" t="s">
        <v>281</v>
      </c>
      <c r="C49" s="203" t="s">
        <v>282</v>
      </c>
      <c r="D49" s="559" t="s">
        <v>283</v>
      </c>
      <c r="E49" s="559"/>
      <c r="F49" s="559"/>
      <c r="G49" s="559" t="s">
        <v>284</v>
      </c>
      <c r="H49" s="559"/>
      <c r="I49" s="560"/>
      <c r="J49" s="192"/>
      <c r="K49" s="192"/>
    </row>
    <row r="50" spans="2:11" ht="30.75" customHeight="1" x14ac:dyDescent="0.15">
      <c r="B50" s="558"/>
      <c r="C50" s="207"/>
      <c r="D50" s="609"/>
      <c r="E50" s="609"/>
      <c r="F50" s="609"/>
      <c r="G50" s="609"/>
      <c r="H50" s="609"/>
      <c r="I50" s="610"/>
      <c r="J50" s="192"/>
      <c r="K50" s="192"/>
    </row>
    <row r="51" spans="2:11" ht="32.25" customHeight="1" x14ac:dyDescent="0.15">
      <c r="B51" s="200" t="s">
        <v>285</v>
      </c>
      <c r="C51" s="563" t="s">
        <v>303</v>
      </c>
      <c r="D51" s="564"/>
      <c r="E51" s="564"/>
      <c r="F51" s="564"/>
      <c r="G51" s="564"/>
      <c r="H51" s="564"/>
      <c r="I51" s="565"/>
      <c r="J51" s="193"/>
      <c r="K51" s="193"/>
    </row>
    <row r="52" spans="2:11" ht="28.5" customHeight="1" x14ac:dyDescent="0.15">
      <c r="B52" s="201" t="s">
        <v>286</v>
      </c>
      <c r="C52" s="563" t="s">
        <v>303</v>
      </c>
      <c r="D52" s="564"/>
      <c r="E52" s="564"/>
      <c r="F52" s="564"/>
      <c r="G52" s="564"/>
      <c r="H52" s="564"/>
      <c r="I52" s="565"/>
      <c r="J52" s="193"/>
      <c r="K52" s="193"/>
    </row>
    <row r="53" spans="2:11" ht="30" customHeight="1" x14ac:dyDescent="0.15">
      <c r="B53" s="199" t="s">
        <v>287</v>
      </c>
      <c r="C53" s="552" t="s">
        <v>336</v>
      </c>
      <c r="D53" s="553"/>
      <c r="E53" s="553"/>
      <c r="F53" s="553"/>
      <c r="G53" s="553"/>
      <c r="H53" s="553"/>
      <c r="I53" s="554"/>
      <c r="J53" s="194"/>
      <c r="K53" s="194"/>
    </row>
    <row r="54" spans="2:11" ht="31.5" customHeight="1" thickBot="1" x14ac:dyDescent="0.2">
      <c r="B54" s="202" t="s">
        <v>288</v>
      </c>
      <c r="C54" s="606" t="s">
        <v>295</v>
      </c>
      <c r="D54" s="607"/>
      <c r="E54" s="607"/>
      <c r="F54" s="607"/>
      <c r="G54" s="607"/>
      <c r="H54" s="607"/>
      <c r="I54" s="608"/>
      <c r="J54" s="195"/>
      <c r="K54" s="195"/>
    </row>
    <row r="55" spans="2:11" x14ac:dyDescent="0.15">
      <c r="B55" s="47"/>
      <c r="C55" s="196"/>
      <c r="D55" s="196"/>
      <c r="E55" s="197"/>
      <c r="F55" s="197"/>
      <c r="G55" s="208"/>
      <c r="H55" s="48"/>
      <c r="I55" s="196"/>
      <c r="J55" s="195"/>
      <c r="K55" s="195"/>
    </row>
    <row r="56" spans="2:11" x14ac:dyDescent="0.15">
      <c r="B56" s="47"/>
      <c r="C56" s="196"/>
      <c r="D56" s="196"/>
      <c r="E56" s="197"/>
      <c r="F56" s="197"/>
      <c r="G56" s="208"/>
      <c r="H56" s="48"/>
      <c r="I56" s="196"/>
      <c r="J56" s="195"/>
      <c r="K56" s="195"/>
    </row>
    <row r="57" spans="2:11" x14ac:dyDescent="0.15">
      <c r="B57" s="47"/>
      <c r="C57" s="196"/>
      <c r="D57" s="196"/>
      <c r="E57" s="197"/>
      <c r="F57" s="197"/>
      <c r="G57" s="208"/>
      <c r="H57" s="48"/>
      <c r="I57" s="196"/>
      <c r="J57" s="195"/>
      <c r="K57" s="195"/>
    </row>
    <row r="58" spans="2:11" x14ac:dyDescent="0.15">
      <c r="B58" s="47"/>
      <c r="C58" s="196"/>
      <c r="D58" s="196"/>
      <c r="E58" s="197"/>
      <c r="F58" s="197"/>
      <c r="G58" s="208"/>
      <c r="H58" s="48"/>
      <c r="I58" s="196"/>
      <c r="J58" s="195"/>
      <c r="K58" s="195"/>
    </row>
    <row r="59" spans="2:11" x14ac:dyDescent="0.15">
      <c r="B59" s="47"/>
      <c r="C59" s="196"/>
      <c r="D59" s="196"/>
      <c r="E59" s="197"/>
      <c r="F59" s="197"/>
      <c r="G59" s="208"/>
      <c r="H59" s="48"/>
      <c r="I59" s="196"/>
      <c r="J59" s="195"/>
      <c r="K59" s="195"/>
    </row>
    <row r="60" spans="2:11" ht="25.5" customHeight="1" x14ac:dyDescent="0.15">
      <c r="B60" s="47"/>
      <c r="C60" s="196"/>
      <c r="D60" s="196"/>
      <c r="E60" s="197"/>
      <c r="F60" s="197"/>
      <c r="G60" s="208"/>
      <c r="H60" s="48"/>
      <c r="I60" s="196"/>
      <c r="J60" s="195"/>
      <c r="K60" s="19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J10:K10" xr:uid="{00000000-0002-0000-0400-000000000000}">
      <formula1>$M$21:$M$26</formula1>
    </dataValidation>
    <dataValidation type="list" showDropDown="1" showInputMessage="1" showErrorMessage="1" sqref="K12" xr:uid="{00000000-0002-0000-0400-000001000000}">
      <formula1>O17:O19</formula1>
    </dataValidation>
    <dataValidation type="list" allowBlank="1" showInputMessage="1" showErrorMessage="1" sqref="H12:I12" xr:uid="{00000000-0002-0000-0400-000002000000}">
      <formula1>M17:M19</formula1>
    </dataValidation>
    <dataValidation type="list" allowBlank="1" showInputMessage="1" showErrorMessage="1" sqref="C24:E24" xr:uid="{00000000-0002-0000-0400-000003000000}">
      <formula1>$M$12:$M$15</formula1>
    </dataValidation>
    <dataValidation type="list" allowBlank="1" showInputMessage="1" showErrorMessage="1" sqref="C9:F9" xr:uid="{00000000-0002-0000-0400-000004000000}">
      <formula1>$M$6:$M$9</formula1>
    </dataValidation>
    <dataValidation type="list" allowBlank="1" showInputMessage="1" showErrorMessage="1" sqref="H13:I13" xr:uid="{00000000-0002-0000-0400-000005000000}">
      <formula1>$N$5:$N$8</formula1>
    </dataValidation>
    <dataValidation type="list" allowBlank="1" showInputMessage="1" showErrorMessage="1" sqref="C7 I7" xr:uid="{00000000-0002-0000-04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25400</xdr:colOff>
                <xdr:row>1</xdr:row>
                <xdr:rowOff>25400</xdr:rowOff>
              </from>
              <to>
                <xdr:col>8</xdr:col>
                <xdr:colOff>1714500</xdr:colOff>
                <xdr:row>2</xdr:row>
                <xdr:rowOff>63500</xdr:rowOff>
              </to>
            </anchor>
          </objectPr>
        </oleObject>
      </mc:Choice>
      <mc:Fallback>
        <oleObject progId="PBrush" shapeId="3585433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X60"/>
  <sheetViews>
    <sheetView topLeftCell="B19" zoomScale="70" zoomScaleNormal="70" workbookViewId="0">
      <selection activeCell="C27" sqref="C27:D30"/>
    </sheetView>
  </sheetViews>
  <sheetFormatPr baseColWidth="10" defaultColWidth="11.5" defaultRowHeight="13" x14ac:dyDescent="0.15"/>
  <cols>
    <col min="1" max="1" width="1" style="7" customWidth="1"/>
    <col min="2" max="2" width="25.5" style="8" customWidth="1"/>
    <col min="3" max="3" width="19.1640625" style="7" customWidth="1"/>
    <col min="4" max="4" width="20.1640625" style="7" customWidth="1"/>
    <col min="5" max="5" width="16.5" style="7" customWidth="1"/>
    <col min="6" max="6" width="25" style="7" customWidth="1"/>
    <col min="7" max="7" width="22" style="9" customWidth="1"/>
    <col min="8" max="8" width="20.5" style="7" customWidth="1"/>
    <col min="9" max="11" width="22.5" style="7" customWidth="1"/>
    <col min="12" max="24" width="11.5" style="12"/>
    <col min="25" max="16384" width="11.5" style="7"/>
  </cols>
  <sheetData>
    <row r="1" spans="2:14" ht="37.5" customHeight="1" x14ac:dyDescent="0.15">
      <c r="B1" s="611"/>
      <c r="C1" s="612" t="s">
        <v>25</v>
      </c>
      <c r="D1" s="612"/>
      <c r="E1" s="612"/>
      <c r="F1" s="612"/>
      <c r="G1" s="612"/>
      <c r="H1" s="612"/>
      <c r="I1" s="613"/>
      <c r="J1" s="177"/>
      <c r="K1" s="177"/>
      <c r="M1" s="178" t="s">
        <v>47</v>
      </c>
    </row>
    <row r="2" spans="2:14" ht="37.5" customHeight="1" x14ac:dyDescent="0.15">
      <c r="B2" s="611"/>
      <c r="C2" s="612" t="s">
        <v>239</v>
      </c>
      <c r="D2" s="612"/>
      <c r="E2" s="612"/>
      <c r="F2" s="612"/>
      <c r="G2" s="612"/>
      <c r="H2" s="612"/>
      <c r="I2" s="613"/>
      <c r="J2" s="177"/>
      <c r="K2" s="177"/>
      <c r="M2" s="178" t="s">
        <v>48</v>
      </c>
    </row>
    <row r="3" spans="2:14" ht="37.5" customHeight="1" x14ac:dyDescent="0.15">
      <c r="B3" s="611"/>
      <c r="C3" s="612" t="s">
        <v>240</v>
      </c>
      <c r="D3" s="612"/>
      <c r="E3" s="612"/>
      <c r="F3" s="612" t="s">
        <v>241</v>
      </c>
      <c r="G3" s="612"/>
      <c r="H3" s="612"/>
      <c r="I3" s="613"/>
      <c r="J3" s="177"/>
      <c r="K3" s="177"/>
      <c r="M3" s="178" t="s">
        <v>50</v>
      </c>
    </row>
    <row r="4" spans="2:14" ht="23.25" customHeight="1" x14ac:dyDescent="0.15">
      <c r="B4" s="614"/>
      <c r="C4" s="614"/>
      <c r="D4" s="614"/>
      <c r="E4" s="614"/>
      <c r="F4" s="614"/>
      <c r="G4" s="614"/>
      <c r="H4" s="614"/>
      <c r="I4" s="614"/>
      <c r="J4" s="179"/>
      <c r="K4" s="179"/>
    </row>
    <row r="5" spans="2:14" ht="24" customHeight="1" x14ac:dyDescent="0.15">
      <c r="B5" s="615" t="s">
        <v>234</v>
      </c>
      <c r="C5" s="615"/>
      <c r="D5" s="615"/>
      <c r="E5" s="615"/>
      <c r="F5" s="615"/>
      <c r="G5" s="615"/>
      <c r="H5" s="615"/>
      <c r="I5" s="615"/>
      <c r="J5" s="180"/>
      <c r="K5" s="180"/>
      <c r="N5" s="181" t="s">
        <v>57</v>
      </c>
    </row>
    <row r="6" spans="2:14" ht="30.75" customHeight="1" x14ac:dyDescent="0.15">
      <c r="B6" s="224" t="s">
        <v>242</v>
      </c>
      <c r="C6" s="244">
        <v>3</v>
      </c>
      <c r="D6" s="491" t="s">
        <v>243</v>
      </c>
      <c r="E6" s="491"/>
      <c r="F6" s="492" t="s">
        <v>300</v>
      </c>
      <c r="G6" s="492"/>
      <c r="H6" s="492"/>
      <c r="I6" s="493"/>
      <c r="J6" s="182"/>
      <c r="K6" s="182"/>
      <c r="M6" s="178" t="s">
        <v>60</v>
      </c>
      <c r="N6" s="181" t="s">
        <v>61</v>
      </c>
    </row>
    <row r="7" spans="2:14" ht="30.75" customHeight="1" x14ac:dyDescent="0.15">
      <c r="B7" s="224" t="s">
        <v>244</v>
      </c>
      <c r="C7" s="244" t="s">
        <v>81</v>
      </c>
      <c r="D7" s="491" t="s">
        <v>245</v>
      </c>
      <c r="E7" s="491"/>
      <c r="F7" s="494" t="s">
        <v>296</v>
      </c>
      <c r="G7" s="494"/>
      <c r="H7" s="213" t="s">
        <v>246</v>
      </c>
      <c r="I7" s="214" t="s">
        <v>76</v>
      </c>
      <c r="J7" s="183"/>
      <c r="K7" s="183"/>
      <c r="M7" s="178" t="s">
        <v>65</v>
      </c>
      <c r="N7" s="181" t="s">
        <v>66</v>
      </c>
    </row>
    <row r="8" spans="2:14" ht="30.75" customHeight="1" x14ac:dyDescent="0.15">
      <c r="B8" s="224" t="s">
        <v>247</v>
      </c>
      <c r="C8" s="492" t="s">
        <v>301</v>
      </c>
      <c r="D8" s="492"/>
      <c r="E8" s="492"/>
      <c r="F8" s="492"/>
      <c r="G8" s="245" t="s">
        <v>248</v>
      </c>
      <c r="H8" s="497">
        <v>7556</v>
      </c>
      <c r="I8" s="498"/>
      <c r="J8" s="21"/>
      <c r="K8" s="21"/>
      <c r="M8" s="178" t="s">
        <v>69</v>
      </c>
      <c r="N8" s="181" t="s">
        <v>70</v>
      </c>
    </row>
    <row r="9" spans="2:14" ht="30.75" customHeight="1" x14ac:dyDescent="0.15">
      <c r="B9" s="224" t="s">
        <v>48</v>
      </c>
      <c r="C9" s="499" t="s">
        <v>65</v>
      </c>
      <c r="D9" s="499"/>
      <c r="E9" s="499"/>
      <c r="F9" s="499"/>
      <c r="G9" s="245" t="s">
        <v>249</v>
      </c>
      <c r="H9" s="500" t="s">
        <v>302</v>
      </c>
      <c r="I9" s="501"/>
      <c r="J9" s="22"/>
      <c r="K9" s="22"/>
      <c r="M9" s="184" t="s">
        <v>73</v>
      </c>
    </row>
    <row r="10" spans="2:14" ht="30.75" customHeight="1" x14ac:dyDescent="0.15">
      <c r="B10" s="224" t="s">
        <v>250</v>
      </c>
      <c r="C10" s="492" t="s">
        <v>304</v>
      </c>
      <c r="D10" s="492"/>
      <c r="E10" s="492"/>
      <c r="F10" s="492"/>
      <c r="G10" s="492"/>
      <c r="H10" s="492"/>
      <c r="I10" s="493"/>
      <c r="J10" s="185"/>
      <c r="K10" s="185"/>
      <c r="M10" s="184"/>
    </row>
    <row r="11" spans="2:14" ht="45.75" customHeight="1" x14ac:dyDescent="0.15">
      <c r="B11" s="224" t="s">
        <v>251</v>
      </c>
      <c r="C11" s="492" t="s">
        <v>311</v>
      </c>
      <c r="D11" s="492"/>
      <c r="E11" s="492"/>
      <c r="F11" s="492"/>
      <c r="G11" s="492"/>
      <c r="H11" s="492"/>
      <c r="I11" s="492"/>
      <c r="J11" s="183"/>
      <c r="K11" s="183"/>
      <c r="M11" s="184"/>
      <c r="N11" s="181" t="s">
        <v>76</v>
      </c>
    </row>
    <row r="12" spans="2:14" ht="30.75" customHeight="1" x14ac:dyDescent="0.15">
      <c r="B12" s="224" t="s">
        <v>254</v>
      </c>
      <c r="C12" s="587" t="s">
        <v>329</v>
      </c>
      <c r="D12" s="587"/>
      <c r="E12" s="587"/>
      <c r="F12" s="587"/>
      <c r="G12" s="225" t="s">
        <v>252</v>
      </c>
      <c r="H12" s="587" t="s">
        <v>91</v>
      </c>
      <c r="I12" s="616"/>
      <c r="J12" s="183"/>
      <c r="K12" s="183"/>
      <c r="M12" s="184" t="s">
        <v>80</v>
      </c>
      <c r="N12" s="181" t="s">
        <v>81</v>
      </c>
    </row>
    <row r="13" spans="2:14" ht="30.75" customHeight="1" x14ac:dyDescent="0.15">
      <c r="B13" s="224" t="s">
        <v>255</v>
      </c>
      <c r="C13" s="504" t="s">
        <v>339</v>
      </c>
      <c r="D13" s="505"/>
      <c r="E13" s="505"/>
      <c r="F13" s="506"/>
      <c r="G13" s="225" t="s">
        <v>253</v>
      </c>
      <c r="H13" s="617" t="s">
        <v>70</v>
      </c>
      <c r="I13" s="618"/>
      <c r="J13" s="183"/>
      <c r="K13" s="183"/>
      <c r="M13" s="184" t="s">
        <v>84</v>
      </c>
    </row>
    <row r="14" spans="2:14" ht="64.5" customHeight="1" x14ac:dyDescent="0.15">
      <c r="B14" s="224" t="s">
        <v>256</v>
      </c>
      <c r="C14" s="495" t="s">
        <v>319</v>
      </c>
      <c r="D14" s="495"/>
      <c r="E14" s="495"/>
      <c r="F14" s="495"/>
      <c r="G14" s="495"/>
      <c r="H14" s="495"/>
      <c r="I14" s="496"/>
      <c r="J14" s="185"/>
      <c r="K14" s="185"/>
      <c r="M14" s="184" t="s">
        <v>86</v>
      </c>
      <c r="N14" s="181"/>
    </row>
    <row r="15" spans="2:14" ht="30.75" customHeight="1" x14ac:dyDescent="0.15">
      <c r="B15" s="224" t="s">
        <v>257</v>
      </c>
      <c r="C15" s="587" t="s">
        <v>297</v>
      </c>
      <c r="D15" s="587"/>
      <c r="E15" s="587"/>
      <c r="F15" s="587"/>
      <c r="G15" s="587"/>
      <c r="H15" s="587"/>
      <c r="I15" s="616"/>
      <c r="J15" s="186"/>
      <c r="K15" s="186"/>
      <c r="M15" s="184" t="s">
        <v>88</v>
      </c>
      <c r="N15" s="181"/>
    </row>
    <row r="16" spans="2:14" ht="20.25" customHeight="1" x14ac:dyDescent="0.15">
      <c r="B16" s="224" t="s">
        <v>258</v>
      </c>
      <c r="C16" s="492" t="s">
        <v>322</v>
      </c>
      <c r="D16" s="492"/>
      <c r="E16" s="492"/>
      <c r="F16" s="492"/>
      <c r="G16" s="492"/>
      <c r="H16" s="492"/>
      <c r="I16" s="493"/>
      <c r="J16" s="187"/>
      <c r="K16" s="187"/>
      <c r="M16" s="184"/>
      <c r="N16" s="181"/>
    </row>
    <row r="17" spans="2:14" ht="30.75" customHeight="1" x14ac:dyDescent="0.15">
      <c r="B17" s="224" t="s">
        <v>259</v>
      </c>
      <c r="C17" s="617" t="s">
        <v>151</v>
      </c>
      <c r="D17" s="622"/>
      <c r="E17" s="622"/>
      <c r="F17" s="622"/>
      <c r="G17" s="622"/>
      <c r="H17" s="622"/>
      <c r="I17" s="623"/>
      <c r="J17" s="188"/>
      <c r="K17" s="188"/>
      <c r="M17" s="184" t="s">
        <v>91</v>
      </c>
      <c r="N17" s="181"/>
    </row>
    <row r="18" spans="2:14" ht="18" customHeight="1" x14ac:dyDescent="0.15">
      <c r="B18" s="624" t="s">
        <v>265</v>
      </c>
      <c r="C18" s="625" t="s">
        <v>237</v>
      </c>
      <c r="D18" s="625"/>
      <c r="E18" s="625"/>
      <c r="F18" s="626" t="s">
        <v>238</v>
      </c>
      <c r="G18" s="626"/>
      <c r="H18" s="626"/>
      <c r="I18" s="626"/>
      <c r="J18" s="28"/>
      <c r="K18" s="28"/>
      <c r="M18" s="184" t="s">
        <v>79</v>
      </c>
      <c r="N18" s="181"/>
    </row>
    <row r="19" spans="2:14" ht="39.75" customHeight="1" x14ac:dyDescent="0.15">
      <c r="B19" s="624"/>
      <c r="C19" s="492" t="s">
        <v>312</v>
      </c>
      <c r="D19" s="492"/>
      <c r="E19" s="492"/>
      <c r="F19" s="492" t="s">
        <v>330</v>
      </c>
      <c r="G19" s="492"/>
      <c r="H19" s="492"/>
      <c r="I19" s="493"/>
      <c r="J19" s="187"/>
      <c r="K19" s="187"/>
      <c r="M19" s="184" t="s">
        <v>95</v>
      </c>
      <c r="N19" s="181"/>
    </row>
    <row r="20" spans="2:14" ht="39.75" customHeight="1" x14ac:dyDescent="0.15">
      <c r="B20" s="226" t="s">
        <v>266</v>
      </c>
      <c r="C20" s="519" t="s">
        <v>152</v>
      </c>
      <c r="D20" s="520"/>
      <c r="E20" s="521"/>
      <c r="F20" s="522" t="s">
        <v>152</v>
      </c>
      <c r="G20" s="522"/>
      <c r="H20" s="522"/>
      <c r="I20" s="523"/>
      <c r="J20" s="183"/>
      <c r="K20" s="183"/>
      <c r="M20" s="184"/>
      <c r="N20" s="181"/>
    </row>
    <row r="21" spans="2:14" ht="42" customHeight="1" x14ac:dyDescent="0.15">
      <c r="B21" s="226" t="s">
        <v>267</v>
      </c>
      <c r="C21" s="627" t="s">
        <v>313</v>
      </c>
      <c r="D21" s="628"/>
      <c r="E21" s="629"/>
      <c r="F21" s="630" t="s">
        <v>314</v>
      </c>
      <c r="G21" s="631"/>
      <c r="H21" s="631"/>
      <c r="I21" s="632"/>
      <c r="J21" s="186"/>
      <c r="K21" s="186"/>
      <c r="M21" s="189"/>
      <c r="N21" s="181"/>
    </row>
    <row r="22" spans="2:14" ht="23.25" customHeight="1" x14ac:dyDescent="0.15">
      <c r="B22" s="226" t="s">
        <v>268</v>
      </c>
      <c r="C22" s="507">
        <v>44562</v>
      </c>
      <c r="D22" s="529"/>
      <c r="E22" s="530"/>
      <c r="F22" s="225" t="s">
        <v>271</v>
      </c>
      <c r="G22" s="240">
        <v>0</v>
      </c>
      <c r="H22" s="225" t="s">
        <v>275</v>
      </c>
      <c r="I22" s="241">
        <v>0.02</v>
      </c>
      <c r="J22" s="30"/>
      <c r="K22" s="30"/>
      <c r="M22" s="189"/>
    </row>
    <row r="23" spans="2:14" ht="27" customHeight="1" x14ac:dyDescent="0.15">
      <c r="B23" s="226" t="s">
        <v>269</v>
      </c>
      <c r="C23" s="507">
        <v>44926</v>
      </c>
      <c r="D23" s="508"/>
      <c r="E23" s="509"/>
      <c r="F23" s="225" t="s">
        <v>272</v>
      </c>
      <c r="G23" s="619">
        <v>0.42</v>
      </c>
      <c r="H23" s="620"/>
      <c r="I23" s="621"/>
      <c r="J23" s="31"/>
      <c r="K23" s="31"/>
      <c r="M23" s="189"/>
    </row>
    <row r="24" spans="2:14" ht="30.75" customHeight="1" x14ac:dyDescent="0.15">
      <c r="B24" s="219" t="s">
        <v>270</v>
      </c>
      <c r="C24" s="634" t="s">
        <v>88</v>
      </c>
      <c r="D24" s="635"/>
      <c r="E24" s="636"/>
      <c r="F24" s="173" t="s">
        <v>274</v>
      </c>
      <c r="G24" s="630" t="s">
        <v>223</v>
      </c>
      <c r="H24" s="631"/>
      <c r="I24" s="637"/>
      <c r="J24" s="28"/>
      <c r="K24" s="28"/>
      <c r="M24" s="189"/>
    </row>
    <row r="25" spans="2:14" ht="22.5" customHeight="1" x14ac:dyDescent="0.15">
      <c r="B25" s="638" t="s">
        <v>235</v>
      </c>
      <c r="C25" s="633"/>
      <c r="D25" s="633"/>
      <c r="E25" s="633"/>
      <c r="F25" s="633"/>
      <c r="G25" s="633"/>
      <c r="H25" s="633"/>
      <c r="I25" s="639"/>
      <c r="J25" s="180"/>
      <c r="K25" s="180"/>
      <c r="M25" s="189"/>
    </row>
    <row r="26" spans="2:14" ht="43.5" customHeight="1" x14ac:dyDescent="0.15">
      <c r="B26" s="227" t="s">
        <v>105</v>
      </c>
      <c r="C26" s="228" t="s">
        <v>261</v>
      </c>
      <c r="D26" s="228" t="s">
        <v>260</v>
      </c>
      <c r="E26" s="229" t="s">
        <v>264</v>
      </c>
      <c r="F26" s="228" t="s">
        <v>263</v>
      </c>
      <c r="G26" s="228" t="s">
        <v>262</v>
      </c>
      <c r="H26" s="229" t="s">
        <v>298</v>
      </c>
      <c r="I26" s="230" t="s">
        <v>273</v>
      </c>
      <c r="J26" s="187"/>
      <c r="K26" s="187"/>
      <c r="M26" s="189"/>
    </row>
    <row r="27" spans="2:14" ht="19.5" customHeight="1" x14ac:dyDescent="0.15">
      <c r="B27" s="231" t="s">
        <v>113</v>
      </c>
      <c r="C27" s="258">
        <v>0</v>
      </c>
      <c r="D27" s="258">
        <v>0</v>
      </c>
      <c r="E27" s="217">
        <v>0</v>
      </c>
      <c r="F27" s="549">
        <f>SUM(C27:C38)</f>
        <v>0.42</v>
      </c>
      <c r="G27" s="640">
        <f>SUM(D27:D38)</f>
        <v>0</v>
      </c>
      <c r="H27" s="250"/>
      <c r="I27" s="640">
        <f>G27+I22</f>
        <v>0.02</v>
      </c>
      <c r="J27" s="38"/>
      <c r="K27" s="38"/>
      <c r="M27" s="189"/>
    </row>
    <row r="28" spans="2:14" ht="19.5" customHeight="1" x14ac:dyDescent="0.15">
      <c r="B28" s="231" t="s">
        <v>114</v>
      </c>
      <c r="C28" s="258">
        <v>0</v>
      </c>
      <c r="D28" s="258">
        <v>0</v>
      </c>
      <c r="E28" s="217">
        <v>0</v>
      </c>
      <c r="F28" s="550"/>
      <c r="G28" s="641"/>
      <c r="H28" s="250"/>
      <c r="I28" s="641"/>
      <c r="J28" s="38"/>
      <c r="K28" s="38"/>
      <c r="M28" s="189"/>
    </row>
    <row r="29" spans="2:14" ht="19.5" customHeight="1" x14ac:dyDescent="0.15">
      <c r="B29" s="231" t="s">
        <v>115</v>
      </c>
      <c r="C29" s="258">
        <v>0</v>
      </c>
      <c r="D29" s="258">
        <v>0</v>
      </c>
      <c r="E29" s="217">
        <v>0</v>
      </c>
      <c r="F29" s="550"/>
      <c r="G29" s="641"/>
      <c r="H29" s="248">
        <f>+(D29*100%)/$G$23</f>
        <v>0</v>
      </c>
      <c r="I29" s="641"/>
      <c r="J29" s="38"/>
      <c r="K29" s="38"/>
      <c r="M29" s="189"/>
    </row>
    <row r="30" spans="2:14" ht="19.5" customHeight="1" x14ac:dyDescent="0.15">
      <c r="B30" s="231" t="s">
        <v>116</v>
      </c>
      <c r="C30" s="258">
        <v>0</v>
      </c>
      <c r="D30" s="258">
        <v>0</v>
      </c>
      <c r="E30" s="217">
        <v>0</v>
      </c>
      <c r="F30" s="550"/>
      <c r="G30" s="641"/>
      <c r="H30" s="248">
        <f>+IF(D30="","",((D30*100%)/$G$23)+H29)</f>
        <v>0</v>
      </c>
      <c r="I30" s="641"/>
      <c r="J30" s="38"/>
      <c r="K30" s="38"/>
    </row>
    <row r="31" spans="2:14" ht="19.5" customHeight="1" x14ac:dyDescent="0.15">
      <c r="B31" s="231" t="s">
        <v>117</v>
      </c>
      <c r="C31" s="239">
        <v>0</v>
      </c>
      <c r="D31" s="257">
        <v>0</v>
      </c>
      <c r="E31" s="217">
        <v>0</v>
      </c>
      <c r="F31" s="550"/>
      <c r="G31" s="641"/>
      <c r="H31" s="248">
        <f t="shared" ref="H31:H38" si="0">+IF(D31="","",((D31*100%)/$G$23)+H30)</f>
        <v>0</v>
      </c>
      <c r="I31" s="641"/>
      <c r="J31" s="38"/>
      <c r="K31" s="38"/>
    </row>
    <row r="32" spans="2:14" ht="19.5" customHeight="1" x14ac:dyDescent="0.15">
      <c r="B32" s="231" t="s">
        <v>118</v>
      </c>
      <c r="C32" s="239">
        <v>0</v>
      </c>
      <c r="D32" s="257">
        <v>0</v>
      </c>
      <c r="E32" s="217">
        <v>0</v>
      </c>
      <c r="F32" s="550"/>
      <c r="G32" s="641"/>
      <c r="H32" s="248">
        <f t="shared" si="0"/>
        <v>0</v>
      </c>
      <c r="I32" s="641"/>
      <c r="J32" s="38"/>
      <c r="K32" s="38"/>
    </row>
    <row r="33" spans="2:11" ht="19.5" customHeight="1" x14ac:dyDescent="0.15">
      <c r="B33" s="231" t="s">
        <v>119</v>
      </c>
      <c r="C33" s="239">
        <v>0</v>
      </c>
      <c r="D33" s="257">
        <v>0</v>
      </c>
      <c r="E33" s="217">
        <v>0</v>
      </c>
      <c r="F33" s="550"/>
      <c r="G33" s="641"/>
      <c r="H33" s="248">
        <f t="shared" si="0"/>
        <v>0</v>
      </c>
      <c r="I33" s="641"/>
      <c r="J33" s="38"/>
      <c r="K33" s="38"/>
    </row>
    <row r="34" spans="2:11" ht="19.5" customHeight="1" x14ac:dyDescent="0.15">
      <c r="B34" s="231" t="s">
        <v>120</v>
      </c>
      <c r="C34" s="239">
        <v>0</v>
      </c>
      <c r="D34" s="257">
        <v>0</v>
      </c>
      <c r="E34" s="217">
        <v>0</v>
      </c>
      <c r="F34" s="550"/>
      <c r="G34" s="641"/>
      <c r="H34" s="248">
        <f t="shared" si="0"/>
        <v>0</v>
      </c>
      <c r="I34" s="641"/>
      <c r="J34" s="38"/>
      <c r="K34" s="38"/>
    </row>
    <row r="35" spans="2:11" ht="19.5" customHeight="1" x14ac:dyDescent="0.15">
      <c r="B35" s="231" t="s">
        <v>121</v>
      </c>
      <c r="C35" s="239">
        <f>0.14*G23</f>
        <v>5.8800000000000005E-2</v>
      </c>
      <c r="D35" s="257">
        <v>0</v>
      </c>
      <c r="E35" s="217">
        <v>0</v>
      </c>
      <c r="F35" s="550"/>
      <c r="G35" s="641"/>
      <c r="H35" s="248">
        <f t="shared" si="0"/>
        <v>0</v>
      </c>
      <c r="I35" s="641"/>
      <c r="J35" s="38"/>
      <c r="K35" s="38"/>
    </row>
    <row r="36" spans="2:11" ht="19.5" customHeight="1" x14ac:dyDescent="0.15">
      <c r="B36" s="231" t="s">
        <v>122</v>
      </c>
      <c r="C36" s="239">
        <f>0.38*G23</f>
        <v>0.15959999999999999</v>
      </c>
      <c r="D36" s="257">
        <v>0</v>
      </c>
      <c r="E36" s="217">
        <v>1</v>
      </c>
      <c r="F36" s="550"/>
      <c r="G36" s="641"/>
      <c r="H36" s="248">
        <f t="shared" si="0"/>
        <v>0</v>
      </c>
      <c r="I36" s="641"/>
      <c r="J36" s="38"/>
      <c r="K36" s="38"/>
    </row>
    <row r="37" spans="2:11" ht="19.5" customHeight="1" x14ac:dyDescent="0.15">
      <c r="B37" s="231" t="s">
        <v>123</v>
      </c>
      <c r="C37" s="239">
        <f>0.44*G23</f>
        <v>0.18479999999999999</v>
      </c>
      <c r="D37" s="220">
        <v>0</v>
      </c>
      <c r="E37" s="217">
        <v>0</v>
      </c>
      <c r="F37" s="550"/>
      <c r="G37" s="641"/>
      <c r="H37" s="248">
        <f t="shared" si="0"/>
        <v>0</v>
      </c>
      <c r="I37" s="641"/>
      <c r="J37" s="38"/>
      <c r="K37" s="38"/>
    </row>
    <row r="38" spans="2:11" ht="19.5" customHeight="1" x14ac:dyDescent="0.15">
      <c r="B38" s="231" t="s">
        <v>124</v>
      </c>
      <c r="C38" s="239">
        <f>0.04*G23</f>
        <v>1.6799999999999999E-2</v>
      </c>
      <c r="D38" s="220">
        <v>0</v>
      </c>
      <c r="E38" s="217">
        <v>0</v>
      </c>
      <c r="F38" s="551"/>
      <c r="G38" s="642"/>
      <c r="H38" s="248">
        <f t="shared" si="0"/>
        <v>0</v>
      </c>
      <c r="I38" s="642"/>
      <c r="J38" s="38"/>
      <c r="K38" s="38"/>
    </row>
    <row r="39" spans="2:11" ht="57.75" customHeight="1" x14ac:dyDescent="0.15">
      <c r="B39" s="232" t="s">
        <v>277</v>
      </c>
      <c r="C39" s="603" t="s">
        <v>340</v>
      </c>
      <c r="D39" s="604"/>
      <c r="E39" s="604"/>
      <c r="F39" s="604"/>
      <c r="G39" s="604"/>
      <c r="H39" s="604"/>
      <c r="I39" s="605"/>
      <c r="J39" s="190"/>
      <c r="K39" s="190"/>
    </row>
    <row r="40" spans="2:11" ht="34.5" customHeight="1" x14ac:dyDescent="0.15">
      <c r="B40" s="643"/>
      <c r="C40" s="538"/>
      <c r="D40" s="538"/>
      <c r="E40" s="538"/>
      <c r="F40" s="538"/>
      <c r="G40" s="538"/>
      <c r="H40" s="538"/>
      <c r="I40" s="644"/>
      <c r="J40" s="180"/>
      <c r="K40" s="180"/>
    </row>
    <row r="41" spans="2:11" ht="34.5" customHeight="1" x14ac:dyDescent="0.15">
      <c r="B41" s="645"/>
      <c r="C41" s="646"/>
      <c r="D41" s="646"/>
      <c r="E41" s="646"/>
      <c r="F41" s="646"/>
      <c r="G41" s="646"/>
      <c r="H41" s="646"/>
      <c r="I41" s="647"/>
      <c r="J41" s="190"/>
      <c r="K41" s="190"/>
    </row>
    <row r="42" spans="2:11" ht="34.5" customHeight="1" x14ac:dyDescent="0.15">
      <c r="B42" s="645"/>
      <c r="C42" s="646"/>
      <c r="D42" s="646"/>
      <c r="E42" s="646"/>
      <c r="F42" s="646"/>
      <c r="G42" s="646"/>
      <c r="H42" s="646"/>
      <c r="I42" s="647"/>
      <c r="J42" s="190"/>
      <c r="K42" s="190"/>
    </row>
    <row r="43" spans="2:11" ht="34.5" customHeight="1" x14ac:dyDescent="0.15">
      <c r="B43" s="645"/>
      <c r="C43" s="646"/>
      <c r="D43" s="646"/>
      <c r="E43" s="646"/>
      <c r="F43" s="646"/>
      <c r="G43" s="646"/>
      <c r="H43" s="646"/>
      <c r="I43" s="647"/>
      <c r="J43" s="190"/>
      <c r="K43" s="190"/>
    </row>
    <row r="44" spans="2:11" ht="34.5" customHeight="1" x14ac:dyDescent="0.15">
      <c r="B44" s="648"/>
      <c r="C44" s="544"/>
      <c r="D44" s="544"/>
      <c r="E44" s="544"/>
      <c r="F44" s="544"/>
      <c r="G44" s="544"/>
      <c r="H44" s="544"/>
      <c r="I44" s="649"/>
      <c r="J44" s="179"/>
      <c r="K44" s="179"/>
    </row>
    <row r="45" spans="2:11" ht="69.75" customHeight="1" x14ac:dyDescent="0.15">
      <c r="B45" s="224" t="s">
        <v>278</v>
      </c>
      <c r="C45" s="566" t="s">
        <v>342</v>
      </c>
      <c r="D45" s="567"/>
      <c r="E45" s="567"/>
      <c r="F45" s="567"/>
      <c r="G45" s="567"/>
      <c r="H45" s="567"/>
      <c r="I45" s="568"/>
      <c r="J45" s="191"/>
      <c r="K45" s="191"/>
    </row>
    <row r="46" spans="2:11" ht="32.25" customHeight="1" x14ac:dyDescent="0.15">
      <c r="B46" s="224" t="s">
        <v>279</v>
      </c>
      <c r="C46" s="569" t="s">
        <v>337</v>
      </c>
      <c r="D46" s="570"/>
      <c r="E46" s="570"/>
      <c r="F46" s="570"/>
      <c r="G46" s="570"/>
      <c r="H46" s="570"/>
      <c r="I46" s="571"/>
      <c r="J46" s="191"/>
      <c r="K46" s="191"/>
    </row>
    <row r="47" spans="2:11" ht="48.75" customHeight="1" x14ac:dyDescent="0.15">
      <c r="B47" s="233" t="s">
        <v>280</v>
      </c>
      <c r="C47" s="572" t="s">
        <v>338</v>
      </c>
      <c r="D47" s="573"/>
      <c r="E47" s="573"/>
      <c r="F47" s="573"/>
      <c r="G47" s="573"/>
      <c r="H47" s="573"/>
      <c r="I47" s="574"/>
      <c r="J47" s="191"/>
      <c r="K47" s="191"/>
    </row>
    <row r="48" spans="2:11" ht="22.5" customHeight="1" x14ac:dyDescent="0.15">
      <c r="B48" s="633" t="s">
        <v>236</v>
      </c>
      <c r="C48" s="633"/>
      <c r="D48" s="633"/>
      <c r="E48" s="633"/>
      <c r="F48" s="633"/>
      <c r="G48" s="633"/>
      <c r="H48" s="633"/>
      <c r="I48" s="633"/>
      <c r="J48" s="191"/>
      <c r="K48" s="191"/>
    </row>
    <row r="49" spans="2:11" ht="22.5" customHeight="1" x14ac:dyDescent="0.15">
      <c r="B49" s="650" t="s">
        <v>281</v>
      </c>
      <c r="C49" s="234" t="s">
        <v>282</v>
      </c>
      <c r="D49" s="652" t="s">
        <v>283</v>
      </c>
      <c r="E49" s="652"/>
      <c r="F49" s="652"/>
      <c r="G49" s="652" t="s">
        <v>284</v>
      </c>
      <c r="H49" s="652"/>
      <c r="I49" s="652"/>
      <c r="J49" s="192"/>
      <c r="K49" s="192"/>
    </row>
    <row r="50" spans="2:11" ht="30.75" customHeight="1" x14ac:dyDescent="0.15">
      <c r="B50" s="651"/>
      <c r="C50" s="235"/>
      <c r="D50" s="653"/>
      <c r="E50" s="653"/>
      <c r="F50" s="653"/>
      <c r="G50" s="653"/>
      <c r="H50" s="653"/>
      <c r="I50" s="653"/>
      <c r="J50" s="192"/>
      <c r="K50" s="192"/>
    </row>
    <row r="51" spans="2:11" ht="32.25" customHeight="1" x14ac:dyDescent="0.15">
      <c r="B51" s="236" t="s">
        <v>285</v>
      </c>
      <c r="C51" s="563" t="s">
        <v>303</v>
      </c>
      <c r="D51" s="564"/>
      <c r="E51" s="564"/>
      <c r="F51" s="564"/>
      <c r="G51" s="564"/>
      <c r="H51" s="564"/>
      <c r="I51" s="565"/>
      <c r="J51" s="193"/>
      <c r="K51" s="193"/>
    </row>
    <row r="52" spans="2:11" ht="28.5" customHeight="1" x14ac:dyDescent="0.15">
      <c r="B52" s="225" t="s">
        <v>286</v>
      </c>
      <c r="C52" s="563" t="s">
        <v>303</v>
      </c>
      <c r="D52" s="564"/>
      <c r="E52" s="564"/>
      <c r="F52" s="564"/>
      <c r="G52" s="564"/>
      <c r="H52" s="564"/>
      <c r="I52" s="565"/>
      <c r="J52" s="193"/>
      <c r="K52" s="193"/>
    </row>
    <row r="53" spans="2:11" ht="30" customHeight="1" x14ac:dyDescent="0.15">
      <c r="B53" s="233" t="s">
        <v>287</v>
      </c>
      <c r="C53" s="552" t="s">
        <v>336</v>
      </c>
      <c r="D53" s="553"/>
      <c r="E53" s="553"/>
      <c r="F53" s="553"/>
      <c r="G53" s="553"/>
      <c r="H53" s="553"/>
      <c r="I53" s="554"/>
      <c r="J53" s="194"/>
      <c r="K53" s="194"/>
    </row>
    <row r="54" spans="2:11" ht="31.5" customHeight="1" thickBot="1" x14ac:dyDescent="0.2">
      <c r="B54" s="233" t="s">
        <v>288</v>
      </c>
      <c r="C54" s="555" t="s">
        <v>295</v>
      </c>
      <c r="D54" s="555"/>
      <c r="E54" s="555"/>
      <c r="F54" s="555"/>
      <c r="G54" s="555"/>
      <c r="H54" s="555"/>
      <c r="I54" s="556"/>
      <c r="J54" s="195"/>
      <c r="K54" s="195"/>
    </row>
    <row r="55" spans="2:11" ht="12.75" customHeight="1" x14ac:dyDescent="0.15">
      <c r="B55" s="47"/>
      <c r="C55" s="196"/>
      <c r="D55" s="196"/>
      <c r="E55" s="197"/>
      <c r="F55" s="197"/>
      <c r="G55" s="237"/>
      <c r="H55" s="48"/>
      <c r="I55" s="196"/>
      <c r="J55" s="195"/>
      <c r="K55" s="195"/>
    </row>
    <row r="56" spans="2:11" x14ac:dyDescent="0.15">
      <c r="B56" s="47"/>
      <c r="C56" s="196"/>
      <c r="D56" s="196"/>
      <c r="E56" s="197"/>
      <c r="F56" s="197"/>
      <c r="G56" s="237"/>
      <c r="H56" s="48"/>
      <c r="I56" s="196"/>
      <c r="J56" s="195"/>
      <c r="K56" s="195"/>
    </row>
    <row r="57" spans="2:11" x14ac:dyDescent="0.15">
      <c r="B57" s="47"/>
      <c r="C57" s="196"/>
      <c r="D57" s="196"/>
      <c r="E57" s="197"/>
      <c r="F57" s="197"/>
      <c r="G57" s="237"/>
      <c r="H57" s="48"/>
      <c r="I57" s="196"/>
      <c r="J57" s="195"/>
      <c r="K57" s="195"/>
    </row>
    <row r="58" spans="2:11" x14ac:dyDescent="0.15">
      <c r="B58" s="47"/>
      <c r="C58" s="196"/>
      <c r="D58" s="196"/>
      <c r="E58" s="197"/>
      <c r="F58" s="197"/>
      <c r="G58" s="237"/>
      <c r="H58" s="48"/>
      <c r="I58" s="196"/>
      <c r="J58" s="195"/>
      <c r="K58" s="195"/>
    </row>
    <row r="59" spans="2:11" x14ac:dyDescent="0.15">
      <c r="B59" s="47"/>
      <c r="C59" s="196"/>
      <c r="D59" s="196"/>
      <c r="E59" s="197"/>
      <c r="F59" s="197"/>
      <c r="G59" s="237"/>
      <c r="H59" s="48"/>
      <c r="I59" s="196"/>
      <c r="J59" s="195"/>
      <c r="K59" s="195"/>
    </row>
    <row r="60" spans="2:11" ht="25.5" customHeight="1" x14ac:dyDescent="0.15">
      <c r="B60" s="47"/>
      <c r="C60" s="196"/>
      <c r="D60" s="196"/>
      <c r="E60" s="197"/>
      <c r="F60" s="197"/>
      <c r="G60" s="237"/>
      <c r="H60" s="48"/>
      <c r="I60" s="196"/>
      <c r="J60" s="195"/>
      <c r="K60" s="19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500-000000000000}">
      <formula1>$N$11:$N$12</formula1>
    </dataValidation>
    <dataValidation type="list" allowBlank="1" showInputMessage="1" showErrorMessage="1" sqref="H13:I13" xr:uid="{00000000-0002-0000-0500-000001000000}">
      <formula1>$N$5:$N$8</formula1>
    </dataValidation>
    <dataValidation type="list" allowBlank="1" showInputMessage="1" showErrorMessage="1" sqref="J10:K10" xr:uid="{00000000-0002-0000-0500-000002000000}">
      <formula1>$M$21:$M$28</formula1>
    </dataValidation>
    <dataValidation type="list" allowBlank="1" showInputMessage="1" showErrorMessage="1" sqref="C9:F9" xr:uid="{00000000-0002-0000-0500-000003000000}">
      <formula1>$M$6:$M$9</formula1>
    </dataValidation>
    <dataValidation type="list" allowBlank="1" showInputMessage="1" showErrorMessage="1" sqref="C24:E24" xr:uid="{00000000-0002-0000-0500-000004000000}">
      <formula1>$M$12:$M$15</formula1>
    </dataValidation>
    <dataValidation type="list" allowBlank="1" showInputMessage="1" showErrorMessage="1" sqref="H12:I12" xr:uid="{00000000-0002-0000-0500-000005000000}">
      <formula1>M17:M19</formula1>
    </dataValidation>
    <dataValidation type="list" showDropDown="1" showInputMessage="1" showErrorMessage="1" sqref="K12" xr:uid="{00000000-0002-0000-05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6457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X60"/>
  <sheetViews>
    <sheetView topLeftCell="A20" zoomScale="60" zoomScaleNormal="60" workbookViewId="0">
      <selection activeCell="C27" sqref="C27:D30"/>
    </sheetView>
  </sheetViews>
  <sheetFormatPr baseColWidth="10" defaultColWidth="11.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9" customWidth="1"/>
    <col min="8" max="8" width="20.5" style="7" customWidth="1"/>
    <col min="9" max="11" width="22.5" style="7" customWidth="1"/>
    <col min="12" max="24" width="11.5" style="12"/>
    <col min="25" max="16384" width="11.5" style="7"/>
  </cols>
  <sheetData>
    <row r="1" spans="2:14" ht="37.5" customHeight="1" x14ac:dyDescent="0.15">
      <c r="B1" s="611"/>
      <c r="C1" s="612" t="s">
        <v>25</v>
      </c>
      <c r="D1" s="612"/>
      <c r="E1" s="612"/>
      <c r="F1" s="612"/>
      <c r="G1" s="612"/>
      <c r="H1" s="612"/>
      <c r="I1" s="613"/>
      <c r="J1" s="177"/>
      <c r="K1" s="177"/>
      <c r="M1" s="178" t="s">
        <v>47</v>
      </c>
    </row>
    <row r="2" spans="2:14" ht="37.5" customHeight="1" x14ac:dyDescent="0.15">
      <c r="B2" s="611"/>
      <c r="C2" s="612" t="s">
        <v>239</v>
      </c>
      <c r="D2" s="612"/>
      <c r="E2" s="612"/>
      <c r="F2" s="612"/>
      <c r="G2" s="612"/>
      <c r="H2" s="612"/>
      <c r="I2" s="613"/>
      <c r="J2" s="177"/>
      <c r="K2" s="177"/>
      <c r="M2" s="178" t="s">
        <v>48</v>
      </c>
    </row>
    <row r="3" spans="2:14" ht="37.5" customHeight="1" x14ac:dyDescent="0.15">
      <c r="B3" s="611"/>
      <c r="C3" s="612" t="s">
        <v>240</v>
      </c>
      <c r="D3" s="612"/>
      <c r="E3" s="612"/>
      <c r="F3" s="612" t="s">
        <v>241</v>
      </c>
      <c r="G3" s="612"/>
      <c r="H3" s="612"/>
      <c r="I3" s="613"/>
      <c r="J3" s="177"/>
      <c r="K3" s="177"/>
      <c r="M3" s="178" t="s">
        <v>50</v>
      </c>
    </row>
    <row r="4" spans="2:14" ht="23.25" customHeight="1" x14ac:dyDescent="0.15">
      <c r="B4" s="614"/>
      <c r="C4" s="614"/>
      <c r="D4" s="614"/>
      <c r="E4" s="614"/>
      <c r="F4" s="614"/>
      <c r="G4" s="614"/>
      <c r="H4" s="614"/>
      <c r="I4" s="614"/>
      <c r="J4" s="179"/>
      <c r="K4" s="179"/>
    </row>
    <row r="5" spans="2:14" ht="24" customHeight="1" x14ac:dyDescent="0.15">
      <c r="B5" s="615" t="s">
        <v>234</v>
      </c>
      <c r="C5" s="615"/>
      <c r="D5" s="615"/>
      <c r="E5" s="615"/>
      <c r="F5" s="615"/>
      <c r="G5" s="615"/>
      <c r="H5" s="615"/>
      <c r="I5" s="615"/>
      <c r="J5" s="180"/>
      <c r="K5" s="180"/>
      <c r="N5" s="181" t="s">
        <v>57</v>
      </c>
    </row>
    <row r="6" spans="2:14" ht="53.25" customHeight="1" x14ac:dyDescent="0.15">
      <c r="B6" s="224" t="s">
        <v>242</v>
      </c>
      <c r="C6" s="244">
        <v>4</v>
      </c>
      <c r="D6" s="491" t="s">
        <v>243</v>
      </c>
      <c r="E6" s="491"/>
      <c r="F6" s="492" t="s">
        <v>300</v>
      </c>
      <c r="G6" s="492"/>
      <c r="H6" s="492"/>
      <c r="I6" s="493"/>
      <c r="J6" s="182"/>
      <c r="K6" s="182"/>
      <c r="M6" s="178" t="s">
        <v>60</v>
      </c>
      <c r="N6" s="181" t="s">
        <v>61</v>
      </c>
    </row>
    <row r="7" spans="2:14" ht="30.75" customHeight="1" x14ac:dyDescent="0.15">
      <c r="B7" s="224" t="s">
        <v>244</v>
      </c>
      <c r="C7" s="244" t="s">
        <v>81</v>
      </c>
      <c r="D7" s="491" t="s">
        <v>245</v>
      </c>
      <c r="E7" s="491"/>
      <c r="F7" s="494" t="s">
        <v>296</v>
      </c>
      <c r="G7" s="494"/>
      <c r="H7" s="213" t="s">
        <v>246</v>
      </c>
      <c r="I7" s="214" t="s">
        <v>76</v>
      </c>
      <c r="J7" s="183"/>
      <c r="K7" s="183"/>
      <c r="M7" s="178" t="s">
        <v>65</v>
      </c>
      <c r="N7" s="181" t="s">
        <v>66</v>
      </c>
    </row>
    <row r="8" spans="2:14" ht="57" customHeight="1" x14ac:dyDescent="0.15">
      <c r="B8" s="224" t="s">
        <v>247</v>
      </c>
      <c r="C8" s="492" t="s">
        <v>301</v>
      </c>
      <c r="D8" s="492"/>
      <c r="E8" s="492"/>
      <c r="F8" s="492"/>
      <c r="G8" s="245" t="s">
        <v>248</v>
      </c>
      <c r="H8" s="497">
        <v>7556</v>
      </c>
      <c r="I8" s="498"/>
      <c r="J8" s="21"/>
      <c r="K8" s="21"/>
      <c r="M8" s="178" t="s">
        <v>69</v>
      </c>
      <c r="N8" s="181" t="s">
        <v>70</v>
      </c>
    </row>
    <row r="9" spans="2:14" ht="30.75" customHeight="1" x14ac:dyDescent="0.15">
      <c r="B9" s="224" t="s">
        <v>48</v>
      </c>
      <c r="C9" s="499" t="s">
        <v>65</v>
      </c>
      <c r="D9" s="499"/>
      <c r="E9" s="499"/>
      <c r="F9" s="499"/>
      <c r="G9" s="245" t="s">
        <v>249</v>
      </c>
      <c r="H9" s="500" t="s">
        <v>302</v>
      </c>
      <c r="I9" s="501"/>
      <c r="J9" s="22"/>
      <c r="K9" s="22"/>
      <c r="M9" s="184" t="s">
        <v>73</v>
      </c>
    </row>
    <row r="10" spans="2:14" ht="30.75" customHeight="1" x14ac:dyDescent="0.15">
      <c r="B10" s="224" t="s">
        <v>250</v>
      </c>
      <c r="C10" s="492" t="s">
        <v>304</v>
      </c>
      <c r="D10" s="492"/>
      <c r="E10" s="492"/>
      <c r="F10" s="492"/>
      <c r="G10" s="492"/>
      <c r="H10" s="492"/>
      <c r="I10" s="493"/>
      <c r="J10" s="185"/>
      <c r="K10" s="185"/>
      <c r="M10" s="184"/>
    </row>
    <row r="11" spans="2:14" ht="47.25" customHeight="1" x14ac:dyDescent="0.15">
      <c r="B11" s="224" t="s">
        <v>251</v>
      </c>
      <c r="C11" s="492" t="s">
        <v>311</v>
      </c>
      <c r="D11" s="492"/>
      <c r="E11" s="492"/>
      <c r="F11" s="492"/>
      <c r="G11" s="492"/>
      <c r="H11" s="492"/>
      <c r="I11" s="492"/>
      <c r="J11" s="183"/>
      <c r="K11" s="183"/>
      <c r="M11" s="184"/>
      <c r="N11" s="181" t="s">
        <v>76</v>
      </c>
    </row>
    <row r="12" spans="2:14" ht="30.75" customHeight="1" x14ac:dyDescent="0.15">
      <c r="B12" s="224" t="s">
        <v>254</v>
      </c>
      <c r="C12" s="587" t="s">
        <v>331</v>
      </c>
      <c r="D12" s="587"/>
      <c r="E12" s="587"/>
      <c r="F12" s="587"/>
      <c r="G12" s="225" t="s">
        <v>252</v>
      </c>
      <c r="H12" s="654" t="s">
        <v>91</v>
      </c>
      <c r="I12" s="654"/>
      <c r="J12" s="183"/>
      <c r="K12" s="183"/>
      <c r="M12" s="184" t="s">
        <v>80</v>
      </c>
      <c r="N12" s="181" t="s">
        <v>81</v>
      </c>
    </row>
    <row r="13" spans="2:14" ht="30.75" customHeight="1" x14ac:dyDescent="0.15">
      <c r="B13" s="224" t="s">
        <v>255</v>
      </c>
      <c r="C13" s="504" t="s">
        <v>339</v>
      </c>
      <c r="D13" s="505"/>
      <c r="E13" s="505"/>
      <c r="F13" s="506"/>
      <c r="G13" s="225" t="s">
        <v>253</v>
      </c>
      <c r="H13" s="655" t="s">
        <v>70</v>
      </c>
      <c r="I13" s="655"/>
      <c r="J13" s="183"/>
      <c r="K13" s="183"/>
      <c r="M13" s="184" t="s">
        <v>84</v>
      </c>
    </row>
    <row r="14" spans="2:14" ht="64.5" customHeight="1" x14ac:dyDescent="0.15">
      <c r="B14" s="224" t="s">
        <v>256</v>
      </c>
      <c r="C14" s="584" t="s">
        <v>320</v>
      </c>
      <c r="D14" s="584"/>
      <c r="E14" s="584"/>
      <c r="F14" s="584"/>
      <c r="G14" s="584"/>
      <c r="H14" s="584"/>
      <c r="I14" s="584"/>
      <c r="J14" s="185"/>
      <c r="K14" s="185"/>
      <c r="M14" s="184" t="s">
        <v>86</v>
      </c>
      <c r="N14" s="181"/>
    </row>
    <row r="15" spans="2:14" ht="30.75" customHeight="1" x14ac:dyDescent="0.15">
      <c r="B15" s="224" t="s">
        <v>257</v>
      </c>
      <c r="C15" s="587" t="s">
        <v>292</v>
      </c>
      <c r="D15" s="587"/>
      <c r="E15" s="587"/>
      <c r="F15" s="587"/>
      <c r="G15" s="587"/>
      <c r="H15" s="587"/>
      <c r="I15" s="587"/>
      <c r="J15" s="186"/>
      <c r="K15" s="186"/>
      <c r="M15" s="184" t="s">
        <v>88</v>
      </c>
      <c r="N15" s="181"/>
    </row>
    <row r="16" spans="2:14" ht="47.25" customHeight="1" x14ac:dyDescent="0.15">
      <c r="B16" s="224" t="s">
        <v>258</v>
      </c>
      <c r="C16" s="584" t="s">
        <v>323</v>
      </c>
      <c r="D16" s="584"/>
      <c r="E16" s="584"/>
      <c r="F16" s="584"/>
      <c r="G16" s="584"/>
      <c r="H16" s="584"/>
      <c r="I16" s="584"/>
      <c r="J16" s="187"/>
      <c r="K16" s="187"/>
      <c r="M16" s="184"/>
      <c r="N16" s="181"/>
    </row>
    <row r="17" spans="2:14" ht="30.75" customHeight="1" x14ac:dyDescent="0.15">
      <c r="B17" s="224" t="s">
        <v>259</v>
      </c>
      <c r="C17" s="655" t="s">
        <v>151</v>
      </c>
      <c r="D17" s="656"/>
      <c r="E17" s="656"/>
      <c r="F17" s="656"/>
      <c r="G17" s="656"/>
      <c r="H17" s="656"/>
      <c r="I17" s="656"/>
      <c r="J17" s="188"/>
      <c r="K17" s="188"/>
      <c r="M17" s="184" t="s">
        <v>91</v>
      </c>
      <c r="N17" s="181"/>
    </row>
    <row r="18" spans="2:14" ht="18" customHeight="1" x14ac:dyDescent="0.15">
      <c r="B18" s="624" t="s">
        <v>265</v>
      </c>
      <c r="C18" s="625" t="s">
        <v>237</v>
      </c>
      <c r="D18" s="625"/>
      <c r="E18" s="625"/>
      <c r="F18" s="626" t="s">
        <v>238</v>
      </c>
      <c r="G18" s="626"/>
      <c r="H18" s="626"/>
      <c r="I18" s="626"/>
      <c r="J18" s="28"/>
      <c r="K18" s="28"/>
      <c r="M18" s="184" t="s">
        <v>79</v>
      </c>
      <c r="N18" s="181"/>
    </row>
    <row r="19" spans="2:14" ht="96" customHeight="1" x14ac:dyDescent="0.15">
      <c r="B19" s="624"/>
      <c r="C19" s="492" t="s">
        <v>333</v>
      </c>
      <c r="D19" s="492"/>
      <c r="E19" s="492"/>
      <c r="F19" s="492" t="s">
        <v>332</v>
      </c>
      <c r="G19" s="492"/>
      <c r="H19" s="492"/>
      <c r="I19" s="493"/>
      <c r="J19" s="187"/>
      <c r="K19" s="187"/>
      <c r="M19" s="184" t="s">
        <v>95</v>
      </c>
      <c r="N19" s="181"/>
    </row>
    <row r="20" spans="2:14" ht="39.75" customHeight="1" x14ac:dyDescent="0.15">
      <c r="B20" s="226" t="s">
        <v>266</v>
      </c>
      <c r="C20" s="519" t="s">
        <v>152</v>
      </c>
      <c r="D20" s="520"/>
      <c r="E20" s="521"/>
      <c r="F20" s="522" t="s">
        <v>152</v>
      </c>
      <c r="G20" s="522"/>
      <c r="H20" s="522"/>
      <c r="I20" s="523"/>
      <c r="J20" s="183"/>
      <c r="K20" s="183"/>
      <c r="M20" s="184"/>
      <c r="N20" s="181"/>
    </row>
    <row r="21" spans="2:14" ht="58.5" customHeight="1" x14ac:dyDescent="0.15">
      <c r="B21" s="226" t="s">
        <v>267</v>
      </c>
      <c r="C21" s="627" t="s">
        <v>299</v>
      </c>
      <c r="D21" s="628"/>
      <c r="E21" s="629"/>
      <c r="F21" s="630" t="s">
        <v>315</v>
      </c>
      <c r="G21" s="631"/>
      <c r="H21" s="631"/>
      <c r="I21" s="632"/>
      <c r="J21" s="186"/>
      <c r="K21" s="186"/>
      <c r="M21" s="189"/>
      <c r="N21" s="181"/>
    </row>
    <row r="22" spans="2:14" ht="23.25" customHeight="1" x14ac:dyDescent="0.15">
      <c r="B22" s="226" t="s">
        <v>268</v>
      </c>
      <c r="C22" s="507">
        <v>44562</v>
      </c>
      <c r="D22" s="529"/>
      <c r="E22" s="530"/>
      <c r="F22" s="225" t="s">
        <v>271</v>
      </c>
      <c r="G22" s="240">
        <v>0</v>
      </c>
      <c r="H22" s="225" t="s">
        <v>275</v>
      </c>
      <c r="I22" s="265">
        <v>0.05</v>
      </c>
      <c r="J22" s="30"/>
      <c r="K22" s="30"/>
      <c r="M22" s="189"/>
    </row>
    <row r="23" spans="2:14" ht="27" customHeight="1" x14ac:dyDescent="0.15">
      <c r="B23" s="226" t="s">
        <v>269</v>
      </c>
      <c r="C23" s="507">
        <v>44926</v>
      </c>
      <c r="D23" s="508"/>
      <c r="E23" s="509"/>
      <c r="F23" s="225" t="s">
        <v>272</v>
      </c>
      <c r="G23" s="619">
        <v>0.95</v>
      </c>
      <c r="H23" s="620"/>
      <c r="I23" s="621"/>
      <c r="J23" s="31"/>
      <c r="K23" s="31"/>
      <c r="M23" s="189"/>
    </row>
    <row r="24" spans="2:14" ht="30.75" customHeight="1" x14ac:dyDescent="0.15">
      <c r="B24" s="219" t="s">
        <v>270</v>
      </c>
      <c r="C24" s="597" t="s">
        <v>88</v>
      </c>
      <c r="D24" s="598"/>
      <c r="E24" s="599"/>
      <c r="F24" s="173" t="s">
        <v>274</v>
      </c>
      <c r="G24" s="630" t="s">
        <v>223</v>
      </c>
      <c r="H24" s="631"/>
      <c r="I24" s="637"/>
      <c r="J24" s="28"/>
      <c r="K24" s="28"/>
      <c r="M24" s="189"/>
    </row>
    <row r="25" spans="2:14" ht="22.5" customHeight="1" x14ac:dyDescent="0.15">
      <c r="B25" s="638" t="s">
        <v>235</v>
      </c>
      <c r="C25" s="633"/>
      <c r="D25" s="633"/>
      <c r="E25" s="633"/>
      <c r="F25" s="633"/>
      <c r="G25" s="633"/>
      <c r="H25" s="633"/>
      <c r="I25" s="639"/>
      <c r="J25" s="180"/>
      <c r="K25" s="180"/>
      <c r="M25" s="189"/>
    </row>
    <row r="26" spans="2:14" ht="43.5" customHeight="1" x14ac:dyDescent="0.15">
      <c r="B26" s="227" t="s">
        <v>105</v>
      </c>
      <c r="C26" s="228" t="s">
        <v>261</v>
      </c>
      <c r="D26" s="228" t="s">
        <v>260</v>
      </c>
      <c r="E26" s="229" t="s">
        <v>264</v>
      </c>
      <c r="F26" s="228" t="s">
        <v>263</v>
      </c>
      <c r="G26" s="228" t="s">
        <v>262</v>
      </c>
      <c r="H26" s="229" t="s">
        <v>298</v>
      </c>
      <c r="I26" s="230" t="s">
        <v>273</v>
      </c>
      <c r="J26" s="187"/>
      <c r="K26" s="187"/>
      <c r="M26" s="189"/>
    </row>
    <row r="27" spans="2:14" ht="19.5" customHeight="1" x14ac:dyDescent="0.2">
      <c r="B27" s="231" t="s">
        <v>113</v>
      </c>
      <c r="C27" s="258">
        <v>0</v>
      </c>
      <c r="D27" s="258">
        <v>0</v>
      </c>
      <c r="E27" s="246">
        <v>0</v>
      </c>
      <c r="F27" s="657">
        <f>SUM(C27:C38)</f>
        <v>0.95</v>
      </c>
      <c r="G27" s="657">
        <f>SUM(D27:D38)</f>
        <v>0</v>
      </c>
      <c r="H27" s="251"/>
      <c r="I27" s="657">
        <f>G27+I22</f>
        <v>0.05</v>
      </c>
      <c r="J27" s="238"/>
      <c r="K27" s="38"/>
      <c r="M27" s="189"/>
    </row>
    <row r="28" spans="2:14" ht="19.5" customHeight="1" x14ac:dyDescent="0.2">
      <c r="B28" s="231" t="s">
        <v>114</v>
      </c>
      <c r="C28" s="258">
        <v>0</v>
      </c>
      <c r="D28" s="258">
        <v>0</v>
      </c>
      <c r="E28" s="246">
        <v>0</v>
      </c>
      <c r="F28" s="658"/>
      <c r="G28" s="658"/>
      <c r="H28" s="251"/>
      <c r="I28" s="658"/>
      <c r="J28" s="238"/>
      <c r="K28" s="38"/>
      <c r="M28" s="189"/>
    </row>
    <row r="29" spans="2:14" ht="19.5" customHeight="1" x14ac:dyDescent="0.2">
      <c r="B29" s="231" t="s">
        <v>115</v>
      </c>
      <c r="C29" s="258">
        <v>0</v>
      </c>
      <c r="D29" s="258">
        <v>0</v>
      </c>
      <c r="E29" s="246">
        <v>0</v>
      </c>
      <c r="F29" s="658"/>
      <c r="G29" s="658"/>
      <c r="H29" s="248">
        <f>+(D29*100%)/$G$23</f>
        <v>0</v>
      </c>
      <c r="I29" s="658"/>
      <c r="J29" s="238"/>
      <c r="K29" s="38"/>
      <c r="M29" s="189"/>
    </row>
    <row r="30" spans="2:14" ht="19.5" customHeight="1" x14ac:dyDescent="0.2">
      <c r="B30" s="231" t="s">
        <v>116</v>
      </c>
      <c r="C30" s="258">
        <v>0</v>
      </c>
      <c r="D30" s="258">
        <v>0</v>
      </c>
      <c r="E30" s="246">
        <v>0</v>
      </c>
      <c r="F30" s="658"/>
      <c r="G30" s="658"/>
      <c r="H30" s="248">
        <f>+IF(D30="","",((D30*100%)/$G$23)+H29)</f>
        <v>0</v>
      </c>
      <c r="I30" s="658"/>
      <c r="J30" s="238"/>
      <c r="K30" s="38"/>
    </row>
    <row r="31" spans="2:14" ht="19.5" customHeight="1" x14ac:dyDescent="0.2">
      <c r="B31" s="231" t="s">
        <v>117</v>
      </c>
      <c r="C31" s="239">
        <v>0</v>
      </c>
      <c r="D31" s="239">
        <v>0</v>
      </c>
      <c r="E31" s="246">
        <v>0</v>
      </c>
      <c r="F31" s="658"/>
      <c r="G31" s="658"/>
      <c r="H31" s="248">
        <f t="shared" ref="H31:H38" si="0">+IF(D31="","",((D31*100%)/$G$23)+H30)</f>
        <v>0</v>
      </c>
      <c r="I31" s="658"/>
      <c r="J31" s="238"/>
      <c r="K31" s="38"/>
    </row>
    <row r="32" spans="2:14" ht="19.5" customHeight="1" x14ac:dyDescent="0.2">
      <c r="B32" s="231" t="s">
        <v>118</v>
      </c>
      <c r="C32" s="239">
        <v>0</v>
      </c>
      <c r="D32" s="256">
        <v>0</v>
      </c>
      <c r="E32" s="246">
        <v>0</v>
      </c>
      <c r="F32" s="658"/>
      <c r="G32" s="658"/>
      <c r="H32" s="248">
        <f t="shared" si="0"/>
        <v>0</v>
      </c>
      <c r="I32" s="658"/>
      <c r="J32" s="238"/>
      <c r="K32" s="38"/>
    </row>
    <row r="33" spans="2:11" ht="19.5" customHeight="1" x14ac:dyDescent="0.2">
      <c r="B33" s="231" t="s">
        <v>119</v>
      </c>
      <c r="C33" s="239">
        <v>0</v>
      </c>
      <c r="D33" s="242">
        <v>0</v>
      </c>
      <c r="E33" s="246">
        <v>0</v>
      </c>
      <c r="F33" s="658"/>
      <c r="G33" s="658"/>
      <c r="H33" s="248">
        <f t="shared" si="0"/>
        <v>0</v>
      </c>
      <c r="I33" s="658"/>
      <c r="J33" s="238"/>
      <c r="K33" s="38"/>
    </row>
    <row r="34" spans="2:11" ht="19.5" customHeight="1" x14ac:dyDescent="0.2">
      <c r="B34" s="231" t="s">
        <v>120</v>
      </c>
      <c r="C34" s="239">
        <v>0</v>
      </c>
      <c r="D34" s="242">
        <v>0</v>
      </c>
      <c r="E34" s="246">
        <v>0</v>
      </c>
      <c r="F34" s="658"/>
      <c r="G34" s="658"/>
      <c r="H34" s="248">
        <f t="shared" si="0"/>
        <v>0</v>
      </c>
      <c r="I34" s="658"/>
      <c r="J34" s="238"/>
      <c r="K34" s="38"/>
    </row>
    <row r="35" spans="2:11" ht="19.5" customHeight="1" x14ac:dyDescent="0.2">
      <c r="B35" s="231" t="s">
        <v>121</v>
      </c>
      <c r="C35" s="239">
        <f>0.14*G23</f>
        <v>0.13300000000000001</v>
      </c>
      <c r="D35" s="242">
        <v>0</v>
      </c>
      <c r="E35" s="246">
        <v>0</v>
      </c>
      <c r="F35" s="658"/>
      <c r="G35" s="658"/>
      <c r="H35" s="248">
        <f t="shared" si="0"/>
        <v>0</v>
      </c>
      <c r="I35" s="658"/>
      <c r="J35" s="238"/>
      <c r="K35" s="38"/>
    </row>
    <row r="36" spans="2:11" ht="19.5" customHeight="1" x14ac:dyDescent="0.2">
      <c r="B36" s="231" t="s">
        <v>122</v>
      </c>
      <c r="C36" s="239">
        <f>0.38*G23</f>
        <v>0.36099999999999999</v>
      </c>
      <c r="D36" s="242">
        <v>0</v>
      </c>
      <c r="E36" s="246">
        <v>0</v>
      </c>
      <c r="F36" s="658"/>
      <c r="G36" s="658"/>
      <c r="H36" s="248">
        <f t="shared" si="0"/>
        <v>0</v>
      </c>
      <c r="I36" s="658"/>
      <c r="J36" s="238"/>
      <c r="K36" s="38"/>
    </row>
    <row r="37" spans="2:11" ht="19.5" customHeight="1" x14ac:dyDescent="0.2">
      <c r="B37" s="231" t="s">
        <v>123</v>
      </c>
      <c r="C37" s="239">
        <f>0.44*G23</f>
        <v>0.41799999999999998</v>
      </c>
      <c r="D37" s="242">
        <v>0</v>
      </c>
      <c r="E37" s="246">
        <v>0</v>
      </c>
      <c r="F37" s="658"/>
      <c r="G37" s="658"/>
      <c r="H37" s="248">
        <f t="shared" si="0"/>
        <v>0</v>
      </c>
      <c r="I37" s="658"/>
      <c r="J37" s="238"/>
      <c r="K37" s="38"/>
    </row>
    <row r="38" spans="2:11" ht="19.5" customHeight="1" x14ac:dyDescent="0.2">
      <c r="B38" s="231" t="s">
        <v>124</v>
      </c>
      <c r="C38" s="239">
        <f>0.04*G23</f>
        <v>3.7999999999999999E-2</v>
      </c>
      <c r="D38" s="242">
        <v>0</v>
      </c>
      <c r="E38" s="246">
        <v>0</v>
      </c>
      <c r="F38" s="659"/>
      <c r="G38" s="659"/>
      <c r="H38" s="248">
        <f t="shared" si="0"/>
        <v>0</v>
      </c>
      <c r="I38" s="659"/>
      <c r="J38" s="238"/>
      <c r="K38" s="38"/>
    </row>
    <row r="39" spans="2:11" ht="54.75" customHeight="1" x14ac:dyDescent="0.15">
      <c r="B39" s="232" t="s">
        <v>277</v>
      </c>
      <c r="C39" s="603" t="s">
        <v>340</v>
      </c>
      <c r="D39" s="604"/>
      <c r="E39" s="604"/>
      <c r="F39" s="604"/>
      <c r="G39" s="604"/>
      <c r="H39" s="604"/>
      <c r="I39" s="605"/>
      <c r="J39" s="190"/>
      <c r="K39" s="190"/>
    </row>
    <row r="40" spans="2:11" ht="45" customHeight="1" x14ac:dyDescent="0.15">
      <c r="B40" s="643"/>
      <c r="C40" s="538"/>
      <c r="D40" s="538"/>
      <c r="E40" s="538"/>
      <c r="F40" s="538"/>
      <c r="G40" s="538"/>
      <c r="H40" s="538"/>
      <c r="I40" s="644"/>
      <c r="J40" s="180"/>
      <c r="K40" s="180"/>
    </row>
    <row r="41" spans="2:11" ht="45" customHeight="1" x14ac:dyDescent="0.15">
      <c r="B41" s="645"/>
      <c r="C41" s="646"/>
      <c r="D41" s="646"/>
      <c r="E41" s="646"/>
      <c r="F41" s="646"/>
      <c r="G41" s="646"/>
      <c r="H41" s="646"/>
      <c r="I41" s="647"/>
      <c r="J41" s="190"/>
      <c r="K41" s="190"/>
    </row>
    <row r="42" spans="2:11" ht="45" customHeight="1" x14ac:dyDescent="0.15">
      <c r="B42" s="645"/>
      <c r="C42" s="646"/>
      <c r="D42" s="646"/>
      <c r="E42" s="646"/>
      <c r="F42" s="646"/>
      <c r="G42" s="646"/>
      <c r="H42" s="646"/>
      <c r="I42" s="647"/>
      <c r="J42" s="190"/>
      <c r="K42" s="190"/>
    </row>
    <row r="43" spans="2:11" ht="45" customHeight="1" x14ac:dyDescent="0.15">
      <c r="B43" s="645"/>
      <c r="C43" s="646"/>
      <c r="D43" s="646"/>
      <c r="E43" s="646"/>
      <c r="F43" s="646"/>
      <c r="G43" s="646"/>
      <c r="H43" s="646"/>
      <c r="I43" s="647"/>
      <c r="J43" s="190"/>
      <c r="K43" s="190"/>
    </row>
    <row r="44" spans="2:11" ht="45" customHeight="1" x14ac:dyDescent="0.15">
      <c r="B44" s="648"/>
      <c r="C44" s="544"/>
      <c r="D44" s="544"/>
      <c r="E44" s="544"/>
      <c r="F44" s="544"/>
      <c r="G44" s="544"/>
      <c r="H44" s="544"/>
      <c r="I44" s="649"/>
      <c r="J44" s="179"/>
      <c r="K44" s="179"/>
    </row>
    <row r="45" spans="2:11" ht="62.25" customHeight="1" x14ac:dyDescent="0.15">
      <c r="B45" s="224" t="s">
        <v>278</v>
      </c>
      <c r="C45" s="566" t="s">
        <v>342</v>
      </c>
      <c r="D45" s="567"/>
      <c r="E45" s="567"/>
      <c r="F45" s="567"/>
      <c r="G45" s="567"/>
      <c r="H45" s="567"/>
      <c r="I45" s="568"/>
      <c r="J45" s="191"/>
      <c r="K45" s="191"/>
    </row>
    <row r="46" spans="2:11" ht="32.25" customHeight="1" x14ac:dyDescent="0.15">
      <c r="B46" s="224" t="s">
        <v>279</v>
      </c>
      <c r="C46" s="569" t="s">
        <v>337</v>
      </c>
      <c r="D46" s="570"/>
      <c r="E46" s="570"/>
      <c r="F46" s="570"/>
      <c r="G46" s="570"/>
      <c r="H46" s="570"/>
      <c r="I46" s="571"/>
      <c r="J46" s="191"/>
      <c r="K46" s="191"/>
    </row>
    <row r="47" spans="2:11" ht="40.5" customHeight="1" x14ac:dyDescent="0.15">
      <c r="B47" s="233" t="s">
        <v>280</v>
      </c>
      <c r="C47" s="572" t="s">
        <v>338</v>
      </c>
      <c r="D47" s="573"/>
      <c r="E47" s="573"/>
      <c r="F47" s="573"/>
      <c r="G47" s="573"/>
      <c r="H47" s="573"/>
      <c r="I47" s="574"/>
      <c r="J47" s="191"/>
      <c r="K47" s="191"/>
    </row>
    <row r="48" spans="2:11" ht="22.5" customHeight="1" x14ac:dyDescent="0.15">
      <c r="B48" s="633" t="s">
        <v>236</v>
      </c>
      <c r="C48" s="633"/>
      <c r="D48" s="633"/>
      <c r="E48" s="633"/>
      <c r="F48" s="633"/>
      <c r="G48" s="633"/>
      <c r="H48" s="633"/>
      <c r="I48" s="633"/>
      <c r="J48" s="191"/>
      <c r="K48" s="191"/>
    </row>
    <row r="49" spans="2:11" ht="22.5" customHeight="1" x14ac:dyDescent="0.15">
      <c r="B49" s="650" t="s">
        <v>281</v>
      </c>
      <c r="C49" s="234" t="s">
        <v>282</v>
      </c>
      <c r="D49" s="652" t="s">
        <v>283</v>
      </c>
      <c r="E49" s="652"/>
      <c r="F49" s="652"/>
      <c r="G49" s="652" t="s">
        <v>284</v>
      </c>
      <c r="H49" s="652"/>
      <c r="I49" s="652"/>
      <c r="J49" s="192"/>
      <c r="K49" s="192"/>
    </row>
    <row r="50" spans="2:11" ht="30.75" customHeight="1" x14ac:dyDescent="0.15">
      <c r="B50" s="651"/>
      <c r="C50" s="235"/>
      <c r="D50" s="653"/>
      <c r="E50" s="653"/>
      <c r="F50" s="653"/>
      <c r="G50" s="653"/>
      <c r="H50" s="653"/>
      <c r="I50" s="653"/>
      <c r="J50" s="192"/>
      <c r="K50" s="192"/>
    </row>
    <row r="51" spans="2:11" ht="32.25" customHeight="1" x14ac:dyDescent="0.15">
      <c r="B51" s="236" t="s">
        <v>285</v>
      </c>
      <c r="C51" s="563" t="s">
        <v>303</v>
      </c>
      <c r="D51" s="564"/>
      <c r="E51" s="564"/>
      <c r="F51" s="564"/>
      <c r="G51" s="564"/>
      <c r="H51" s="564"/>
      <c r="I51" s="565"/>
      <c r="J51" s="193"/>
      <c r="K51" s="193"/>
    </row>
    <row r="52" spans="2:11" ht="28.5" customHeight="1" x14ac:dyDescent="0.15">
      <c r="B52" s="225" t="s">
        <v>286</v>
      </c>
      <c r="C52" s="563" t="s">
        <v>303</v>
      </c>
      <c r="D52" s="564"/>
      <c r="E52" s="564"/>
      <c r="F52" s="564"/>
      <c r="G52" s="564"/>
      <c r="H52" s="564"/>
      <c r="I52" s="565"/>
      <c r="J52" s="193"/>
      <c r="K52" s="193"/>
    </row>
    <row r="53" spans="2:11" ht="30" customHeight="1" x14ac:dyDescent="0.15">
      <c r="B53" s="233" t="s">
        <v>287</v>
      </c>
      <c r="C53" s="552" t="s">
        <v>336</v>
      </c>
      <c r="D53" s="553"/>
      <c r="E53" s="553"/>
      <c r="F53" s="553"/>
      <c r="G53" s="553"/>
      <c r="H53" s="553"/>
      <c r="I53" s="554"/>
      <c r="J53" s="194"/>
      <c r="K53" s="194"/>
    </row>
    <row r="54" spans="2:11" ht="31.5" customHeight="1" thickBot="1" x14ac:dyDescent="0.2">
      <c r="B54" s="233" t="s">
        <v>288</v>
      </c>
      <c r="C54" s="555" t="s">
        <v>295</v>
      </c>
      <c r="D54" s="555"/>
      <c r="E54" s="555"/>
      <c r="F54" s="555"/>
      <c r="G54" s="555"/>
      <c r="H54" s="555"/>
      <c r="I54" s="556"/>
      <c r="J54" s="195"/>
      <c r="K54" s="195"/>
    </row>
    <row r="55" spans="2:11" ht="12.75" customHeight="1" x14ac:dyDescent="0.15">
      <c r="B55" s="47"/>
      <c r="C55" s="196"/>
      <c r="D55" s="196"/>
      <c r="E55" s="197"/>
      <c r="F55" s="197"/>
      <c r="G55" s="237"/>
      <c r="H55" s="48"/>
      <c r="I55" s="196"/>
      <c r="J55" s="195"/>
      <c r="K55" s="195"/>
    </row>
    <row r="56" spans="2:11" x14ac:dyDescent="0.15">
      <c r="B56" s="47"/>
      <c r="C56" s="196"/>
      <c r="D56" s="196"/>
      <c r="E56" s="197"/>
      <c r="F56" s="197"/>
      <c r="G56" s="237"/>
      <c r="H56" s="48"/>
      <c r="I56" s="196"/>
      <c r="J56" s="195"/>
      <c r="K56" s="195"/>
    </row>
    <row r="57" spans="2:11" x14ac:dyDescent="0.15">
      <c r="B57" s="47"/>
      <c r="C57" s="196"/>
      <c r="D57" s="196"/>
      <c r="E57" s="197"/>
      <c r="F57" s="197"/>
      <c r="G57" s="237"/>
      <c r="H57" s="48"/>
      <c r="I57" s="196"/>
      <c r="J57" s="195"/>
      <c r="K57" s="195"/>
    </row>
    <row r="58" spans="2:11" x14ac:dyDescent="0.15">
      <c r="B58" s="47"/>
      <c r="C58" s="196"/>
      <c r="D58" s="196"/>
      <c r="E58" s="197"/>
      <c r="F58" s="197"/>
      <c r="G58" s="237"/>
      <c r="H58" s="48"/>
      <c r="I58" s="196"/>
      <c r="J58" s="195"/>
      <c r="K58" s="195"/>
    </row>
    <row r="59" spans="2:11" x14ac:dyDescent="0.15">
      <c r="B59" s="47"/>
      <c r="C59" s="196"/>
      <c r="D59" s="196"/>
      <c r="E59" s="197"/>
      <c r="F59" s="197"/>
      <c r="G59" s="237"/>
      <c r="H59" s="48"/>
      <c r="I59" s="196"/>
      <c r="J59" s="195"/>
      <c r="K59" s="195"/>
    </row>
    <row r="60" spans="2:11" ht="25.5" customHeight="1" x14ac:dyDescent="0.15">
      <c r="B60" s="47"/>
      <c r="C60" s="196"/>
      <c r="D60" s="196"/>
      <c r="E60" s="197"/>
      <c r="F60" s="197"/>
      <c r="G60" s="237"/>
      <c r="H60" s="48"/>
      <c r="I60" s="196"/>
      <c r="J60" s="195"/>
      <c r="K60" s="19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600-000000000000}">
      <formula1>O17:O19</formula1>
    </dataValidation>
    <dataValidation type="list" allowBlank="1" showInputMessage="1" showErrorMessage="1" sqref="H12:I12" xr:uid="{00000000-0002-0000-0600-000001000000}">
      <formula1>M17:M19</formula1>
    </dataValidation>
    <dataValidation type="list" allowBlank="1" showInputMessage="1" showErrorMessage="1" sqref="C24:E24" xr:uid="{00000000-0002-0000-0600-000002000000}">
      <formula1>$M$12:$M$15</formula1>
    </dataValidation>
    <dataValidation type="list" allowBlank="1" showInputMessage="1" showErrorMessage="1" sqref="C9:F9" xr:uid="{00000000-0002-0000-0600-000003000000}">
      <formula1>$M$6:$M$9</formula1>
    </dataValidation>
    <dataValidation type="list" allowBlank="1" showInputMessage="1" showErrorMessage="1" sqref="J10:K10" xr:uid="{00000000-0002-0000-0600-000004000000}">
      <formula1>$M$21:$M$28</formula1>
    </dataValidation>
    <dataValidation type="list" allowBlank="1" showInputMessage="1" showErrorMessage="1" sqref="H13:I13" xr:uid="{00000000-0002-0000-0600-000005000000}">
      <formula1>$N$5:$N$8</formula1>
    </dataValidation>
    <dataValidation type="list" allowBlank="1" showInputMessage="1" showErrorMessage="1" sqref="C7 I7" xr:uid="{00000000-0002-0000-06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5601"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65601"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X60"/>
  <sheetViews>
    <sheetView topLeftCell="B21" zoomScale="70" zoomScaleNormal="70" zoomScalePageLayoutView="85" workbookViewId="0">
      <selection activeCell="C27" sqref="C27:D30"/>
    </sheetView>
  </sheetViews>
  <sheetFormatPr baseColWidth="10" defaultColWidth="10.8320312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8" customWidth="1"/>
    <col min="8" max="8" width="20.5" style="7" customWidth="1"/>
    <col min="9" max="11" width="22.5" style="7" customWidth="1"/>
    <col min="12" max="12" width="10.83203125" style="12"/>
    <col min="13" max="14" width="0" style="12" hidden="1" customWidth="1"/>
    <col min="15" max="24" width="10.83203125" style="12"/>
    <col min="25" max="16384" width="10.83203125" style="7"/>
  </cols>
  <sheetData>
    <row r="1" spans="2:14" ht="37.5" customHeight="1" x14ac:dyDescent="0.15">
      <c r="B1" s="476"/>
      <c r="C1" s="479" t="s">
        <v>25</v>
      </c>
      <c r="D1" s="479"/>
      <c r="E1" s="479"/>
      <c r="F1" s="479"/>
      <c r="G1" s="479"/>
      <c r="H1" s="479"/>
      <c r="I1" s="480"/>
      <c r="J1" s="177"/>
      <c r="K1" s="177"/>
      <c r="M1" s="178" t="s">
        <v>47</v>
      </c>
    </row>
    <row r="2" spans="2:14" ht="37.5" customHeight="1" x14ac:dyDescent="0.15">
      <c r="B2" s="477"/>
      <c r="C2" s="483" t="s">
        <v>239</v>
      </c>
      <c r="D2" s="483"/>
      <c r="E2" s="483"/>
      <c r="F2" s="483"/>
      <c r="G2" s="483"/>
      <c r="H2" s="483"/>
      <c r="I2" s="481"/>
      <c r="J2" s="177"/>
      <c r="K2" s="177"/>
      <c r="M2" s="178" t="s">
        <v>48</v>
      </c>
    </row>
    <row r="3" spans="2:14" ht="37.5" customHeight="1" thickBot="1" x14ac:dyDescent="0.2">
      <c r="B3" s="478"/>
      <c r="C3" s="484" t="s">
        <v>240</v>
      </c>
      <c r="D3" s="484"/>
      <c r="E3" s="484"/>
      <c r="F3" s="484" t="s">
        <v>241</v>
      </c>
      <c r="G3" s="484"/>
      <c r="H3" s="484"/>
      <c r="I3" s="482"/>
      <c r="J3" s="177"/>
      <c r="K3" s="177"/>
      <c r="M3" s="178" t="s">
        <v>50</v>
      </c>
    </row>
    <row r="4" spans="2:14" ht="23.25" customHeight="1" x14ac:dyDescent="0.15">
      <c r="B4" s="485"/>
      <c r="C4" s="486"/>
      <c r="D4" s="486"/>
      <c r="E4" s="486"/>
      <c r="F4" s="486"/>
      <c r="G4" s="486"/>
      <c r="H4" s="486"/>
      <c r="I4" s="487"/>
      <c r="J4" s="179"/>
      <c r="K4" s="179"/>
    </row>
    <row r="5" spans="2:14" ht="24" customHeight="1" x14ac:dyDescent="0.15">
      <c r="B5" s="488" t="s">
        <v>234</v>
      </c>
      <c r="C5" s="489"/>
      <c r="D5" s="489"/>
      <c r="E5" s="489"/>
      <c r="F5" s="489"/>
      <c r="G5" s="489"/>
      <c r="H5" s="489"/>
      <c r="I5" s="490"/>
      <c r="J5" s="180"/>
      <c r="K5" s="180"/>
      <c r="N5" s="181" t="s">
        <v>57</v>
      </c>
    </row>
    <row r="6" spans="2:14" ht="60" customHeight="1" x14ac:dyDescent="0.15">
      <c r="B6" s="206" t="s">
        <v>242</v>
      </c>
      <c r="C6" s="244">
        <v>5</v>
      </c>
      <c r="D6" s="491" t="s">
        <v>243</v>
      </c>
      <c r="E6" s="491"/>
      <c r="F6" s="492" t="s">
        <v>300</v>
      </c>
      <c r="G6" s="492"/>
      <c r="H6" s="492"/>
      <c r="I6" s="493"/>
      <c r="J6" s="182"/>
      <c r="K6" s="182"/>
      <c r="M6" s="178" t="s">
        <v>60</v>
      </c>
      <c r="N6" s="181" t="s">
        <v>61</v>
      </c>
    </row>
    <row r="7" spans="2:14" ht="30.75" customHeight="1" x14ac:dyDescent="0.15">
      <c r="B7" s="206" t="s">
        <v>244</v>
      </c>
      <c r="C7" s="244" t="s">
        <v>81</v>
      </c>
      <c r="D7" s="491" t="s">
        <v>245</v>
      </c>
      <c r="E7" s="491"/>
      <c r="F7" s="494" t="s">
        <v>296</v>
      </c>
      <c r="G7" s="494"/>
      <c r="H7" s="213" t="s">
        <v>246</v>
      </c>
      <c r="I7" s="214" t="s">
        <v>76</v>
      </c>
      <c r="J7" s="183"/>
      <c r="K7" s="183"/>
      <c r="M7" s="178" t="s">
        <v>65</v>
      </c>
      <c r="N7" s="181" t="s">
        <v>66</v>
      </c>
    </row>
    <row r="8" spans="2:14" ht="54" customHeight="1" x14ac:dyDescent="0.15">
      <c r="B8" s="206" t="s">
        <v>247</v>
      </c>
      <c r="C8" s="492" t="s">
        <v>301</v>
      </c>
      <c r="D8" s="492"/>
      <c r="E8" s="492"/>
      <c r="F8" s="492"/>
      <c r="G8" s="245" t="s">
        <v>248</v>
      </c>
      <c r="H8" s="497">
        <v>7556</v>
      </c>
      <c r="I8" s="498"/>
      <c r="J8" s="21"/>
      <c r="K8" s="21"/>
      <c r="M8" s="178" t="s">
        <v>69</v>
      </c>
      <c r="N8" s="181" t="s">
        <v>70</v>
      </c>
    </row>
    <row r="9" spans="2:14" ht="30.75" customHeight="1" x14ac:dyDescent="0.15">
      <c r="B9" s="206" t="s">
        <v>48</v>
      </c>
      <c r="C9" s="499" t="s">
        <v>65</v>
      </c>
      <c r="D9" s="499"/>
      <c r="E9" s="499"/>
      <c r="F9" s="499"/>
      <c r="G9" s="245" t="s">
        <v>249</v>
      </c>
      <c r="H9" s="500" t="s">
        <v>302</v>
      </c>
      <c r="I9" s="501"/>
      <c r="J9" s="22"/>
      <c r="K9" s="22"/>
      <c r="M9" s="184" t="s">
        <v>73</v>
      </c>
    </row>
    <row r="10" spans="2:14" ht="39" customHeight="1" x14ac:dyDescent="0.15">
      <c r="B10" s="206" t="s">
        <v>250</v>
      </c>
      <c r="C10" s="492" t="s">
        <v>304</v>
      </c>
      <c r="D10" s="492"/>
      <c r="E10" s="492"/>
      <c r="F10" s="492"/>
      <c r="G10" s="492"/>
      <c r="H10" s="492"/>
      <c r="I10" s="493"/>
      <c r="J10" s="185"/>
      <c r="K10" s="185"/>
      <c r="M10" s="184"/>
    </row>
    <row r="11" spans="2:14" ht="48.75" customHeight="1" x14ac:dyDescent="0.15">
      <c r="B11" s="206" t="s">
        <v>251</v>
      </c>
      <c r="C11" s="492" t="s">
        <v>311</v>
      </c>
      <c r="D11" s="492"/>
      <c r="E11" s="492"/>
      <c r="F11" s="492"/>
      <c r="G11" s="492"/>
      <c r="H11" s="492"/>
      <c r="I11" s="492"/>
      <c r="J11" s="183"/>
      <c r="K11" s="183"/>
      <c r="M11" s="184"/>
      <c r="N11" s="181" t="s">
        <v>76</v>
      </c>
    </row>
    <row r="12" spans="2:14" ht="30.75" customHeight="1" x14ac:dyDescent="0.15">
      <c r="B12" s="206" t="s">
        <v>254</v>
      </c>
      <c r="C12" s="495" t="s">
        <v>334</v>
      </c>
      <c r="D12" s="495"/>
      <c r="E12" s="495"/>
      <c r="F12" s="495"/>
      <c r="G12" s="172" t="s">
        <v>252</v>
      </c>
      <c r="H12" s="522" t="s">
        <v>91</v>
      </c>
      <c r="I12" s="522"/>
      <c r="J12" s="183"/>
      <c r="K12" s="183"/>
      <c r="M12" s="184" t="s">
        <v>80</v>
      </c>
      <c r="N12" s="181" t="s">
        <v>81</v>
      </c>
    </row>
    <row r="13" spans="2:14" ht="30.75" customHeight="1" x14ac:dyDescent="0.15">
      <c r="B13" s="206" t="s">
        <v>255</v>
      </c>
      <c r="C13" s="504" t="s">
        <v>339</v>
      </c>
      <c r="D13" s="505"/>
      <c r="E13" s="505"/>
      <c r="F13" s="506"/>
      <c r="G13" s="172" t="s">
        <v>253</v>
      </c>
      <c r="H13" s="494" t="s">
        <v>70</v>
      </c>
      <c r="I13" s="494"/>
      <c r="J13" s="183"/>
      <c r="K13" s="183"/>
      <c r="M13" s="184" t="s">
        <v>84</v>
      </c>
    </row>
    <row r="14" spans="2:14" ht="36.75" customHeight="1" x14ac:dyDescent="0.15">
      <c r="B14" s="206" t="s">
        <v>256</v>
      </c>
      <c r="C14" s="660" t="s">
        <v>321</v>
      </c>
      <c r="D14" s="661"/>
      <c r="E14" s="661"/>
      <c r="F14" s="661"/>
      <c r="G14" s="661"/>
      <c r="H14" s="661"/>
      <c r="I14" s="661"/>
      <c r="J14" s="185"/>
      <c r="K14" s="185"/>
      <c r="M14" s="184" t="s">
        <v>86</v>
      </c>
      <c r="N14" s="181"/>
    </row>
    <row r="15" spans="2:14" ht="30.75" customHeight="1" x14ac:dyDescent="0.15">
      <c r="B15" s="206" t="s">
        <v>257</v>
      </c>
      <c r="C15" s="495" t="s">
        <v>290</v>
      </c>
      <c r="D15" s="495"/>
      <c r="E15" s="495"/>
      <c r="F15" s="495"/>
      <c r="G15" s="495"/>
      <c r="H15" s="495"/>
      <c r="I15" s="495"/>
      <c r="J15" s="186"/>
      <c r="K15" s="186"/>
      <c r="M15" s="184" t="s">
        <v>88</v>
      </c>
      <c r="N15" s="181"/>
    </row>
    <row r="16" spans="2:14" ht="33.75" customHeight="1" x14ac:dyDescent="0.15">
      <c r="B16" s="206" t="s">
        <v>258</v>
      </c>
      <c r="C16" s="492" t="s">
        <v>324</v>
      </c>
      <c r="D16" s="492"/>
      <c r="E16" s="492"/>
      <c r="F16" s="492"/>
      <c r="G16" s="492"/>
      <c r="H16" s="492"/>
      <c r="I16" s="492"/>
      <c r="J16" s="187"/>
      <c r="K16" s="187"/>
      <c r="M16" s="184"/>
      <c r="N16" s="181"/>
    </row>
    <row r="17" spans="2:14" ht="30.75" customHeight="1" x14ac:dyDescent="0.15">
      <c r="B17" s="206" t="s">
        <v>259</v>
      </c>
      <c r="C17" s="494" t="s">
        <v>152</v>
      </c>
      <c r="D17" s="513"/>
      <c r="E17" s="513"/>
      <c r="F17" s="513"/>
      <c r="G17" s="513"/>
      <c r="H17" s="513"/>
      <c r="I17" s="513"/>
      <c r="J17" s="188"/>
      <c r="K17" s="188"/>
      <c r="M17" s="184" t="s">
        <v>91</v>
      </c>
      <c r="N17" s="181"/>
    </row>
    <row r="18" spans="2:14" ht="18" customHeight="1" x14ac:dyDescent="0.15">
      <c r="B18" s="515" t="s">
        <v>265</v>
      </c>
      <c r="C18" s="516" t="s">
        <v>237</v>
      </c>
      <c r="D18" s="516"/>
      <c r="E18" s="516"/>
      <c r="F18" s="517" t="s">
        <v>238</v>
      </c>
      <c r="G18" s="517"/>
      <c r="H18" s="517"/>
      <c r="I18" s="518"/>
      <c r="J18" s="28"/>
      <c r="K18" s="28"/>
      <c r="M18" s="184" t="s">
        <v>79</v>
      </c>
      <c r="N18" s="181"/>
    </row>
    <row r="19" spans="2:14" ht="83.25" customHeight="1" x14ac:dyDescent="0.15">
      <c r="B19" s="515"/>
      <c r="C19" s="492" t="s">
        <v>316</v>
      </c>
      <c r="D19" s="492"/>
      <c r="E19" s="492"/>
      <c r="F19" s="492" t="s">
        <v>335</v>
      </c>
      <c r="G19" s="492"/>
      <c r="H19" s="492"/>
      <c r="I19" s="493"/>
      <c r="J19" s="187"/>
      <c r="K19" s="187"/>
      <c r="M19" s="184" t="s">
        <v>95</v>
      </c>
      <c r="N19" s="181"/>
    </row>
    <row r="20" spans="2:14" ht="39.75" customHeight="1" x14ac:dyDescent="0.15">
      <c r="B20" s="206" t="s">
        <v>266</v>
      </c>
      <c r="C20" s="519" t="s">
        <v>291</v>
      </c>
      <c r="D20" s="520"/>
      <c r="E20" s="521"/>
      <c r="F20" s="522" t="s">
        <v>291</v>
      </c>
      <c r="G20" s="522"/>
      <c r="H20" s="522"/>
      <c r="I20" s="523"/>
      <c r="J20" s="183"/>
      <c r="K20" s="183"/>
      <c r="M20" s="184"/>
      <c r="N20" s="181"/>
    </row>
    <row r="21" spans="2:14" ht="61.5" customHeight="1" x14ac:dyDescent="0.15">
      <c r="B21" s="206" t="s">
        <v>267</v>
      </c>
      <c r="C21" s="627" t="s">
        <v>299</v>
      </c>
      <c r="D21" s="628"/>
      <c r="E21" s="629"/>
      <c r="F21" s="630" t="s">
        <v>317</v>
      </c>
      <c r="G21" s="631"/>
      <c r="H21" s="631"/>
      <c r="I21" s="632"/>
      <c r="J21" s="186"/>
      <c r="K21" s="186"/>
      <c r="M21" s="189"/>
      <c r="N21" s="181"/>
    </row>
    <row r="22" spans="2:14" ht="23.25" customHeight="1" x14ac:dyDescent="0.15">
      <c r="B22" s="206" t="s">
        <v>268</v>
      </c>
      <c r="C22" s="507">
        <v>44562</v>
      </c>
      <c r="D22" s="529"/>
      <c r="E22" s="530"/>
      <c r="F22" s="172" t="s">
        <v>271</v>
      </c>
      <c r="G22" s="222">
        <v>0</v>
      </c>
      <c r="H22" s="172" t="s">
        <v>275</v>
      </c>
      <c r="I22" s="223">
        <v>7.4999999999999997E-2</v>
      </c>
      <c r="J22" s="30"/>
      <c r="K22" s="30"/>
      <c r="M22" s="189"/>
    </row>
    <row r="23" spans="2:14" ht="27" customHeight="1" x14ac:dyDescent="0.15">
      <c r="B23" s="206" t="s">
        <v>269</v>
      </c>
      <c r="C23" s="507">
        <v>44926</v>
      </c>
      <c r="D23" s="508"/>
      <c r="E23" s="509"/>
      <c r="F23" s="172" t="s">
        <v>272</v>
      </c>
      <c r="G23" s="662">
        <v>0.14000000000000001</v>
      </c>
      <c r="H23" s="663"/>
      <c r="I23" s="664"/>
      <c r="J23" s="31"/>
      <c r="K23" s="31"/>
      <c r="M23" s="189"/>
    </row>
    <row r="24" spans="2:14" ht="30.75" customHeight="1" x14ac:dyDescent="0.15">
      <c r="B24" s="205" t="s">
        <v>270</v>
      </c>
      <c r="C24" s="531" t="s">
        <v>293</v>
      </c>
      <c r="D24" s="532"/>
      <c r="E24" s="533"/>
      <c r="F24" s="173" t="s">
        <v>274</v>
      </c>
      <c r="G24" s="527" t="s">
        <v>223</v>
      </c>
      <c r="H24" s="508"/>
      <c r="I24" s="528"/>
      <c r="J24" s="28"/>
      <c r="K24" s="28"/>
      <c r="M24" s="189"/>
    </row>
    <row r="25" spans="2:14" ht="22.5" customHeight="1" x14ac:dyDescent="0.15">
      <c r="B25" s="488" t="s">
        <v>235</v>
      </c>
      <c r="C25" s="489"/>
      <c r="D25" s="489"/>
      <c r="E25" s="489"/>
      <c r="F25" s="489"/>
      <c r="G25" s="489"/>
      <c r="H25" s="489"/>
      <c r="I25" s="490"/>
      <c r="J25" s="180"/>
      <c r="K25" s="180"/>
      <c r="M25" s="189"/>
    </row>
    <row r="26" spans="2:14" ht="43.5" customHeight="1" x14ac:dyDescent="0.15">
      <c r="B26" s="174" t="s">
        <v>105</v>
      </c>
      <c r="C26" s="204" t="s">
        <v>261</v>
      </c>
      <c r="D26" s="204" t="s">
        <v>260</v>
      </c>
      <c r="E26" s="175" t="s">
        <v>264</v>
      </c>
      <c r="F26" s="204" t="s">
        <v>263</v>
      </c>
      <c r="G26" s="204" t="s">
        <v>262</v>
      </c>
      <c r="H26" s="175" t="s">
        <v>276</v>
      </c>
      <c r="I26" s="176" t="s">
        <v>273</v>
      </c>
      <c r="J26" s="187"/>
      <c r="K26" s="187"/>
      <c r="M26" s="189"/>
    </row>
    <row r="27" spans="2:14" ht="15.5" customHeight="1" x14ac:dyDescent="0.15">
      <c r="B27" s="174" t="s">
        <v>294</v>
      </c>
      <c r="C27" s="258">
        <v>0</v>
      </c>
      <c r="D27" s="258">
        <v>0</v>
      </c>
      <c r="E27" s="217">
        <v>0</v>
      </c>
      <c r="F27" s="665">
        <f>+SUM(C27:C38)</f>
        <v>0.14000000000000001</v>
      </c>
      <c r="G27" s="668">
        <f>+SUM(D27:D38)</f>
        <v>0</v>
      </c>
      <c r="H27" s="252"/>
      <c r="I27" s="671">
        <f>+G27+G27+I22</f>
        <v>7.4999999999999997E-2</v>
      </c>
      <c r="J27" s="187"/>
      <c r="K27" s="187"/>
      <c r="M27" s="189"/>
    </row>
    <row r="28" spans="2:14" ht="15.5" customHeight="1" x14ac:dyDescent="0.15">
      <c r="B28" s="174" t="s">
        <v>114</v>
      </c>
      <c r="C28" s="258">
        <v>0</v>
      </c>
      <c r="D28" s="258">
        <v>0</v>
      </c>
      <c r="E28" s="217">
        <v>0</v>
      </c>
      <c r="F28" s="666"/>
      <c r="G28" s="669"/>
      <c r="H28" s="252"/>
      <c r="I28" s="672"/>
      <c r="J28" s="187"/>
      <c r="K28" s="187"/>
      <c r="M28" s="189"/>
    </row>
    <row r="29" spans="2:14" ht="15.5" customHeight="1" x14ac:dyDescent="0.15">
      <c r="B29" s="174" t="s">
        <v>115</v>
      </c>
      <c r="C29" s="258">
        <v>0</v>
      </c>
      <c r="D29" s="258">
        <v>0</v>
      </c>
      <c r="E29" s="217">
        <v>0</v>
      </c>
      <c r="F29" s="666"/>
      <c r="G29" s="669"/>
      <c r="H29" s="248">
        <f>+(D29*100%)/$G$23</f>
        <v>0</v>
      </c>
      <c r="I29" s="672"/>
      <c r="J29" s="187"/>
      <c r="K29" s="187"/>
      <c r="M29" s="189"/>
    </row>
    <row r="30" spans="2:14" ht="15.5" customHeight="1" x14ac:dyDescent="0.15">
      <c r="B30" s="174" t="s">
        <v>116</v>
      </c>
      <c r="C30" s="258">
        <v>0</v>
      </c>
      <c r="D30" s="258">
        <v>0</v>
      </c>
      <c r="E30" s="217">
        <v>0</v>
      </c>
      <c r="F30" s="666"/>
      <c r="G30" s="669"/>
      <c r="H30" s="248">
        <f>+IF(D30="","",((D30*100%)/$G$23)+H29)</f>
        <v>0</v>
      </c>
      <c r="I30" s="672"/>
      <c r="J30" s="187"/>
      <c r="K30" s="187"/>
      <c r="M30" s="189"/>
    </row>
    <row r="31" spans="2:14" ht="15.5" customHeight="1" x14ac:dyDescent="0.15">
      <c r="B31" s="174" t="s">
        <v>117</v>
      </c>
      <c r="C31" s="258">
        <f t="shared" ref="C31" si="0">0*G25</f>
        <v>0</v>
      </c>
      <c r="D31" s="258"/>
      <c r="E31" s="217">
        <v>0</v>
      </c>
      <c r="F31" s="666"/>
      <c r="G31" s="669"/>
      <c r="H31" s="248" t="str">
        <f t="shared" ref="H31:H38" si="1">+IF(D31="","",((D31*100%)/$G$23)+H30)</f>
        <v/>
      </c>
      <c r="I31" s="672"/>
      <c r="J31" s="187"/>
      <c r="K31" s="187"/>
      <c r="M31" s="189"/>
    </row>
    <row r="32" spans="2:14" ht="15.5" customHeight="1" x14ac:dyDescent="0.15">
      <c r="B32" s="174" t="s">
        <v>118</v>
      </c>
      <c r="C32" s="258">
        <v>0</v>
      </c>
      <c r="D32" s="258"/>
      <c r="E32" s="217">
        <v>0</v>
      </c>
      <c r="F32" s="666"/>
      <c r="G32" s="669"/>
      <c r="H32" s="248" t="str">
        <f t="shared" si="1"/>
        <v/>
      </c>
      <c r="I32" s="672"/>
      <c r="J32" s="187"/>
      <c r="K32" s="187"/>
      <c r="M32" s="189"/>
    </row>
    <row r="33" spans="2:11" ht="19.5" customHeight="1" x14ac:dyDescent="0.15">
      <c r="B33" s="174" t="s">
        <v>119</v>
      </c>
      <c r="C33" s="258">
        <v>0</v>
      </c>
      <c r="D33" s="258"/>
      <c r="E33" s="217">
        <v>0</v>
      </c>
      <c r="F33" s="666"/>
      <c r="G33" s="669"/>
      <c r="H33" s="248" t="str">
        <f t="shared" si="1"/>
        <v/>
      </c>
      <c r="I33" s="672"/>
      <c r="J33" s="38"/>
      <c r="K33" s="38"/>
    </row>
    <row r="34" spans="2:11" ht="19.5" customHeight="1" x14ac:dyDescent="0.15">
      <c r="B34" s="174" t="s">
        <v>120</v>
      </c>
      <c r="C34" s="258">
        <v>0</v>
      </c>
      <c r="D34" s="258"/>
      <c r="E34" s="217">
        <v>0</v>
      </c>
      <c r="F34" s="666"/>
      <c r="G34" s="669"/>
      <c r="H34" s="248" t="str">
        <f t="shared" si="1"/>
        <v/>
      </c>
      <c r="I34" s="672"/>
      <c r="J34" s="38"/>
      <c r="K34" s="38"/>
    </row>
    <row r="35" spans="2:11" ht="19.5" customHeight="1" x14ac:dyDescent="0.15">
      <c r="B35" s="174" t="s">
        <v>121</v>
      </c>
      <c r="C35" s="258">
        <f>14.8%*$G$23</f>
        <v>2.0720000000000006E-2</v>
      </c>
      <c r="D35" s="258"/>
      <c r="E35" s="217">
        <f t="shared" ref="E35:E37" si="2">+D35/C35</f>
        <v>0</v>
      </c>
      <c r="F35" s="666"/>
      <c r="G35" s="669"/>
      <c r="H35" s="248" t="str">
        <f t="shared" si="1"/>
        <v/>
      </c>
      <c r="I35" s="672"/>
      <c r="J35" s="38"/>
      <c r="K35" s="38"/>
    </row>
    <row r="36" spans="2:11" ht="19.5" customHeight="1" x14ac:dyDescent="0.15">
      <c r="B36" s="174" t="s">
        <v>122</v>
      </c>
      <c r="C36" s="258">
        <f>28.4%*$G$23</f>
        <v>3.9760000000000004E-2</v>
      </c>
      <c r="D36" s="258"/>
      <c r="E36" s="217">
        <f t="shared" si="2"/>
        <v>0</v>
      </c>
      <c r="F36" s="666"/>
      <c r="G36" s="669"/>
      <c r="H36" s="248" t="str">
        <f t="shared" si="1"/>
        <v/>
      </c>
      <c r="I36" s="672"/>
      <c r="J36" s="38"/>
      <c r="K36" s="38"/>
    </row>
    <row r="37" spans="2:11" ht="19.5" customHeight="1" x14ac:dyDescent="0.15">
      <c r="B37" s="174" t="s">
        <v>123</v>
      </c>
      <c r="C37" s="258">
        <f>28.4%*$G$23</f>
        <v>3.9760000000000004E-2</v>
      </c>
      <c r="D37" s="258"/>
      <c r="E37" s="217">
        <f t="shared" si="2"/>
        <v>0</v>
      </c>
      <c r="F37" s="666"/>
      <c r="G37" s="669"/>
      <c r="H37" s="248" t="str">
        <f t="shared" si="1"/>
        <v/>
      </c>
      <c r="I37" s="672"/>
      <c r="J37" s="38"/>
      <c r="K37" s="38"/>
    </row>
    <row r="38" spans="2:11" ht="19.5" customHeight="1" x14ac:dyDescent="0.15">
      <c r="B38" s="174" t="s">
        <v>124</v>
      </c>
      <c r="C38" s="258">
        <f>28.4%*$G$23</f>
        <v>3.9760000000000004E-2</v>
      </c>
      <c r="D38" s="258"/>
      <c r="E38" s="217">
        <v>0</v>
      </c>
      <c r="F38" s="667"/>
      <c r="G38" s="670"/>
      <c r="H38" s="248" t="str">
        <f t="shared" si="1"/>
        <v/>
      </c>
      <c r="I38" s="673"/>
      <c r="J38" s="38"/>
      <c r="K38" s="38"/>
    </row>
    <row r="39" spans="2:11" ht="52.5" customHeight="1" x14ac:dyDescent="0.15">
      <c r="B39" s="198" t="s">
        <v>277</v>
      </c>
      <c r="C39" s="603" t="s">
        <v>340</v>
      </c>
      <c r="D39" s="604"/>
      <c r="E39" s="604"/>
      <c r="F39" s="604"/>
      <c r="G39" s="604"/>
      <c r="H39" s="604"/>
      <c r="I39" s="605"/>
      <c r="J39" s="190"/>
      <c r="K39" s="190"/>
    </row>
    <row r="40" spans="2:11" ht="34.5" customHeight="1" x14ac:dyDescent="0.15">
      <c r="B40" s="537"/>
      <c r="C40" s="538"/>
      <c r="D40" s="538"/>
      <c r="E40" s="538"/>
      <c r="F40" s="538"/>
      <c r="G40" s="538"/>
      <c r="H40" s="538"/>
      <c r="I40" s="539"/>
      <c r="J40" s="180"/>
      <c r="K40" s="180"/>
    </row>
    <row r="41" spans="2:11" ht="34.5" customHeight="1" x14ac:dyDescent="0.15">
      <c r="B41" s="540"/>
      <c r="C41" s="541"/>
      <c r="D41" s="541"/>
      <c r="E41" s="541"/>
      <c r="F41" s="541"/>
      <c r="G41" s="541"/>
      <c r="H41" s="541"/>
      <c r="I41" s="542"/>
      <c r="J41" s="190"/>
      <c r="K41" s="190"/>
    </row>
    <row r="42" spans="2:11" ht="34.5" customHeight="1" x14ac:dyDescent="0.15">
      <c r="B42" s="540"/>
      <c r="C42" s="541"/>
      <c r="D42" s="541"/>
      <c r="E42" s="541"/>
      <c r="F42" s="541"/>
      <c r="G42" s="541"/>
      <c r="H42" s="541"/>
      <c r="I42" s="542"/>
      <c r="J42" s="190"/>
      <c r="K42" s="190"/>
    </row>
    <row r="43" spans="2:11" ht="34.5" customHeight="1" x14ac:dyDescent="0.15">
      <c r="B43" s="540"/>
      <c r="C43" s="541"/>
      <c r="D43" s="541"/>
      <c r="E43" s="541"/>
      <c r="F43" s="541"/>
      <c r="G43" s="541"/>
      <c r="H43" s="541"/>
      <c r="I43" s="542"/>
      <c r="J43" s="190"/>
      <c r="K43" s="190"/>
    </row>
    <row r="44" spans="2:11" ht="34.5" customHeight="1" x14ac:dyDescent="0.15">
      <c r="B44" s="543"/>
      <c r="C44" s="544"/>
      <c r="D44" s="544"/>
      <c r="E44" s="544"/>
      <c r="F44" s="544"/>
      <c r="G44" s="544"/>
      <c r="H44" s="544"/>
      <c r="I44" s="545"/>
      <c r="J44" s="179"/>
      <c r="K44" s="179"/>
    </row>
    <row r="45" spans="2:11" ht="54.75" customHeight="1" x14ac:dyDescent="0.15">
      <c r="B45" s="206" t="s">
        <v>278</v>
      </c>
      <c r="C45" s="566" t="s">
        <v>342</v>
      </c>
      <c r="D45" s="567"/>
      <c r="E45" s="567"/>
      <c r="F45" s="567"/>
      <c r="G45" s="567"/>
      <c r="H45" s="567"/>
      <c r="I45" s="568"/>
      <c r="J45" s="191"/>
      <c r="K45" s="191"/>
    </row>
    <row r="46" spans="2:11" ht="43.5" customHeight="1" x14ac:dyDescent="0.15">
      <c r="B46" s="206" t="s">
        <v>279</v>
      </c>
      <c r="C46" s="569" t="s">
        <v>337</v>
      </c>
      <c r="D46" s="570"/>
      <c r="E46" s="570"/>
      <c r="F46" s="570"/>
      <c r="G46" s="570"/>
      <c r="H46" s="570"/>
      <c r="I46" s="571"/>
      <c r="J46" s="191"/>
      <c r="K46" s="191"/>
    </row>
    <row r="47" spans="2:11" ht="43.5" customHeight="1" x14ac:dyDescent="0.15">
      <c r="B47" s="199" t="s">
        <v>280</v>
      </c>
      <c r="C47" s="572" t="s">
        <v>338</v>
      </c>
      <c r="D47" s="573"/>
      <c r="E47" s="573"/>
      <c r="F47" s="573"/>
      <c r="G47" s="573"/>
      <c r="H47" s="573"/>
      <c r="I47" s="574"/>
      <c r="J47" s="191"/>
      <c r="K47" s="191"/>
    </row>
    <row r="48" spans="2:11" ht="22.5" customHeight="1" x14ac:dyDescent="0.15">
      <c r="B48" s="488" t="s">
        <v>236</v>
      </c>
      <c r="C48" s="489"/>
      <c r="D48" s="489"/>
      <c r="E48" s="489"/>
      <c r="F48" s="489"/>
      <c r="G48" s="489"/>
      <c r="H48" s="489"/>
      <c r="I48" s="490"/>
      <c r="J48" s="191"/>
      <c r="K48" s="191"/>
    </row>
    <row r="49" spans="2:11" ht="22.5" customHeight="1" x14ac:dyDescent="0.15">
      <c r="B49" s="557" t="s">
        <v>281</v>
      </c>
      <c r="C49" s="203" t="s">
        <v>282</v>
      </c>
      <c r="D49" s="559" t="s">
        <v>283</v>
      </c>
      <c r="E49" s="559"/>
      <c r="F49" s="559"/>
      <c r="G49" s="559" t="s">
        <v>284</v>
      </c>
      <c r="H49" s="559"/>
      <c r="I49" s="560"/>
      <c r="J49" s="192"/>
      <c r="K49" s="192"/>
    </row>
    <row r="50" spans="2:11" ht="30.75" customHeight="1" x14ac:dyDescent="0.15">
      <c r="B50" s="558"/>
      <c r="C50" s="207"/>
      <c r="D50" s="609"/>
      <c r="E50" s="609"/>
      <c r="F50" s="609"/>
      <c r="G50" s="609"/>
      <c r="H50" s="609"/>
      <c r="I50" s="610"/>
      <c r="J50" s="192"/>
      <c r="K50" s="192"/>
    </row>
    <row r="51" spans="2:11" ht="32.25" customHeight="1" x14ac:dyDescent="0.15">
      <c r="B51" s="200" t="s">
        <v>285</v>
      </c>
      <c r="C51" s="563" t="s">
        <v>303</v>
      </c>
      <c r="D51" s="564"/>
      <c r="E51" s="564"/>
      <c r="F51" s="564"/>
      <c r="G51" s="564"/>
      <c r="H51" s="564"/>
      <c r="I51" s="565"/>
      <c r="J51" s="193"/>
      <c r="K51" s="193"/>
    </row>
    <row r="52" spans="2:11" ht="28.5" customHeight="1" x14ac:dyDescent="0.15">
      <c r="B52" s="201" t="s">
        <v>286</v>
      </c>
      <c r="C52" s="563" t="s">
        <v>303</v>
      </c>
      <c r="D52" s="564"/>
      <c r="E52" s="564"/>
      <c r="F52" s="564"/>
      <c r="G52" s="564"/>
      <c r="H52" s="564"/>
      <c r="I52" s="565"/>
      <c r="J52" s="193"/>
      <c r="K52" s="193"/>
    </row>
    <row r="53" spans="2:11" ht="30" customHeight="1" x14ac:dyDescent="0.15">
      <c r="B53" s="199" t="s">
        <v>287</v>
      </c>
      <c r="C53" s="552" t="s">
        <v>336</v>
      </c>
      <c r="D53" s="553"/>
      <c r="E53" s="553"/>
      <c r="F53" s="553"/>
      <c r="G53" s="553"/>
      <c r="H53" s="553"/>
      <c r="I53" s="554"/>
      <c r="J53" s="194"/>
      <c r="K53" s="194"/>
    </row>
    <row r="54" spans="2:11" ht="31.5" customHeight="1" thickBot="1" x14ac:dyDescent="0.2">
      <c r="B54" s="202" t="s">
        <v>288</v>
      </c>
      <c r="C54" s="555" t="s">
        <v>295</v>
      </c>
      <c r="D54" s="555"/>
      <c r="E54" s="555"/>
      <c r="F54" s="555"/>
      <c r="G54" s="555"/>
      <c r="H54" s="555"/>
      <c r="I54" s="556"/>
      <c r="J54" s="195"/>
      <c r="K54" s="195"/>
    </row>
    <row r="55" spans="2:11" x14ac:dyDescent="0.15">
      <c r="B55" s="47"/>
      <c r="C55" s="196"/>
      <c r="D55" s="196"/>
      <c r="E55" s="197"/>
      <c r="F55" s="197"/>
      <c r="G55" s="208"/>
      <c r="H55" s="48"/>
      <c r="I55" s="196"/>
      <c r="J55" s="195"/>
      <c r="K55" s="195"/>
    </row>
    <row r="56" spans="2:11" x14ac:dyDescent="0.15">
      <c r="B56" s="47"/>
      <c r="C56" s="196"/>
      <c r="D56" s="196"/>
      <c r="E56" s="197"/>
      <c r="F56" s="197"/>
      <c r="G56" s="208"/>
      <c r="H56" s="48"/>
      <c r="I56" s="196"/>
      <c r="J56" s="195"/>
      <c r="K56" s="195"/>
    </row>
    <row r="57" spans="2:11" x14ac:dyDescent="0.15">
      <c r="B57" s="47"/>
      <c r="C57" s="196"/>
      <c r="D57" s="196"/>
      <c r="E57" s="197"/>
      <c r="F57" s="197"/>
      <c r="G57" s="208"/>
      <c r="H57" s="48"/>
      <c r="I57" s="196"/>
      <c r="J57" s="195"/>
      <c r="K57" s="195"/>
    </row>
    <row r="58" spans="2:11" x14ac:dyDescent="0.15">
      <c r="B58" s="47"/>
      <c r="C58" s="196"/>
      <c r="D58" s="196"/>
      <c r="E58" s="197"/>
      <c r="F58" s="197"/>
      <c r="G58" s="208"/>
      <c r="H58" s="48"/>
      <c r="I58" s="196"/>
      <c r="J58" s="195"/>
      <c r="K58" s="195"/>
    </row>
    <row r="59" spans="2:11" x14ac:dyDescent="0.15">
      <c r="B59" s="47"/>
      <c r="C59" s="196"/>
      <c r="D59" s="196"/>
      <c r="E59" s="197"/>
      <c r="F59" s="197"/>
      <c r="G59" s="208"/>
      <c r="H59" s="48"/>
      <c r="I59" s="196"/>
      <c r="J59" s="195"/>
      <c r="K59" s="195"/>
    </row>
    <row r="60" spans="2:11" ht="25.5" customHeight="1" x14ac:dyDescent="0.15">
      <c r="B60" s="47"/>
      <c r="C60" s="196"/>
      <c r="D60" s="196"/>
      <c r="E60" s="197"/>
      <c r="F60" s="197"/>
      <c r="G60" s="208"/>
      <c r="H60" s="48"/>
      <c r="I60" s="196"/>
      <c r="J60" s="195"/>
      <c r="K60" s="19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xr:uid="{00000000-0002-0000-0700-000000000000}">
      <formula1>$N$11:$N$12</formula1>
    </dataValidation>
    <dataValidation type="list" allowBlank="1" showInputMessage="1" showErrorMessage="1" sqref="H13:I13" xr:uid="{00000000-0002-0000-0700-000001000000}">
      <formula1>$N$5:$N$8</formula1>
    </dataValidation>
    <dataValidation type="list" allowBlank="1" showInputMessage="1" showErrorMessage="1" sqref="C9:F9" xr:uid="{00000000-0002-0000-0700-000002000000}">
      <formula1>$M$6:$M$9</formula1>
    </dataValidation>
    <dataValidation type="list" allowBlank="1" showInputMessage="1" showErrorMessage="1" sqref="C24:E24" xr:uid="{00000000-0002-0000-0700-000003000000}">
      <formula1>$M$12:$M$15</formula1>
    </dataValidation>
    <dataValidation type="list" allowBlank="1" showInputMessage="1" showErrorMessage="1" sqref="H12:I12" xr:uid="{00000000-0002-0000-0700-000004000000}">
      <formula1>M17:M19</formula1>
    </dataValidation>
    <dataValidation type="list" showDropDown="1" showInputMessage="1" showErrorMessage="1" sqref="K12" xr:uid="{00000000-0002-0000-0700-000005000000}">
      <formula1>O17:O19</formula1>
    </dataValidation>
    <dataValidation type="list" allowBlank="1" showInputMessage="1" showErrorMessage="1" sqref="J10:K10" xr:uid="{00000000-0002-0000-07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57409"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CA89B-05E9-4BAF-9636-58725B9B6B4E}">
  <sheetPr>
    <tabColor rgb="FF92D050"/>
  </sheetPr>
  <dimension ref="B1:X60"/>
  <sheetViews>
    <sheetView tabSelected="1" topLeftCell="B19" zoomScale="70" zoomScaleNormal="70" zoomScalePageLayoutView="85" workbookViewId="0">
      <selection activeCell="C27" sqref="C27:D30"/>
    </sheetView>
  </sheetViews>
  <sheetFormatPr baseColWidth="10" defaultColWidth="10.8320312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8" customWidth="1"/>
    <col min="8" max="8" width="20.5" style="7" customWidth="1"/>
    <col min="9" max="11" width="22.5" style="7" customWidth="1"/>
    <col min="12" max="12" width="10.83203125" style="12"/>
    <col min="13" max="14" width="0" style="12" hidden="1" customWidth="1"/>
    <col min="15" max="24" width="10.83203125" style="12"/>
    <col min="25" max="16384" width="10.83203125" style="7"/>
  </cols>
  <sheetData>
    <row r="1" spans="2:14" ht="37.5" customHeight="1" x14ac:dyDescent="0.15">
      <c r="B1" s="476"/>
      <c r="C1" s="479" t="s">
        <v>25</v>
      </c>
      <c r="D1" s="479"/>
      <c r="E1" s="479"/>
      <c r="F1" s="479"/>
      <c r="G1" s="479"/>
      <c r="H1" s="479"/>
      <c r="I1" s="480"/>
      <c r="J1" s="177"/>
      <c r="K1" s="177"/>
      <c r="M1" s="178" t="s">
        <v>47</v>
      </c>
    </row>
    <row r="2" spans="2:14" ht="37.5" customHeight="1" x14ac:dyDescent="0.15">
      <c r="B2" s="477"/>
      <c r="C2" s="483" t="s">
        <v>239</v>
      </c>
      <c r="D2" s="483"/>
      <c r="E2" s="483"/>
      <c r="F2" s="483"/>
      <c r="G2" s="483"/>
      <c r="H2" s="483"/>
      <c r="I2" s="481"/>
      <c r="J2" s="177"/>
      <c r="K2" s="177"/>
      <c r="M2" s="178" t="s">
        <v>48</v>
      </c>
    </row>
    <row r="3" spans="2:14" ht="37.5" customHeight="1" thickBot="1" x14ac:dyDescent="0.2">
      <c r="B3" s="478"/>
      <c r="C3" s="484" t="s">
        <v>240</v>
      </c>
      <c r="D3" s="484"/>
      <c r="E3" s="484"/>
      <c r="F3" s="484" t="s">
        <v>241</v>
      </c>
      <c r="G3" s="484"/>
      <c r="H3" s="484"/>
      <c r="I3" s="482"/>
      <c r="J3" s="177"/>
      <c r="K3" s="177"/>
      <c r="M3" s="178" t="s">
        <v>50</v>
      </c>
    </row>
    <row r="4" spans="2:14" ht="23.25" customHeight="1" x14ac:dyDescent="0.15">
      <c r="B4" s="485"/>
      <c r="C4" s="486"/>
      <c r="D4" s="486"/>
      <c r="E4" s="486"/>
      <c r="F4" s="486"/>
      <c r="G4" s="486"/>
      <c r="H4" s="486"/>
      <c r="I4" s="487"/>
      <c r="J4" s="179"/>
      <c r="K4" s="179"/>
    </row>
    <row r="5" spans="2:14" ht="24" customHeight="1" x14ac:dyDescent="0.15">
      <c r="B5" s="488" t="s">
        <v>234</v>
      </c>
      <c r="C5" s="489"/>
      <c r="D5" s="489"/>
      <c r="E5" s="489"/>
      <c r="F5" s="489"/>
      <c r="G5" s="489"/>
      <c r="H5" s="489"/>
      <c r="I5" s="490"/>
      <c r="J5" s="180"/>
      <c r="K5" s="180"/>
      <c r="N5" s="181" t="s">
        <v>57</v>
      </c>
    </row>
    <row r="6" spans="2:14" ht="60" customHeight="1" x14ac:dyDescent="0.15">
      <c r="B6" s="262" t="s">
        <v>242</v>
      </c>
      <c r="C6" s="261">
        <v>6</v>
      </c>
      <c r="D6" s="491" t="s">
        <v>243</v>
      </c>
      <c r="E6" s="491"/>
      <c r="F6" s="492" t="s">
        <v>300</v>
      </c>
      <c r="G6" s="492"/>
      <c r="H6" s="492"/>
      <c r="I6" s="493"/>
      <c r="J6" s="182"/>
      <c r="K6" s="182"/>
      <c r="M6" s="178" t="s">
        <v>60</v>
      </c>
      <c r="N6" s="181" t="s">
        <v>61</v>
      </c>
    </row>
    <row r="7" spans="2:14" ht="30.75" customHeight="1" x14ac:dyDescent="0.15">
      <c r="B7" s="262" t="s">
        <v>244</v>
      </c>
      <c r="C7" s="261" t="s">
        <v>81</v>
      </c>
      <c r="D7" s="491" t="s">
        <v>245</v>
      </c>
      <c r="E7" s="491"/>
      <c r="F7" s="494" t="s">
        <v>296</v>
      </c>
      <c r="G7" s="494"/>
      <c r="H7" s="213" t="s">
        <v>246</v>
      </c>
      <c r="I7" s="214" t="s">
        <v>76</v>
      </c>
      <c r="J7" s="183"/>
      <c r="K7" s="183"/>
      <c r="M7" s="178" t="s">
        <v>65</v>
      </c>
      <c r="N7" s="181" t="s">
        <v>66</v>
      </c>
    </row>
    <row r="8" spans="2:14" ht="54" customHeight="1" x14ac:dyDescent="0.15">
      <c r="B8" s="262" t="s">
        <v>247</v>
      </c>
      <c r="C8" s="492" t="s">
        <v>301</v>
      </c>
      <c r="D8" s="492"/>
      <c r="E8" s="492"/>
      <c r="F8" s="492"/>
      <c r="G8" s="260" t="s">
        <v>248</v>
      </c>
      <c r="H8" s="497">
        <v>7556</v>
      </c>
      <c r="I8" s="498"/>
      <c r="J8" s="21"/>
      <c r="K8" s="21"/>
      <c r="M8" s="178" t="s">
        <v>69</v>
      </c>
      <c r="N8" s="181" t="s">
        <v>70</v>
      </c>
    </row>
    <row r="9" spans="2:14" ht="30.75" customHeight="1" x14ac:dyDescent="0.15">
      <c r="B9" s="262" t="s">
        <v>48</v>
      </c>
      <c r="C9" s="499" t="s">
        <v>65</v>
      </c>
      <c r="D9" s="499"/>
      <c r="E9" s="499"/>
      <c r="F9" s="499"/>
      <c r="G9" s="260" t="s">
        <v>249</v>
      </c>
      <c r="H9" s="500" t="s">
        <v>302</v>
      </c>
      <c r="I9" s="501"/>
      <c r="J9" s="22"/>
      <c r="K9" s="22"/>
      <c r="M9" s="184" t="s">
        <v>73</v>
      </c>
    </row>
    <row r="10" spans="2:14" ht="39" customHeight="1" x14ac:dyDescent="0.15">
      <c r="B10" s="262" t="s">
        <v>250</v>
      </c>
      <c r="C10" s="492" t="s">
        <v>304</v>
      </c>
      <c r="D10" s="492"/>
      <c r="E10" s="492"/>
      <c r="F10" s="492"/>
      <c r="G10" s="492"/>
      <c r="H10" s="492"/>
      <c r="I10" s="493"/>
      <c r="J10" s="185"/>
      <c r="K10" s="185"/>
      <c r="M10" s="184"/>
    </row>
    <row r="11" spans="2:14" ht="48.75" customHeight="1" x14ac:dyDescent="0.15">
      <c r="B11" s="262" t="s">
        <v>251</v>
      </c>
      <c r="C11" s="492" t="s">
        <v>311</v>
      </c>
      <c r="D11" s="492"/>
      <c r="E11" s="492"/>
      <c r="F11" s="492"/>
      <c r="G11" s="492"/>
      <c r="H11" s="492"/>
      <c r="I11" s="492"/>
      <c r="J11" s="183"/>
      <c r="K11" s="183"/>
      <c r="M11" s="184"/>
      <c r="N11" s="181" t="s">
        <v>76</v>
      </c>
    </row>
    <row r="12" spans="2:14" ht="30.75" customHeight="1" x14ac:dyDescent="0.15">
      <c r="B12" s="262" t="s">
        <v>254</v>
      </c>
      <c r="C12" s="495" t="s">
        <v>334</v>
      </c>
      <c r="D12" s="495"/>
      <c r="E12" s="495"/>
      <c r="F12" s="495"/>
      <c r="G12" s="172" t="s">
        <v>252</v>
      </c>
      <c r="H12" s="522" t="s">
        <v>91</v>
      </c>
      <c r="I12" s="522"/>
      <c r="J12" s="183"/>
      <c r="K12" s="183"/>
      <c r="M12" s="184" t="s">
        <v>80</v>
      </c>
      <c r="N12" s="181" t="s">
        <v>81</v>
      </c>
    </row>
    <row r="13" spans="2:14" ht="30.75" customHeight="1" x14ac:dyDescent="0.15">
      <c r="B13" s="262" t="s">
        <v>255</v>
      </c>
      <c r="C13" s="504" t="s">
        <v>339</v>
      </c>
      <c r="D13" s="505"/>
      <c r="E13" s="505"/>
      <c r="F13" s="506"/>
      <c r="G13" s="172" t="s">
        <v>253</v>
      </c>
      <c r="H13" s="494" t="s">
        <v>70</v>
      </c>
      <c r="I13" s="494"/>
      <c r="J13" s="183"/>
      <c r="K13" s="183"/>
      <c r="M13" s="184" t="s">
        <v>84</v>
      </c>
    </row>
    <row r="14" spans="2:14" ht="36.75" customHeight="1" x14ac:dyDescent="0.15">
      <c r="B14" s="262" t="s">
        <v>256</v>
      </c>
      <c r="C14" s="660" t="s">
        <v>321</v>
      </c>
      <c r="D14" s="661"/>
      <c r="E14" s="661"/>
      <c r="F14" s="661"/>
      <c r="G14" s="661"/>
      <c r="H14" s="661"/>
      <c r="I14" s="661"/>
      <c r="J14" s="185"/>
      <c r="K14" s="185"/>
      <c r="M14" s="184" t="s">
        <v>86</v>
      </c>
      <c r="N14" s="181"/>
    </row>
    <row r="15" spans="2:14" ht="30.75" customHeight="1" x14ac:dyDescent="0.15">
      <c r="B15" s="262" t="s">
        <v>257</v>
      </c>
      <c r="C15" s="495" t="s">
        <v>290</v>
      </c>
      <c r="D15" s="495"/>
      <c r="E15" s="495"/>
      <c r="F15" s="495"/>
      <c r="G15" s="495"/>
      <c r="H15" s="495"/>
      <c r="I15" s="495"/>
      <c r="J15" s="186"/>
      <c r="K15" s="186"/>
      <c r="M15" s="184" t="s">
        <v>88</v>
      </c>
      <c r="N15" s="181"/>
    </row>
    <row r="16" spans="2:14" ht="33.75" customHeight="1" x14ac:dyDescent="0.15">
      <c r="B16" s="262" t="s">
        <v>258</v>
      </c>
      <c r="C16" s="492" t="s">
        <v>341</v>
      </c>
      <c r="D16" s="492"/>
      <c r="E16" s="492"/>
      <c r="F16" s="492"/>
      <c r="G16" s="492"/>
      <c r="H16" s="492"/>
      <c r="I16" s="492"/>
      <c r="J16" s="187"/>
      <c r="K16" s="187"/>
      <c r="M16" s="184"/>
      <c r="N16" s="181"/>
    </row>
    <row r="17" spans="2:14" ht="30.75" customHeight="1" x14ac:dyDescent="0.15">
      <c r="B17" s="262" t="s">
        <v>259</v>
      </c>
      <c r="C17" s="494" t="s">
        <v>152</v>
      </c>
      <c r="D17" s="513"/>
      <c r="E17" s="513"/>
      <c r="F17" s="513"/>
      <c r="G17" s="513"/>
      <c r="H17" s="513"/>
      <c r="I17" s="513"/>
      <c r="J17" s="188"/>
      <c r="K17" s="188"/>
      <c r="M17" s="184" t="s">
        <v>91</v>
      </c>
      <c r="N17" s="181"/>
    </row>
    <row r="18" spans="2:14" ht="18" customHeight="1" x14ac:dyDescent="0.15">
      <c r="B18" s="515" t="s">
        <v>265</v>
      </c>
      <c r="C18" s="516" t="s">
        <v>237</v>
      </c>
      <c r="D18" s="516"/>
      <c r="E18" s="516"/>
      <c r="F18" s="517" t="s">
        <v>238</v>
      </c>
      <c r="G18" s="517"/>
      <c r="H18" s="517"/>
      <c r="I18" s="518"/>
      <c r="J18" s="28"/>
      <c r="K18" s="28"/>
      <c r="M18" s="184" t="s">
        <v>79</v>
      </c>
      <c r="N18" s="181"/>
    </row>
    <row r="19" spans="2:14" ht="83.25" customHeight="1" x14ac:dyDescent="0.15">
      <c r="B19" s="515"/>
      <c r="C19" s="492" t="s">
        <v>316</v>
      </c>
      <c r="D19" s="492"/>
      <c r="E19" s="492"/>
      <c r="F19" s="492" t="s">
        <v>335</v>
      </c>
      <c r="G19" s="492"/>
      <c r="H19" s="492"/>
      <c r="I19" s="493"/>
      <c r="J19" s="187"/>
      <c r="K19" s="187"/>
      <c r="M19" s="184" t="s">
        <v>95</v>
      </c>
      <c r="N19" s="181"/>
    </row>
    <row r="20" spans="2:14" ht="39.75" customHeight="1" x14ac:dyDescent="0.15">
      <c r="B20" s="262" t="s">
        <v>266</v>
      </c>
      <c r="C20" s="519" t="s">
        <v>291</v>
      </c>
      <c r="D20" s="520"/>
      <c r="E20" s="521"/>
      <c r="F20" s="522" t="s">
        <v>291</v>
      </c>
      <c r="G20" s="522"/>
      <c r="H20" s="522"/>
      <c r="I20" s="523"/>
      <c r="J20" s="183"/>
      <c r="K20" s="183"/>
      <c r="M20" s="184"/>
      <c r="N20" s="181"/>
    </row>
    <row r="21" spans="2:14" ht="61.5" customHeight="1" x14ac:dyDescent="0.15">
      <c r="B21" s="262" t="s">
        <v>267</v>
      </c>
      <c r="C21" s="627" t="s">
        <v>299</v>
      </c>
      <c r="D21" s="628"/>
      <c r="E21" s="629"/>
      <c r="F21" s="630" t="s">
        <v>317</v>
      </c>
      <c r="G21" s="631"/>
      <c r="H21" s="631"/>
      <c r="I21" s="632"/>
      <c r="J21" s="186"/>
      <c r="K21" s="186"/>
      <c r="M21" s="189"/>
      <c r="N21" s="181"/>
    </row>
    <row r="22" spans="2:14" ht="23.25" customHeight="1" x14ac:dyDescent="0.15">
      <c r="B22" s="262" t="s">
        <v>268</v>
      </c>
      <c r="C22" s="507">
        <v>44562</v>
      </c>
      <c r="D22" s="529"/>
      <c r="E22" s="530"/>
      <c r="F22" s="172" t="s">
        <v>271</v>
      </c>
      <c r="G22" s="222">
        <v>0</v>
      </c>
      <c r="H22" s="172" t="s">
        <v>275</v>
      </c>
      <c r="I22" s="268">
        <v>0</v>
      </c>
      <c r="J22" s="30"/>
      <c r="K22" s="30"/>
      <c r="M22" s="189"/>
    </row>
    <row r="23" spans="2:14" ht="27" customHeight="1" x14ac:dyDescent="0.15">
      <c r="B23" s="262" t="s">
        <v>269</v>
      </c>
      <c r="C23" s="507">
        <v>44926</v>
      </c>
      <c r="D23" s="508"/>
      <c r="E23" s="509"/>
      <c r="F23" s="172" t="s">
        <v>272</v>
      </c>
      <c r="G23" s="677">
        <v>0</v>
      </c>
      <c r="H23" s="678"/>
      <c r="I23" s="679"/>
      <c r="J23" s="31"/>
      <c r="K23" s="31"/>
      <c r="M23" s="189"/>
    </row>
    <row r="24" spans="2:14" ht="30.75" customHeight="1" x14ac:dyDescent="0.15">
      <c r="B24" s="263" t="s">
        <v>270</v>
      </c>
      <c r="C24" s="531" t="s">
        <v>293</v>
      </c>
      <c r="D24" s="532"/>
      <c r="E24" s="533"/>
      <c r="F24" s="173" t="s">
        <v>274</v>
      </c>
      <c r="G24" s="527" t="s">
        <v>223</v>
      </c>
      <c r="H24" s="508"/>
      <c r="I24" s="528"/>
      <c r="J24" s="28"/>
      <c r="K24" s="28"/>
      <c r="M24" s="189"/>
    </row>
    <row r="25" spans="2:14" ht="22.5" customHeight="1" x14ac:dyDescent="0.15">
      <c r="B25" s="488" t="s">
        <v>235</v>
      </c>
      <c r="C25" s="489"/>
      <c r="D25" s="489"/>
      <c r="E25" s="489"/>
      <c r="F25" s="489"/>
      <c r="G25" s="489"/>
      <c r="H25" s="489"/>
      <c r="I25" s="490"/>
      <c r="J25" s="180"/>
      <c r="K25" s="180"/>
      <c r="M25" s="189"/>
    </row>
    <row r="26" spans="2:14" ht="43.5" customHeight="1" x14ac:dyDescent="0.15">
      <c r="B26" s="174" t="s">
        <v>105</v>
      </c>
      <c r="C26" s="260" t="s">
        <v>261</v>
      </c>
      <c r="D26" s="260" t="s">
        <v>260</v>
      </c>
      <c r="E26" s="175" t="s">
        <v>264</v>
      </c>
      <c r="F26" s="260" t="s">
        <v>263</v>
      </c>
      <c r="G26" s="260" t="s">
        <v>262</v>
      </c>
      <c r="H26" s="175" t="s">
        <v>276</v>
      </c>
      <c r="I26" s="176" t="s">
        <v>273</v>
      </c>
      <c r="J26" s="187"/>
      <c r="K26" s="187"/>
      <c r="M26" s="189"/>
    </row>
    <row r="27" spans="2:14" ht="15.5" customHeight="1" x14ac:dyDescent="0.15">
      <c r="B27" s="174" t="s">
        <v>294</v>
      </c>
      <c r="C27" s="258">
        <v>0</v>
      </c>
      <c r="D27" s="258">
        <v>0</v>
      </c>
      <c r="E27" s="217">
        <v>0</v>
      </c>
      <c r="F27" s="657">
        <f>+SUM(C27:C38)</f>
        <v>0</v>
      </c>
      <c r="G27" s="668">
        <f>+SUM(D27:D38)</f>
        <v>0</v>
      </c>
      <c r="H27" s="252"/>
      <c r="I27" s="674">
        <f>+G27+I22</f>
        <v>0</v>
      </c>
      <c r="J27" s="187"/>
      <c r="K27" s="187"/>
      <c r="M27" s="189"/>
    </row>
    <row r="28" spans="2:14" ht="15.5" customHeight="1" x14ac:dyDescent="0.15">
      <c r="B28" s="174" t="s">
        <v>114</v>
      </c>
      <c r="C28" s="258">
        <v>0</v>
      </c>
      <c r="D28" s="258">
        <v>0</v>
      </c>
      <c r="E28" s="217">
        <v>0</v>
      </c>
      <c r="F28" s="658"/>
      <c r="G28" s="669"/>
      <c r="H28" s="252"/>
      <c r="I28" s="675"/>
      <c r="J28" s="187"/>
      <c r="K28" s="187"/>
      <c r="M28" s="189"/>
    </row>
    <row r="29" spans="2:14" ht="15.5" customHeight="1" x14ac:dyDescent="0.15">
      <c r="B29" s="174" t="s">
        <v>115</v>
      </c>
      <c r="C29" s="258">
        <v>0</v>
      </c>
      <c r="D29" s="258">
        <v>0</v>
      </c>
      <c r="E29" s="217">
        <v>0</v>
      </c>
      <c r="F29" s="658"/>
      <c r="G29" s="669"/>
      <c r="H29" s="248"/>
      <c r="I29" s="675"/>
      <c r="J29" s="187"/>
      <c r="K29" s="187"/>
      <c r="M29" s="189"/>
    </row>
    <row r="30" spans="2:14" ht="15.5" customHeight="1" x14ac:dyDescent="0.15">
      <c r="B30" s="174" t="s">
        <v>116</v>
      </c>
      <c r="C30" s="258">
        <v>0</v>
      </c>
      <c r="D30" s="258">
        <v>0</v>
      </c>
      <c r="E30" s="217">
        <v>0</v>
      </c>
      <c r="F30" s="658"/>
      <c r="G30" s="669"/>
      <c r="H30" s="248" t="e">
        <f>+IF(D30="","",((D30*100%)/$G$23)+H29)</f>
        <v>#DIV/0!</v>
      </c>
      <c r="I30" s="675"/>
      <c r="J30" s="187"/>
      <c r="K30" s="187"/>
      <c r="M30" s="189"/>
    </row>
    <row r="31" spans="2:14" ht="15.5" customHeight="1" x14ac:dyDescent="0.15">
      <c r="B31" s="174" t="s">
        <v>117</v>
      </c>
      <c r="C31" s="258">
        <f>0%*G23</f>
        <v>0</v>
      </c>
      <c r="D31" s="258"/>
      <c r="E31" s="217">
        <v>0</v>
      </c>
      <c r="F31" s="658"/>
      <c r="G31" s="669"/>
      <c r="H31" s="248" t="str">
        <f t="shared" ref="H31:H38" si="0">+IF(D31="","",((D31*100%)/$G$23)+H30)</f>
        <v/>
      </c>
      <c r="I31" s="675"/>
      <c r="J31" s="187"/>
      <c r="K31" s="187"/>
      <c r="M31" s="189"/>
    </row>
    <row r="32" spans="2:14" ht="15.5" customHeight="1" x14ac:dyDescent="0.15">
      <c r="B32" s="174" t="s">
        <v>118</v>
      </c>
      <c r="C32" s="258">
        <f>0%*G23</f>
        <v>0</v>
      </c>
      <c r="D32" s="258"/>
      <c r="E32" s="217">
        <v>0</v>
      </c>
      <c r="F32" s="658"/>
      <c r="G32" s="669"/>
      <c r="H32" s="248" t="str">
        <f t="shared" si="0"/>
        <v/>
      </c>
      <c r="I32" s="675"/>
      <c r="J32" s="187"/>
      <c r="K32" s="187"/>
      <c r="M32" s="189"/>
    </row>
    <row r="33" spans="2:11" ht="19.5" customHeight="1" x14ac:dyDescent="0.15">
      <c r="B33" s="174" t="s">
        <v>119</v>
      </c>
      <c r="C33" s="258">
        <f>25%*G23</f>
        <v>0</v>
      </c>
      <c r="D33" s="258"/>
      <c r="E33" s="217">
        <v>0</v>
      </c>
      <c r="F33" s="658"/>
      <c r="G33" s="669"/>
      <c r="H33" s="248" t="str">
        <f t="shared" si="0"/>
        <v/>
      </c>
      <c r="I33" s="675"/>
      <c r="J33" s="38"/>
      <c r="K33" s="38"/>
    </row>
    <row r="34" spans="2:11" ht="19.5" customHeight="1" x14ac:dyDescent="0.15">
      <c r="B34" s="174" t="s">
        <v>120</v>
      </c>
      <c r="C34" s="258">
        <f>25%*G23</f>
        <v>0</v>
      </c>
      <c r="D34" s="258"/>
      <c r="E34" s="217" t="e">
        <f t="shared" ref="E34:E35" si="1">+D34/C34</f>
        <v>#DIV/0!</v>
      </c>
      <c r="F34" s="658"/>
      <c r="G34" s="669"/>
      <c r="H34" s="248" t="str">
        <f t="shared" si="0"/>
        <v/>
      </c>
      <c r="I34" s="675"/>
      <c r="J34" s="38"/>
      <c r="K34" s="38"/>
    </row>
    <row r="35" spans="2:11" ht="19.5" customHeight="1" x14ac:dyDescent="0.15">
      <c r="B35" s="174" t="s">
        <v>121</v>
      </c>
      <c r="C35" s="258">
        <f>20%*G23</f>
        <v>0</v>
      </c>
      <c r="D35" s="258"/>
      <c r="E35" s="217" t="e">
        <f t="shared" si="1"/>
        <v>#DIV/0!</v>
      </c>
      <c r="F35" s="658"/>
      <c r="G35" s="669"/>
      <c r="H35" s="248" t="str">
        <f t="shared" si="0"/>
        <v/>
      </c>
      <c r="I35" s="675"/>
      <c r="J35" s="38"/>
      <c r="K35" s="38"/>
    </row>
    <row r="36" spans="2:11" ht="19.5" customHeight="1" x14ac:dyDescent="0.15">
      <c r="B36" s="174" t="s">
        <v>122</v>
      </c>
      <c r="C36" s="258">
        <f>10%*G23</f>
        <v>0</v>
      </c>
      <c r="D36" s="259"/>
      <c r="E36" s="217">
        <v>0</v>
      </c>
      <c r="F36" s="658"/>
      <c r="G36" s="669"/>
      <c r="H36" s="248" t="str">
        <f t="shared" si="0"/>
        <v/>
      </c>
      <c r="I36" s="675"/>
      <c r="J36" s="38"/>
      <c r="K36" s="38"/>
    </row>
    <row r="37" spans="2:11" ht="19.5" customHeight="1" x14ac:dyDescent="0.15">
      <c r="B37" s="174" t="s">
        <v>123</v>
      </c>
      <c r="C37" s="258">
        <f>10%*G23</f>
        <v>0</v>
      </c>
      <c r="D37" s="259"/>
      <c r="E37" s="217">
        <v>0</v>
      </c>
      <c r="F37" s="658"/>
      <c r="G37" s="669"/>
      <c r="H37" s="248" t="str">
        <f t="shared" si="0"/>
        <v/>
      </c>
      <c r="I37" s="675"/>
      <c r="J37" s="38"/>
      <c r="K37" s="38"/>
    </row>
    <row r="38" spans="2:11" ht="19.5" customHeight="1" x14ac:dyDescent="0.15">
      <c r="B38" s="174" t="s">
        <v>124</v>
      </c>
      <c r="C38" s="258">
        <f>10%*G23</f>
        <v>0</v>
      </c>
      <c r="D38" s="259"/>
      <c r="E38" s="217">
        <v>0</v>
      </c>
      <c r="F38" s="659"/>
      <c r="G38" s="670"/>
      <c r="H38" s="248" t="str">
        <f t="shared" si="0"/>
        <v/>
      </c>
      <c r="I38" s="676"/>
      <c r="J38" s="38"/>
      <c r="K38" s="38"/>
    </row>
    <row r="39" spans="2:11" ht="52.5" customHeight="1" x14ac:dyDescent="0.15">
      <c r="B39" s="198" t="s">
        <v>277</v>
      </c>
      <c r="C39" s="603" t="s">
        <v>340</v>
      </c>
      <c r="D39" s="604"/>
      <c r="E39" s="604"/>
      <c r="F39" s="604"/>
      <c r="G39" s="604"/>
      <c r="H39" s="604"/>
      <c r="I39" s="605"/>
      <c r="J39" s="190"/>
      <c r="K39" s="190"/>
    </row>
    <row r="40" spans="2:11" ht="34.5" customHeight="1" x14ac:dyDescent="0.15">
      <c r="B40" s="537"/>
      <c r="C40" s="538"/>
      <c r="D40" s="538"/>
      <c r="E40" s="538"/>
      <c r="F40" s="538"/>
      <c r="G40" s="538"/>
      <c r="H40" s="538"/>
      <c r="I40" s="539"/>
      <c r="J40" s="180"/>
      <c r="K40" s="180"/>
    </row>
    <row r="41" spans="2:11" ht="34.5" customHeight="1" x14ac:dyDescent="0.15">
      <c r="B41" s="540"/>
      <c r="C41" s="541"/>
      <c r="D41" s="541"/>
      <c r="E41" s="541"/>
      <c r="F41" s="541"/>
      <c r="G41" s="541"/>
      <c r="H41" s="541"/>
      <c r="I41" s="542"/>
      <c r="J41" s="190"/>
      <c r="K41" s="190"/>
    </row>
    <row r="42" spans="2:11" ht="34.5" customHeight="1" x14ac:dyDescent="0.15">
      <c r="B42" s="540"/>
      <c r="C42" s="541"/>
      <c r="D42" s="541"/>
      <c r="E42" s="541"/>
      <c r="F42" s="541"/>
      <c r="G42" s="541"/>
      <c r="H42" s="541"/>
      <c r="I42" s="542"/>
      <c r="J42" s="190"/>
      <c r="K42" s="190"/>
    </row>
    <row r="43" spans="2:11" ht="34.5" customHeight="1" x14ac:dyDescent="0.15">
      <c r="B43" s="540"/>
      <c r="C43" s="541"/>
      <c r="D43" s="541"/>
      <c r="E43" s="541"/>
      <c r="F43" s="541"/>
      <c r="G43" s="541"/>
      <c r="H43" s="541"/>
      <c r="I43" s="542"/>
      <c r="J43" s="190"/>
      <c r="K43" s="190"/>
    </row>
    <row r="44" spans="2:11" ht="34.5" customHeight="1" x14ac:dyDescent="0.15">
      <c r="B44" s="543"/>
      <c r="C44" s="544"/>
      <c r="D44" s="544"/>
      <c r="E44" s="544"/>
      <c r="F44" s="544"/>
      <c r="G44" s="544"/>
      <c r="H44" s="544"/>
      <c r="I44" s="545"/>
      <c r="J44" s="179"/>
      <c r="K44" s="179"/>
    </row>
    <row r="45" spans="2:11" ht="54.75" customHeight="1" x14ac:dyDescent="0.15">
      <c r="B45" s="262" t="s">
        <v>278</v>
      </c>
      <c r="C45" s="566" t="s">
        <v>342</v>
      </c>
      <c r="D45" s="567"/>
      <c r="E45" s="567"/>
      <c r="F45" s="567"/>
      <c r="G45" s="567"/>
      <c r="H45" s="567"/>
      <c r="I45" s="568"/>
      <c r="J45" s="191"/>
      <c r="K45" s="191"/>
    </row>
    <row r="46" spans="2:11" ht="43.5" customHeight="1" x14ac:dyDescent="0.15">
      <c r="B46" s="262" t="s">
        <v>279</v>
      </c>
      <c r="C46" s="569" t="s">
        <v>337</v>
      </c>
      <c r="D46" s="570"/>
      <c r="E46" s="570"/>
      <c r="F46" s="570"/>
      <c r="G46" s="570"/>
      <c r="H46" s="570"/>
      <c r="I46" s="571"/>
      <c r="J46" s="191"/>
      <c r="K46" s="191"/>
    </row>
    <row r="47" spans="2:11" ht="43.5" customHeight="1" x14ac:dyDescent="0.15">
      <c r="B47" s="199" t="s">
        <v>280</v>
      </c>
      <c r="C47" s="572" t="s">
        <v>338</v>
      </c>
      <c r="D47" s="573"/>
      <c r="E47" s="573"/>
      <c r="F47" s="573"/>
      <c r="G47" s="573"/>
      <c r="H47" s="573"/>
      <c r="I47" s="574"/>
      <c r="J47" s="191"/>
      <c r="K47" s="191"/>
    </row>
    <row r="48" spans="2:11" ht="22.5" customHeight="1" x14ac:dyDescent="0.15">
      <c r="B48" s="488" t="s">
        <v>236</v>
      </c>
      <c r="C48" s="489"/>
      <c r="D48" s="489"/>
      <c r="E48" s="489"/>
      <c r="F48" s="489"/>
      <c r="G48" s="489"/>
      <c r="H48" s="489"/>
      <c r="I48" s="490"/>
      <c r="J48" s="191"/>
      <c r="K48" s="191"/>
    </row>
    <row r="49" spans="2:11" ht="22.5" customHeight="1" x14ac:dyDescent="0.15">
      <c r="B49" s="557" t="s">
        <v>281</v>
      </c>
      <c r="C49" s="264" t="s">
        <v>282</v>
      </c>
      <c r="D49" s="559" t="s">
        <v>283</v>
      </c>
      <c r="E49" s="559"/>
      <c r="F49" s="559"/>
      <c r="G49" s="559" t="s">
        <v>284</v>
      </c>
      <c r="H49" s="559"/>
      <c r="I49" s="560"/>
      <c r="J49" s="192"/>
      <c r="K49" s="192"/>
    </row>
    <row r="50" spans="2:11" ht="30.75" customHeight="1" x14ac:dyDescent="0.15">
      <c r="B50" s="558"/>
      <c r="C50" s="207"/>
      <c r="D50" s="609"/>
      <c r="E50" s="609"/>
      <c r="F50" s="609"/>
      <c r="G50" s="609"/>
      <c r="H50" s="609"/>
      <c r="I50" s="610"/>
      <c r="J50" s="192"/>
      <c r="K50" s="192"/>
    </row>
    <row r="51" spans="2:11" ht="32.25" customHeight="1" x14ac:dyDescent="0.15">
      <c r="B51" s="200" t="s">
        <v>285</v>
      </c>
      <c r="C51" s="563" t="s">
        <v>303</v>
      </c>
      <c r="D51" s="564"/>
      <c r="E51" s="564"/>
      <c r="F51" s="564"/>
      <c r="G51" s="564"/>
      <c r="H51" s="564"/>
      <c r="I51" s="565"/>
      <c r="J51" s="193"/>
      <c r="K51" s="193"/>
    </row>
    <row r="52" spans="2:11" ht="28.5" customHeight="1" x14ac:dyDescent="0.15">
      <c r="B52" s="201" t="s">
        <v>286</v>
      </c>
      <c r="C52" s="563" t="s">
        <v>303</v>
      </c>
      <c r="D52" s="564"/>
      <c r="E52" s="564"/>
      <c r="F52" s="564"/>
      <c r="G52" s="564"/>
      <c r="H52" s="564"/>
      <c r="I52" s="565"/>
      <c r="J52" s="193"/>
      <c r="K52" s="193"/>
    </row>
    <row r="53" spans="2:11" ht="30" customHeight="1" x14ac:dyDescent="0.15">
      <c r="B53" s="199" t="s">
        <v>287</v>
      </c>
      <c r="C53" s="552" t="s">
        <v>336</v>
      </c>
      <c r="D53" s="553"/>
      <c r="E53" s="553"/>
      <c r="F53" s="553"/>
      <c r="G53" s="553"/>
      <c r="H53" s="553"/>
      <c r="I53" s="554"/>
      <c r="J53" s="194"/>
      <c r="K53" s="194"/>
    </row>
    <row r="54" spans="2:11" ht="31.5" customHeight="1" thickBot="1" x14ac:dyDescent="0.2">
      <c r="B54" s="202" t="s">
        <v>288</v>
      </c>
      <c r="C54" s="555" t="s">
        <v>295</v>
      </c>
      <c r="D54" s="555"/>
      <c r="E54" s="555"/>
      <c r="F54" s="555"/>
      <c r="G54" s="555"/>
      <c r="H54" s="555"/>
      <c r="I54" s="556"/>
      <c r="J54" s="195"/>
      <c r="K54" s="195"/>
    </row>
    <row r="55" spans="2:11" x14ac:dyDescent="0.15">
      <c r="B55" s="47"/>
      <c r="C55" s="196"/>
      <c r="D55" s="196"/>
      <c r="E55" s="197"/>
      <c r="F55" s="197"/>
      <c r="G55" s="208"/>
      <c r="H55" s="48"/>
      <c r="I55" s="196"/>
      <c r="J55" s="195"/>
      <c r="K55" s="195"/>
    </row>
    <row r="56" spans="2:11" x14ac:dyDescent="0.15">
      <c r="B56" s="47"/>
      <c r="C56" s="196"/>
      <c r="D56" s="196"/>
      <c r="E56" s="197"/>
      <c r="F56" s="197"/>
      <c r="G56" s="208"/>
      <c r="H56" s="48"/>
      <c r="I56" s="196"/>
      <c r="J56" s="195"/>
      <c r="K56" s="195"/>
    </row>
    <row r="57" spans="2:11" x14ac:dyDescent="0.15">
      <c r="B57" s="47"/>
      <c r="C57" s="196"/>
      <c r="D57" s="196"/>
      <c r="E57" s="197"/>
      <c r="F57" s="197"/>
      <c r="G57" s="208"/>
      <c r="H57" s="48"/>
      <c r="I57" s="196"/>
      <c r="J57" s="195"/>
      <c r="K57" s="195"/>
    </row>
    <row r="58" spans="2:11" x14ac:dyDescent="0.15">
      <c r="B58" s="47"/>
      <c r="C58" s="196"/>
      <c r="D58" s="196"/>
      <c r="E58" s="197"/>
      <c r="F58" s="197"/>
      <c r="G58" s="208"/>
      <c r="H58" s="48"/>
      <c r="I58" s="196"/>
      <c r="J58" s="195"/>
      <c r="K58" s="195"/>
    </row>
    <row r="59" spans="2:11" x14ac:dyDescent="0.15">
      <c r="B59" s="47"/>
      <c r="C59" s="196"/>
      <c r="D59" s="196"/>
      <c r="E59" s="197"/>
      <c r="F59" s="197"/>
      <c r="G59" s="208"/>
      <c r="H59" s="48"/>
      <c r="I59" s="196"/>
      <c r="J59" s="195"/>
      <c r="K59" s="195"/>
    </row>
    <row r="60" spans="2:11" ht="25.5" customHeight="1" x14ac:dyDescent="0.15">
      <c r="B60" s="47"/>
      <c r="C60" s="196"/>
      <c r="D60" s="196"/>
      <c r="E60" s="197"/>
      <c r="F60" s="197"/>
      <c r="G60" s="208"/>
      <c r="H60" s="48"/>
      <c r="I60" s="196"/>
      <c r="J60" s="195"/>
      <c r="K60" s="19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J10:K10" xr:uid="{5C16F3F5-4C71-44FB-ADF6-B4DDEDD37022}">
      <formula1>$M$21:$M$26</formula1>
    </dataValidation>
    <dataValidation type="list" showDropDown="1" showInputMessage="1" showErrorMessage="1" sqref="K12" xr:uid="{2AAAE10E-26E8-4883-B77B-0089AC061EFB}">
      <formula1>O17:O19</formula1>
    </dataValidation>
    <dataValidation type="list" allowBlank="1" showInputMessage="1" showErrorMessage="1" sqref="H12:I12" xr:uid="{92065AB3-73F9-4D0E-A2B0-1765E4C15729}">
      <formula1>M17:M19</formula1>
    </dataValidation>
    <dataValidation type="list" allowBlank="1" showInputMessage="1" showErrorMessage="1" sqref="C24:E24" xr:uid="{E4748378-5ACC-469D-89FB-F4EF82032CE9}">
      <formula1>$M$12:$M$15</formula1>
    </dataValidation>
    <dataValidation type="list" allowBlank="1" showInputMessage="1" showErrorMessage="1" sqref="C9:F9" xr:uid="{9B576B92-A835-4EDF-8BC0-CFA5747077D6}">
      <formula1>$M$6:$M$9</formula1>
    </dataValidation>
    <dataValidation type="list" allowBlank="1" showInputMessage="1" showErrorMessage="1" sqref="H13:I13" xr:uid="{D89B9508-21C8-4635-9B85-2B6E0358FA3D}">
      <formula1>$N$5:$N$8</formula1>
    </dataValidation>
    <dataValidation type="list" allowBlank="1" showInputMessage="1" showErrorMessage="1" sqref="C7 I7" xr:uid="{54CBB0F7-52D8-4C19-9158-837131D0E62B}">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9697"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69697"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8320312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9" customWidth="1"/>
    <col min="8" max="8" width="20.5" style="7" customWidth="1"/>
    <col min="9" max="9" width="22.5" style="7" customWidth="1"/>
    <col min="10" max="11" width="22.5" style="10" customWidth="1"/>
    <col min="12" max="21" width="10.83203125" style="11"/>
    <col min="22" max="24" width="10.83203125" style="12"/>
    <col min="25" max="16384" width="10.83203125" style="7"/>
  </cols>
  <sheetData>
    <row r="1" spans="2:14" ht="6" customHeight="1" thickBot="1" x14ac:dyDescent="0.2"/>
    <row r="2" spans="2:14" ht="25.5" customHeight="1" x14ac:dyDescent="0.15">
      <c r="B2" s="341"/>
      <c r="C2" s="339" t="s">
        <v>24</v>
      </c>
      <c r="D2" s="339"/>
      <c r="E2" s="339"/>
      <c r="F2" s="339"/>
      <c r="G2" s="339"/>
      <c r="H2" s="339"/>
      <c r="I2" s="343"/>
      <c r="J2" s="13"/>
      <c r="K2" s="13"/>
      <c r="M2" s="14" t="s">
        <v>47</v>
      </c>
    </row>
    <row r="3" spans="2:14" ht="25.5" customHeight="1" x14ac:dyDescent="0.15">
      <c r="B3" s="342"/>
      <c r="C3" s="340" t="s">
        <v>25</v>
      </c>
      <c r="D3" s="340"/>
      <c r="E3" s="340"/>
      <c r="F3" s="340"/>
      <c r="G3" s="340"/>
      <c r="H3" s="340"/>
      <c r="I3" s="344"/>
      <c r="J3" s="13"/>
      <c r="K3" s="13"/>
      <c r="M3" s="14" t="s">
        <v>48</v>
      </c>
    </row>
    <row r="4" spans="2:14" ht="25.5" customHeight="1" x14ac:dyDescent="0.15">
      <c r="B4" s="342"/>
      <c r="C4" s="340" t="s">
        <v>49</v>
      </c>
      <c r="D4" s="340"/>
      <c r="E4" s="340"/>
      <c r="F4" s="340"/>
      <c r="G4" s="340"/>
      <c r="H4" s="340"/>
      <c r="I4" s="344"/>
      <c r="J4" s="13"/>
      <c r="K4" s="13"/>
      <c r="M4" s="14" t="s">
        <v>50</v>
      </c>
    </row>
    <row r="5" spans="2:14" ht="25.5" customHeight="1" x14ac:dyDescent="0.15">
      <c r="B5" s="342"/>
      <c r="C5" s="340" t="s">
        <v>51</v>
      </c>
      <c r="D5" s="340"/>
      <c r="E5" s="340"/>
      <c r="F5" s="340"/>
      <c r="G5" s="345" t="s">
        <v>52</v>
      </c>
      <c r="H5" s="345"/>
      <c r="I5" s="344"/>
      <c r="J5" s="13"/>
      <c r="K5" s="13"/>
      <c r="M5" s="14" t="s">
        <v>53</v>
      </c>
    </row>
    <row r="6" spans="2:14" ht="23.25" customHeight="1" x14ac:dyDescent="0.15">
      <c r="B6" s="346" t="s">
        <v>54</v>
      </c>
      <c r="C6" s="347"/>
      <c r="D6" s="347"/>
      <c r="E6" s="347"/>
      <c r="F6" s="347"/>
      <c r="G6" s="347"/>
      <c r="H6" s="347"/>
      <c r="I6" s="348"/>
      <c r="J6" s="15"/>
      <c r="K6" s="15"/>
    </row>
    <row r="7" spans="2:14" ht="24" customHeight="1" x14ac:dyDescent="0.15">
      <c r="B7" s="349" t="s">
        <v>55</v>
      </c>
      <c r="C7" s="350"/>
      <c r="D7" s="350"/>
      <c r="E7" s="350"/>
      <c r="F7" s="350"/>
      <c r="G7" s="350"/>
      <c r="H7" s="350"/>
      <c r="I7" s="351"/>
      <c r="J7" s="16"/>
      <c r="K7" s="16"/>
    </row>
    <row r="8" spans="2:14" ht="24" customHeight="1" x14ac:dyDescent="0.15">
      <c r="B8" s="352" t="s">
        <v>56</v>
      </c>
      <c r="C8" s="353"/>
      <c r="D8" s="353"/>
      <c r="E8" s="353"/>
      <c r="F8" s="353"/>
      <c r="G8" s="353"/>
      <c r="H8" s="353"/>
      <c r="I8" s="354"/>
      <c r="J8" s="60"/>
      <c r="K8" s="60"/>
      <c r="N8" s="6" t="s">
        <v>57</v>
      </c>
    </row>
    <row r="9" spans="2:14" ht="30.75" customHeight="1" x14ac:dyDescent="0.15">
      <c r="B9" s="100" t="s">
        <v>58</v>
      </c>
      <c r="C9" s="61">
        <v>14</v>
      </c>
      <c r="D9" s="360" t="s">
        <v>59</v>
      </c>
      <c r="E9" s="360"/>
      <c r="F9" s="361" t="s">
        <v>207</v>
      </c>
      <c r="G9" s="362"/>
      <c r="H9" s="362"/>
      <c r="I9" s="363"/>
      <c r="J9" s="17"/>
      <c r="K9" s="17"/>
      <c r="M9" s="14" t="s">
        <v>60</v>
      </c>
      <c r="N9" s="6" t="s">
        <v>61</v>
      </c>
    </row>
    <row r="10" spans="2:14" ht="30.75" customHeight="1" x14ac:dyDescent="0.15">
      <c r="B10" s="20" t="s">
        <v>62</v>
      </c>
      <c r="C10" s="62" t="s">
        <v>81</v>
      </c>
      <c r="D10" s="364" t="s">
        <v>63</v>
      </c>
      <c r="E10" s="365"/>
      <c r="F10" s="355" t="s">
        <v>155</v>
      </c>
      <c r="G10" s="356"/>
      <c r="H10" s="18" t="s">
        <v>64</v>
      </c>
      <c r="I10" s="78" t="s">
        <v>81</v>
      </c>
      <c r="J10" s="19"/>
      <c r="K10" s="19"/>
      <c r="M10" s="14" t="s">
        <v>65</v>
      </c>
      <c r="N10" s="6" t="s">
        <v>66</v>
      </c>
    </row>
    <row r="11" spans="2:14" ht="30.75" customHeight="1" x14ac:dyDescent="0.15">
      <c r="B11" s="20" t="s">
        <v>67</v>
      </c>
      <c r="C11" s="357" t="s">
        <v>156</v>
      </c>
      <c r="D11" s="357"/>
      <c r="E11" s="357"/>
      <c r="F11" s="357"/>
      <c r="G11" s="18" t="s">
        <v>68</v>
      </c>
      <c r="H11" s="358">
        <v>1032</v>
      </c>
      <c r="I11" s="359"/>
      <c r="J11" s="21"/>
      <c r="K11" s="21"/>
      <c r="M11" s="14" t="s">
        <v>69</v>
      </c>
      <c r="N11" s="6" t="s">
        <v>70</v>
      </c>
    </row>
    <row r="12" spans="2:14" ht="30.75" customHeight="1" x14ac:dyDescent="0.15">
      <c r="B12" s="20" t="s">
        <v>71</v>
      </c>
      <c r="C12" s="366" t="s">
        <v>65</v>
      </c>
      <c r="D12" s="366"/>
      <c r="E12" s="366"/>
      <c r="F12" s="366"/>
      <c r="G12" s="18" t="s">
        <v>72</v>
      </c>
      <c r="H12" s="706" t="s">
        <v>165</v>
      </c>
      <c r="I12" s="707"/>
      <c r="J12" s="22"/>
      <c r="K12" s="22"/>
      <c r="M12" s="23" t="s">
        <v>73</v>
      </c>
    </row>
    <row r="13" spans="2:14" ht="30.75" customHeight="1" x14ac:dyDescent="0.15">
      <c r="B13" s="20" t="s">
        <v>74</v>
      </c>
      <c r="C13" s="369" t="s">
        <v>45</v>
      </c>
      <c r="D13" s="369"/>
      <c r="E13" s="369"/>
      <c r="F13" s="369"/>
      <c r="G13" s="369"/>
      <c r="H13" s="369"/>
      <c r="I13" s="370"/>
      <c r="J13" s="24"/>
      <c r="K13" s="24"/>
      <c r="M13" s="23"/>
    </row>
    <row r="14" spans="2:14" ht="30.75" customHeight="1" x14ac:dyDescent="0.15">
      <c r="B14" s="20" t="s">
        <v>75</v>
      </c>
      <c r="C14" s="355" t="s">
        <v>153</v>
      </c>
      <c r="D14" s="356"/>
      <c r="E14" s="356"/>
      <c r="F14" s="356"/>
      <c r="G14" s="356"/>
      <c r="H14" s="356"/>
      <c r="I14" s="371"/>
      <c r="J14" s="19"/>
      <c r="K14" s="19"/>
      <c r="M14" s="23"/>
      <c r="N14" s="6" t="s">
        <v>76</v>
      </c>
    </row>
    <row r="15" spans="2:14" ht="30.75" customHeight="1" x14ac:dyDescent="0.15">
      <c r="B15" s="20" t="s">
        <v>77</v>
      </c>
      <c r="C15" s="361" t="s">
        <v>166</v>
      </c>
      <c r="D15" s="362"/>
      <c r="E15" s="362"/>
      <c r="F15" s="688"/>
      <c r="G15" s="18" t="s">
        <v>78</v>
      </c>
      <c r="H15" s="373" t="s">
        <v>91</v>
      </c>
      <c r="I15" s="374"/>
      <c r="J15" s="19"/>
      <c r="K15" s="19"/>
      <c r="M15" s="23" t="s">
        <v>80</v>
      </c>
      <c r="N15" s="6" t="s">
        <v>81</v>
      </c>
    </row>
    <row r="16" spans="2:14" ht="30.75" customHeight="1" x14ac:dyDescent="0.15">
      <c r="B16" s="20" t="s">
        <v>82</v>
      </c>
      <c r="C16" s="375" t="s">
        <v>215</v>
      </c>
      <c r="D16" s="376"/>
      <c r="E16" s="376"/>
      <c r="F16" s="376"/>
      <c r="G16" s="18" t="s">
        <v>83</v>
      </c>
      <c r="H16" s="373" t="s">
        <v>70</v>
      </c>
      <c r="I16" s="374"/>
      <c r="J16" s="19"/>
      <c r="K16" s="19"/>
      <c r="M16" s="23" t="s">
        <v>84</v>
      </c>
    </row>
    <row r="17" spans="2:14" ht="36" customHeight="1" x14ac:dyDescent="0.15">
      <c r="B17" s="20" t="s">
        <v>85</v>
      </c>
      <c r="C17" s="699" t="s">
        <v>167</v>
      </c>
      <c r="D17" s="700"/>
      <c r="E17" s="700"/>
      <c r="F17" s="700"/>
      <c r="G17" s="700"/>
      <c r="H17" s="700"/>
      <c r="I17" s="701"/>
      <c r="J17" s="24"/>
      <c r="K17" s="24"/>
      <c r="M17" s="23" t="s">
        <v>86</v>
      </c>
      <c r="N17" s="6" t="s">
        <v>39</v>
      </c>
    </row>
    <row r="18" spans="2:14" ht="30.75" customHeight="1" x14ac:dyDescent="0.15">
      <c r="B18" s="20" t="s">
        <v>87</v>
      </c>
      <c r="C18" s="361" t="s">
        <v>168</v>
      </c>
      <c r="D18" s="362"/>
      <c r="E18" s="362"/>
      <c r="F18" s="362"/>
      <c r="G18" s="362"/>
      <c r="H18" s="362"/>
      <c r="I18" s="363"/>
      <c r="J18" s="25"/>
      <c r="K18" s="25"/>
      <c r="M18" s="23" t="s">
        <v>88</v>
      </c>
      <c r="N18" s="6" t="s">
        <v>40</v>
      </c>
    </row>
    <row r="19" spans="2:14" ht="30.75" customHeight="1" x14ac:dyDescent="0.15">
      <c r="B19" s="20" t="s">
        <v>89</v>
      </c>
      <c r="C19" s="696" t="s">
        <v>200</v>
      </c>
      <c r="D19" s="697"/>
      <c r="E19" s="697"/>
      <c r="F19" s="697"/>
      <c r="G19" s="697"/>
      <c r="H19" s="697"/>
      <c r="I19" s="698"/>
      <c r="J19" s="26"/>
      <c r="K19" s="26"/>
      <c r="M19" s="23"/>
      <c r="N19" s="6" t="s">
        <v>41</v>
      </c>
    </row>
    <row r="20" spans="2:14" ht="30.75" customHeight="1" x14ac:dyDescent="0.15">
      <c r="B20" s="20" t="s">
        <v>90</v>
      </c>
      <c r="C20" s="702" t="s">
        <v>152</v>
      </c>
      <c r="D20" s="703"/>
      <c r="E20" s="703"/>
      <c r="F20" s="703"/>
      <c r="G20" s="703"/>
      <c r="H20" s="703"/>
      <c r="I20" s="704"/>
      <c r="J20" s="27"/>
      <c r="K20" s="27"/>
      <c r="M20" s="23" t="s">
        <v>91</v>
      </c>
      <c r="N20" s="6" t="s">
        <v>42</v>
      </c>
    </row>
    <row r="21" spans="2:14" ht="27.75" customHeight="1" x14ac:dyDescent="0.15">
      <c r="B21" s="380" t="s">
        <v>92</v>
      </c>
      <c r="C21" s="382" t="s">
        <v>93</v>
      </c>
      <c r="D21" s="382"/>
      <c r="E21" s="382"/>
      <c r="F21" s="383" t="s">
        <v>94</v>
      </c>
      <c r="G21" s="383"/>
      <c r="H21" s="383"/>
      <c r="I21" s="384"/>
      <c r="J21" s="28"/>
      <c r="K21" s="28"/>
      <c r="M21" s="23" t="s">
        <v>79</v>
      </c>
      <c r="N21" s="6" t="s">
        <v>43</v>
      </c>
    </row>
    <row r="22" spans="2:14" ht="27" customHeight="1" x14ac:dyDescent="0.15">
      <c r="B22" s="381"/>
      <c r="C22" s="696" t="s">
        <v>169</v>
      </c>
      <c r="D22" s="697"/>
      <c r="E22" s="705"/>
      <c r="F22" s="696" t="s">
        <v>171</v>
      </c>
      <c r="G22" s="697"/>
      <c r="H22" s="697"/>
      <c r="I22" s="698"/>
      <c r="J22" s="26"/>
      <c r="K22" s="26"/>
      <c r="M22" s="23" t="s">
        <v>95</v>
      </c>
      <c r="N22" s="6" t="s">
        <v>44</v>
      </c>
    </row>
    <row r="23" spans="2:14" ht="39.75" customHeight="1" x14ac:dyDescent="0.15">
      <c r="B23" s="20" t="s">
        <v>96</v>
      </c>
      <c r="C23" s="355" t="s">
        <v>152</v>
      </c>
      <c r="D23" s="356"/>
      <c r="E23" s="692"/>
      <c r="F23" s="355" t="s">
        <v>152</v>
      </c>
      <c r="G23" s="356"/>
      <c r="H23" s="356"/>
      <c r="I23" s="371"/>
      <c r="J23" s="19"/>
      <c r="K23" s="19"/>
      <c r="M23" s="23"/>
      <c r="N23" s="6" t="s">
        <v>45</v>
      </c>
    </row>
    <row r="24" spans="2:14" ht="44.25" customHeight="1" x14ac:dyDescent="0.15">
      <c r="B24" s="20" t="s">
        <v>97</v>
      </c>
      <c r="C24" s="693" t="s">
        <v>170</v>
      </c>
      <c r="D24" s="694"/>
      <c r="E24" s="695"/>
      <c r="F24" s="696" t="s">
        <v>172</v>
      </c>
      <c r="G24" s="697"/>
      <c r="H24" s="697"/>
      <c r="I24" s="698"/>
      <c r="J24" s="25"/>
      <c r="K24" s="25"/>
      <c r="M24" s="29"/>
      <c r="N24" s="6" t="s">
        <v>46</v>
      </c>
    </row>
    <row r="25" spans="2:14" ht="29.25" customHeight="1" x14ac:dyDescent="0.15">
      <c r="B25" s="20" t="s">
        <v>98</v>
      </c>
      <c r="C25" s="397" t="s">
        <v>215</v>
      </c>
      <c r="D25" s="398"/>
      <c r="E25" s="399"/>
      <c r="F25" s="18" t="s">
        <v>99</v>
      </c>
      <c r="G25" s="689">
        <v>74</v>
      </c>
      <c r="H25" s="690"/>
      <c r="I25" s="691"/>
      <c r="J25" s="30"/>
      <c r="K25" s="30"/>
      <c r="M25" s="29"/>
    </row>
    <row r="26" spans="2:14" ht="27" customHeight="1" x14ac:dyDescent="0.15">
      <c r="B26" s="20" t="s">
        <v>100</v>
      </c>
      <c r="C26" s="361" t="s">
        <v>216</v>
      </c>
      <c r="D26" s="362"/>
      <c r="E26" s="688"/>
      <c r="F26" s="18" t="s">
        <v>101</v>
      </c>
      <c r="G26" s="689">
        <v>0</v>
      </c>
      <c r="H26" s="690"/>
      <c r="I26" s="691"/>
      <c r="J26" s="31"/>
      <c r="K26" s="31"/>
      <c r="M26" s="29"/>
    </row>
    <row r="27" spans="2:14" ht="47.25" customHeight="1" x14ac:dyDescent="0.15">
      <c r="B27" s="99" t="s">
        <v>102</v>
      </c>
      <c r="C27" s="355" t="s">
        <v>86</v>
      </c>
      <c r="D27" s="356"/>
      <c r="E27" s="692"/>
      <c r="F27" s="32" t="s">
        <v>103</v>
      </c>
      <c r="G27" s="404" t="s">
        <v>182</v>
      </c>
      <c r="H27" s="405"/>
      <c r="I27" s="406"/>
      <c r="J27" s="28"/>
      <c r="K27" s="28"/>
      <c r="M27" s="29"/>
    </row>
    <row r="28" spans="2:14" ht="30" customHeight="1" x14ac:dyDescent="0.15">
      <c r="B28" s="410" t="s">
        <v>104</v>
      </c>
      <c r="C28" s="411"/>
      <c r="D28" s="411"/>
      <c r="E28" s="411"/>
      <c r="F28" s="411"/>
      <c r="G28" s="411"/>
      <c r="H28" s="411"/>
      <c r="I28" s="412"/>
      <c r="J28" s="60"/>
      <c r="K28" s="60"/>
      <c r="M28" s="29"/>
    </row>
    <row r="29" spans="2:14" ht="56.25" customHeight="1" x14ac:dyDescent="0.15">
      <c r="B29" s="33" t="s">
        <v>105</v>
      </c>
      <c r="C29" s="34" t="s">
        <v>106</v>
      </c>
      <c r="D29" s="34" t="s">
        <v>107</v>
      </c>
      <c r="E29" s="34" t="s">
        <v>108</v>
      </c>
      <c r="F29" s="34" t="s">
        <v>109</v>
      </c>
      <c r="G29" s="35" t="s">
        <v>110</v>
      </c>
      <c r="H29" s="35" t="s">
        <v>111</v>
      </c>
      <c r="I29" s="36" t="s">
        <v>112</v>
      </c>
      <c r="J29" s="72" t="s">
        <v>162</v>
      </c>
      <c r="K29" s="26"/>
      <c r="M29" s="29"/>
    </row>
    <row r="30" spans="2:14" ht="19.5" customHeight="1" x14ac:dyDescent="0.15">
      <c r="B30" s="37" t="s">
        <v>113</v>
      </c>
      <c r="C30" s="143">
        <v>0</v>
      </c>
      <c r="D30" s="144">
        <f>+C30</f>
        <v>0</v>
      </c>
      <c r="E30" s="145">
        <v>0</v>
      </c>
      <c r="F30" s="146">
        <f>+E30</f>
        <v>0</v>
      </c>
      <c r="G30" s="147" t="e">
        <f>+C30/E30</f>
        <v>#DIV/0!</v>
      </c>
      <c r="H30" s="148" t="e">
        <f>+D30/F30</f>
        <v>#DIV/0!</v>
      </c>
      <c r="I30" s="149" t="e">
        <f>+D30/$G$26</f>
        <v>#DIV/0!</v>
      </c>
      <c r="J30" s="71">
        <v>0.99</v>
      </c>
      <c r="K30" s="38"/>
      <c r="M30" s="29"/>
    </row>
    <row r="31" spans="2:14" ht="19.5" customHeight="1" x14ac:dyDescent="0.15">
      <c r="B31" s="37" t="s">
        <v>114</v>
      </c>
      <c r="C31" s="143">
        <v>0</v>
      </c>
      <c r="D31" s="144">
        <f>+D30+C31</f>
        <v>0</v>
      </c>
      <c r="E31" s="145">
        <v>0</v>
      </c>
      <c r="F31" s="146">
        <f>+F30+E31</f>
        <v>0</v>
      </c>
      <c r="G31" s="147" t="e">
        <f t="shared" ref="G31:G41" si="0">+C31/E31</f>
        <v>#DIV/0!</v>
      </c>
      <c r="H31" s="148" t="e">
        <f t="shared" ref="H31:H41" si="1">+D31/F31</f>
        <v>#DIV/0!</v>
      </c>
      <c r="I31" s="149" t="e">
        <f t="shared" ref="I31:I40" si="2">+D31/$G$26</f>
        <v>#DIV/0!</v>
      </c>
      <c r="J31" s="71">
        <v>0.99</v>
      </c>
      <c r="K31" s="38"/>
      <c r="M31" s="29"/>
    </row>
    <row r="32" spans="2:14" ht="19.5" customHeight="1" x14ac:dyDescent="0.15">
      <c r="B32" s="37" t="s">
        <v>115</v>
      </c>
      <c r="C32" s="143">
        <v>0</v>
      </c>
      <c r="D32" s="144">
        <f t="shared" ref="D32:D41" si="3">+D31+C32</f>
        <v>0</v>
      </c>
      <c r="E32" s="145">
        <v>0</v>
      </c>
      <c r="F32" s="146">
        <f t="shared" ref="F32:F41" si="4">+F31+E32</f>
        <v>0</v>
      </c>
      <c r="G32" s="147" t="e">
        <f t="shared" si="0"/>
        <v>#DIV/0!</v>
      </c>
      <c r="H32" s="148" t="e">
        <f t="shared" si="1"/>
        <v>#DIV/0!</v>
      </c>
      <c r="I32" s="149" t="e">
        <f t="shared" si="2"/>
        <v>#DIV/0!</v>
      </c>
      <c r="J32" s="71">
        <v>0.99</v>
      </c>
      <c r="K32" s="38"/>
      <c r="M32" s="29"/>
    </row>
    <row r="33" spans="2:11" ht="19.5" customHeight="1" x14ac:dyDescent="0.15">
      <c r="B33" s="37" t="s">
        <v>116</v>
      </c>
      <c r="C33" s="143">
        <v>0</v>
      </c>
      <c r="D33" s="144">
        <f t="shared" si="3"/>
        <v>0</v>
      </c>
      <c r="E33" s="145">
        <v>0</v>
      </c>
      <c r="F33" s="146">
        <f t="shared" si="4"/>
        <v>0</v>
      </c>
      <c r="G33" s="147" t="e">
        <f t="shared" si="0"/>
        <v>#DIV/0!</v>
      </c>
      <c r="H33" s="148" t="e">
        <f t="shared" si="1"/>
        <v>#DIV/0!</v>
      </c>
      <c r="I33" s="149" t="e">
        <f t="shared" si="2"/>
        <v>#DIV/0!</v>
      </c>
      <c r="J33" s="71">
        <v>0.99</v>
      </c>
      <c r="K33" s="38"/>
    </row>
    <row r="34" spans="2:11" ht="19.5" customHeight="1" x14ac:dyDescent="0.15">
      <c r="B34" s="37" t="s">
        <v>117</v>
      </c>
      <c r="C34" s="143">
        <v>0</v>
      </c>
      <c r="D34" s="144">
        <f t="shared" si="3"/>
        <v>0</v>
      </c>
      <c r="E34" s="145">
        <v>0</v>
      </c>
      <c r="F34" s="146">
        <f t="shared" si="4"/>
        <v>0</v>
      </c>
      <c r="G34" s="147" t="e">
        <f t="shared" si="0"/>
        <v>#DIV/0!</v>
      </c>
      <c r="H34" s="148" t="e">
        <f t="shared" si="1"/>
        <v>#DIV/0!</v>
      </c>
      <c r="I34" s="149" t="e">
        <f t="shared" si="2"/>
        <v>#DIV/0!</v>
      </c>
      <c r="J34" s="71">
        <v>0.99</v>
      </c>
      <c r="K34" s="38"/>
    </row>
    <row r="35" spans="2:11" ht="19.5" customHeight="1" x14ac:dyDescent="0.15">
      <c r="B35" s="37" t="s">
        <v>118</v>
      </c>
      <c r="C35" s="143">
        <v>0</v>
      </c>
      <c r="D35" s="144">
        <f t="shared" si="3"/>
        <v>0</v>
      </c>
      <c r="E35" s="145">
        <v>0</v>
      </c>
      <c r="F35" s="146">
        <f t="shared" si="4"/>
        <v>0</v>
      </c>
      <c r="G35" s="147" t="e">
        <f t="shared" si="0"/>
        <v>#DIV/0!</v>
      </c>
      <c r="H35" s="148" t="e">
        <f t="shared" si="1"/>
        <v>#DIV/0!</v>
      </c>
      <c r="I35" s="149" t="e">
        <f t="shared" si="2"/>
        <v>#DIV/0!</v>
      </c>
      <c r="J35" s="71">
        <v>0.99</v>
      </c>
      <c r="K35" s="38"/>
    </row>
    <row r="36" spans="2:11" ht="19.5" customHeight="1" x14ac:dyDescent="0.15">
      <c r="B36" s="37" t="s">
        <v>119</v>
      </c>
      <c r="C36" s="143">
        <v>0</v>
      </c>
      <c r="D36" s="144">
        <f t="shared" si="3"/>
        <v>0</v>
      </c>
      <c r="E36" s="145">
        <v>0</v>
      </c>
      <c r="F36" s="146">
        <f t="shared" si="4"/>
        <v>0</v>
      </c>
      <c r="G36" s="147" t="e">
        <f t="shared" si="0"/>
        <v>#DIV/0!</v>
      </c>
      <c r="H36" s="148" t="e">
        <f t="shared" si="1"/>
        <v>#DIV/0!</v>
      </c>
      <c r="I36" s="149" t="e">
        <f t="shared" si="2"/>
        <v>#DIV/0!</v>
      </c>
      <c r="J36" s="71">
        <v>0.99</v>
      </c>
      <c r="K36" s="38"/>
    </row>
    <row r="37" spans="2:11" ht="19.5" customHeight="1" x14ac:dyDescent="0.15">
      <c r="B37" s="37" t="s">
        <v>120</v>
      </c>
      <c r="C37" s="143">
        <v>0</v>
      </c>
      <c r="D37" s="144">
        <f t="shared" si="3"/>
        <v>0</v>
      </c>
      <c r="E37" s="145">
        <v>0</v>
      </c>
      <c r="F37" s="146">
        <f t="shared" si="4"/>
        <v>0</v>
      </c>
      <c r="G37" s="147" t="e">
        <f t="shared" si="0"/>
        <v>#DIV/0!</v>
      </c>
      <c r="H37" s="148" t="e">
        <f t="shared" si="1"/>
        <v>#DIV/0!</v>
      </c>
      <c r="I37" s="149" t="e">
        <f t="shared" si="2"/>
        <v>#DIV/0!</v>
      </c>
      <c r="J37" s="71">
        <v>0.99</v>
      </c>
      <c r="K37" s="38"/>
    </row>
    <row r="38" spans="2:11" ht="19.5" customHeight="1" x14ac:dyDescent="0.15">
      <c r="B38" s="37" t="s">
        <v>121</v>
      </c>
      <c r="C38" s="143">
        <v>0</v>
      </c>
      <c r="D38" s="144">
        <f t="shared" si="3"/>
        <v>0</v>
      </c>
      <c r="E38" s="145">
        <v>0</v>
      </c>
      <c r="F38" s="146">
        <f t="shared" si="4"/>
        <v>0</v>
      </c>
      <c r="G38" s="147" t="e">
        <f t="shared" si="0"/>
        <v>#DIV/0!</v>
      </c>
      <c r="H38" s="148" t="e">
        <f t="shared" si="1"/>
        <v>#DIV/0!</v>
      </c>
      <c r="I38" s="149" t="e">
        <f t="shared" si="2"/>
        <v>#DIV/0!</v>
      </c>
      <c r="J38" s="71">
        <v>0.99</v>
      </c>
      <c r="K38" s="38"/>
    </row>
    <row r="39" spans="2:11" ht="19.5" customHeight="1" x14ac:dyDescent="0.15">
      <c r="B39" s="37" t="s">
        <v>122</v>
      </c>
      <c r="C39" s="143">
        <v>0</v>
      </c>
      <c r="D39" s="144">
        <f t="shared" si="3"/>
        <v>0</v>
      </c>
      <c r="E39" s="145">
        <v>0</v>
      </c>
      <c r="F39" s="146">
        <f t="shared" si="4"/>
        <v>0</v>
      </c>
      <c r="G39" s="147" t="e">
        <f t="shared" si="0"/>
        <v>#DIV/0!</v>
      </c>
      <c r="H39" s="148" t="e">
        <f t="shared" si="1"/>
        <v>#DIV/0!</v>
      </c>
      <c r="I39" s="149" t="e">
        <f t="shared" si="2"/>
        <v>#DIV/0!</v>
      </c>
      <c r="J39" s="71">
        <v>0.99</v>
      </c>
      <c r="K39" s="38"/>
    </row>
    <row r="40" spans="2:11" ht="19.5" customHeight="1" x14ac:dyDescent="0.15">
      <c r="B40" s="37" t="s">
        <v>123</v>
      </c>
      <c r="C40" s="143">
        <v>0</v>
      </c>
      <c r="D40" s="144">
        <f t="shared" si="3"/>
        <v>0</v>
      </c>
      <c r="E40" s="145">
        <v>0</v>
      </c>
      <c r="F40" s="146">
        <f t="shared" si="4"/>
        <v>0</v>
      </c>
      <c r="G40" s="147" t="e">
        <f t="shared" si="0"/>
        <v>#DIV/0!</v>
      </c>
      <c r="H40" s="148" t="e">
        <f t="shared" si="1"/>
        <v>#DIV/0!</v>
      </c>
      <c r="I40" s="149" t="e">
        <f t="shared" si="2"/>
        <v>#DIV/0!</v>
      </c>
      <c r="J40" s="71">
        <v>0.99</v>
      </c>
      <c r="K40" s="38"/>
    </row>
    <row r="41" spans="2:11" ht="19.5" customHeight="1" x14ac:dyDescent="0.15">
      <c r="B41" s="37" t="s">
        <v>124</v>
      </c>
      <c r="C41" s="143">
        <v>0</v>
      </c>
      <c r="D41" s="144">
        <f t="shared" si="3"/>
        <v>0</v>
      </c>
      <c r="E41" s="145">
        <v>0</v>
      </c>
      <c r="F41" s="146">
        <f t="shared" si="4"/>
        <v>0</v>
      </c>
      <c r="G41" s="147" t="e">
        <f t="shared" si="0"/>
        <v>#DIV/0!</v>
      </c>
      <c r="H41" s="148" t="e">
        <f t="shared" si="1"/>
        <v>#DIV/0!</v>
      </c>
      <c r="I41" s="149" t="e">
        <f>+D41/$G$26</f>
        <v>#DIV/0!</v>
      </c>
      <c r="J41" s="71">
        <v>0.99</v>
      </c>
      <c r="K41" s="38"/>
    </row>
    <row r="42" spans="2:11" ht="54.75" customHeight="1" x14ac:dyDescent="0.15">
      <c r="B42" s="79" t="s">
        <v>125</v>
      </c>
      <c r="C42" s="415"/>
      <c r="D42" s="415"/>
      <c r="E42" s="415"/>
      <c r="F42" s="415"/>
      <c r="G42" s="415"/>
      <c r="H42" s="415"/>
      <c r="I42" s="416"/>
      <c r="J42" s="39"/>
      <c r="K42" s="39"/>
    </row>
    <row r="43" spans="2:11" ht="29.25" customHeight="1" x14ac:dyDescent="0.15">
      <c r="B43" s="410" t="s">
        <v>126</v>
      </c>
      <c r="C43" s="411"/>
      <c r="D43" s="411"/>
      <c r="E43" s="411"/>
      <c r="F43" s="411"/>
      <c r="G43" s="411"/>
      <c r="H43" s="411"/>
      <c r="I43" s="412"/>
      <c r="J43" s="60"/>
      <c r="K43" s="60"/>
    </row>
    <row r="44" spans="2:11" ht="32.25" customHeight="1" x14ac:dyDescent="0.15">
      <c r="B44" s="385"/>
      <c r="C44" s="386"/>
      <c r="D44" s="386"/>
      <c r="E44" s="386"/>
      <c r="F44" s="386"/>
      <c r="G44" s="386"/>
      <c r="H44" s="386"/>
      <c r="I44" s="387"/>
      <c r="J44" s="60"/>
      <c r="K44" s="60"/>
    </row>
    <row r="45" spans="2:11" ht="32.25" customHeight="1" x14ac:dyDescent="0.15">
      <c r="B45" s="388"/>
      <c r="C45" s="389"/>
      <c r="D45" s="389"/>
      <c r="E45" s="389"/>
      <c r="F45" s="389"/>
      <c r="G45" s="389"/>
      <c r="H45" s="389"/>
      <c r="I45" s="390"/>
      <c r="J45" s="39"/>
      <c r="K45" s="39"/>
    </row>
    <row r="46" spans="2:11" ht="32.25" customHeight="1" x14ac:dyDescent="0.15">
      <c r="B46" s="388"/>
      <c r="C46" s="389"/>
      <c r="D46" s="389"/>
      <c r="E46" s="389"/>
      <c r="F46" s="389"/>
      <c r="G46" s="389"/>
      <c r="H46" s="389"/>
      <c r="I46" s="390"/>
      <c r="J46" s="39"/>
      <c r="K46" s="39"/>
    </row>
    <row r="47" spans="2:11" ht="32.25" customHeight="1" x14ac:dyDescent="0.15">
      <c r="B47" s="388"/>
      <c r="C47" s="389"/>
      <c r="D47" s="389"/>
      <c r="E47" s="389"/>
      <c r="F47" s="389"/>
      <c r="G47" s="389"/>
      <c r="H47" s="389"/>
      <c r="I47" s="390"/>
      <c r="J47" s="39"/>
      <c r="K47" s="39"/>
    </row>
    <row r="48" spans="2:11" ht="32.25" customHeight="1" x14ac:dyDescent="0.15">
      <c r="B48" s="391"/>
      <c r="C48" s="392"/>
      <c r="D48" s="392"/>
      <c r="E48" s="392"/>
      <c r="F48" s="392"/>
      <c r="G48" s="392"/>
      <c r="H48" s="392"/>
      <c r="I48" s="393"/>
      <c r="J48" s="40"/>
      <c r="K48" s="40"/>
    </row>
    <row r="49" spans="2:11" ht="79.5" customHeight="1" x14ac:dyDescent="0.15">
      <c r="B49" s="20" t="s">
        <v>127</v>
      </c>
      <c r="C49" s="682"/>
      <c r="D49" s="683"/>
      <c r="E49" s="683"/>
      <c r="F49" s="683"/>
      <c r="G49" s="683"/>
      <c r="H49" s="683"/>
      <c r="I49" s="684"/>
      <c r="J49" s="41"/>
      <c r="K49" s="41"/>
    </row>
    <row r="50" spans="2:11" ht="26.25" customHeight="1" x14ac:dyDescent="0.15">
      <c r="B50" s="20" t="s">
        <v>128</v>
      </c>
      <c r="C50" s="685"/>
      <c r="D50" s="686"/>
      <c r="E50" s="686"/>
      <c r="F50" s="686"/>
      <c r="G50" s="686"/>
      <c r="H50" s="686"/>
      <c r="I50" s="687"/>
      <c r="J50" s="41"/>
      <c r="K50" s="41"/>
    </row>
    <row r="51" spans="2:11" ht="64.5" customHeight="1" x14ac:dyDescent="0.15">
      <c r="B51" s="129" t="s">
        <v>129</v>
      </c>
      <c r="C51" s="682"/>
      <c r="D51" s="683"/>
      <c r="E51" s="683"/>
      <c r="F51" s="683"/>
      <c r="G51" s="683"/>
      <c r="H51" s="683"/>
      <c r="I51" s="684"/>
      <c r="J51" s="41"/>
      <c r="K51" s="41"/>
    </row>
    <row r="52" spans="2:11" ht="29.25" customHeight="1" x14ac:dyDescent="0.15">
      <c r="B52" s="410" t="s">
        <v>130</v>
      </c>
      <c r="C52" s="411"/>
      <c r="D52" s="411"/>
      <c r="E52" s="411"/>
      <c r="F52" s="411"/>
      <c r="G52" s="411"/>
      <c r="H52" s="411"/>
      <c r="I52" s="412"/>
      <c r="J52" s="41"/>
      <c r="K52" s="41"/>
    </row>
    <row r="53" spans="2:11" ht="33" customHeight="1" x14ac:dyDescent="0.15">
      <c r="B53" s="420" t="s">
        <v>131</v>
      </c>
      <c r="C53" s="130" t="s">
        <v>132</v>
      </c>
      <c r="D53" s="421" t="s">
        <v>133</v>
      </c>
      <c r="E53" s="421"/>
      <c r="F53" s="421"/>
      <c r="G53" s="421" t="s">
        <v>134</v>
      </c>
      <c r="H53" s="421"/>
      <c r="I53" s="422"/>
      <c r="J53" s="42"/>
      <c r="K53" s="42"/>
    </row>
    <row r="54" spans="2:11" ht="31.5" customHeight="1" x14ac:dyDescent="0.15">
      <c r="B54" s="420"/>
      <c r="C54" s="109"/>
      <c r="D54" s="415"/>
      <c r="E54" s="415"/>
      <c r="F54" s="415"/>
      <c r="G54" s="423"/>
      <c r="H54" s="423"/>
      <c r="I54" s="424"/>
      <c r="J54" s="42"/>
      <c r="K54" s="42"/>
    </row>
    <row r="55" spans="2:11" ht="31.5" customHeight="1" x14ac:dyDescent="0.15">
      <c r="B55" s="129" t="s">
        <v>135</v>
      </c>
      <c r="C55" s="680" t="s">
        <v>173</v>
      </c>
      <c r="D55" s="681"/>
      <c r="E55" s="437" t="s">
        <v>136</v>
      </c>
      <c r="F55" s="437"/>
      <c r="G55" s="436" t="s">
        <v>158</v>
      </c>
      <c r="H55" s="436"/>
      <c r="I55" s="438"/>
      <c r="J55" s="44"/>
      <c r="K55" s="44"/>
    </row>
    <row r="56" spans="2:11" ht="31.5" customHeight="1" x14ac:dyDescent="0.15">
      <c r="B56" s="129" t="s">
        <v>137</v>
      </c>
      <c r="C56" s="415" t="str">
        <f>+'[3]HV 1'!C56:D56</f>
        <v>NICOLAS ADOLFO CORREAL HUERTAS</v>
      </c>
      <c r="D56" s="415"/>
      <c r="E56" s="439" t="s">
        <v>138</v>
      </c>
      <c r="F56" s="439"/>
      <c r="G56" s="436" t="str">
        <f>+'[8]HV 1'!G59:I59</f>
        <v>DIANA VIDAL</v>
      </c>
      <c r="H56" s="436"/>
      <c r="I56" s="438"/>
      <c r="J56" s="44"/>
      <c r="K56" s="44"/>
    </row>
    <row r="57" spans="2:11" ht="31.5" customHeight="1" x14ac:dyDescent="0.15">
      <c r="B57" s="129" t="s">
        <v>139</v>
      </c>
      <c r="C57" s="415"/>
      <c r="D57" s="415"/>
      <c r="E57" s="425" t="s">
        <v>140</v>
      </c>
      <c r="F57" s="426"/>
      <c r="G57" s="429"/>
      <c r="H57" s="430"/>
      <c r="I57" s="431"/>
      <c r="J57" s="45"/>
      <c r="K57" s="45"/>
    </row>
    <row r="58" spans="2:11" ht="31.5" customHeight="1" thickBot="1" x14ac:dyDescent="0.2">
      <c r="B58" s="80" t="s">
        <v>141</v>
      </c>
      <c r="C58" s="435"/>
      <c r="D58" s="435"/>
      <c r="E58" s="427"/>
      <c r="F58" s="428"/>
      <c r="G58" s="432"/>
      <c r="H58" s="433"/>
      <c r="I58" s="434"/>
      <c r="J58" s="45"/>
      <c r="K58" s="45"/>
    </row>
    <row r="59" spans="2:11" hidden="1" x14ac:dyDescent="0.15">
      <c r="B59" s="3"/>
      <c r="C59" s="3"/>
      <c r="D59" s="5"/>
      <c r="E59" s="5"/>
      <c r="F59" s="5"/>
      <c r="G59" s="5"/>
      <c r="H59" s="5"/>
      <c r="I59" s="63"/>
      <c r="J59" s="46"/>
      <c r="K59" s="46"/>
    </row>
    <row r="60" spans="2:11" hidden="1" x14ac:dyDescent="0.15">
      <c r="B60" s="64"/>
      <c r="C60" s="65"/>
      <c r="D60" s="65"/>
      <c r="E60" s="66"/>
      <c r="F60" s="66"/>
      <c r="G60" s="67"/>
      <c r="H60" s="68"/>
      <c r="I60" s="65"/>
      <c r="J60" s="49"/>
      <c r="K60" s="49"/>
    </row>
    <row r="61" spans="2:11" hidden="1" x14ac:dyDescent="0.15">
      <c r="B61" s="64"/>
      <c r="C61" s="65"/>
      <c r="D61" s="65"/>
      <c r="E61" s="66"/>
      <c r="F61" s="66"/>
      <c r="G61" s="67"/>
      <c r="H61" s="68"/>
      <c r="I61" s="65"/>
      <c r="J61" s="49"/>
      <c r="K61" s="49"/>
    </row>
    <row r="62" spans="2:11" hidden="1" x14ac:dyDescent="0.15">
      <c r="B62" s="64"/>
      <c r="C62" s="65"/>
      <c r="D62" s="65"/>
      <c r="E62" s="66"/>
      <c r="F62" s="66"/>
      <c r="G62" s="67"/>
      <c r="H62" s="68"/>
      <c r="I62" s="65"/>
      <c r="J62" s="49"/>
      <c r="K62" s="49"/>
    </row>
    <row r="63" spans="2:11" hidden="1" x14ac:dyDescent="0.15">
      <c r="B63" s="64"/>
      <c r="C63" s="65"/>
      <c r="D63" s="65"/>
      <c r="E63" s="66"/>
      <c r="F63" s="66"/>
      <c r="G63" s="67"/>
      <c r="H63" s="68"/>
      <c r="I63" s="65"/>
      <c r="J63" s="49"/>
      <c r="K63" s="49"/>
    </row>
    <row r="64" spans="2:11" hidden="1" x14ac:dyDescent="0.15">
      <c r="B64" s="64"/>
      <c r="C64" s="65"/>
      <c r="D64" s="65"/>
      <c r="E64" s="66"/>
      <c r="F64" s="66"/>
      <c r="G64" s="67"/>
      <c r="H64" s="68"/>
      <c r="I64" s="65"/>
      <c r="J64" s="49"/>
      <c r="K64" s="49"/>
    </row>
    <row r="65" spans="2:11" hidden="1" x14ac:dyDescent="0.15">
      <c r="B65" s="64"/>
      <c r="C65" s="65"/>
      <c r="D65" s="65"/>
      <c r="E65" s="66"/>
      <c r="F65" s="66"/>
      <c r="G65" s="67"/>
      <c r="H65" s="68"/>
      <c r="I65" s="65"/>
      <c r="J65" s="49"/>
      <c r="K65" s="49"/>
    </row>
    <row r="66" spans="2:11" hidden="1" x14ac:dyDescent="0.15">
      <c r="B66" s="64"/>
      <c r="C66" s="65"/>
      <c r="D66" s="65"/>
      <c r="E66" s="66"/>
      <c r="F66" s="66"/>
      <c r="G66" s="67"/>
      <c r="H66" s="68"/>
      <c r="I66" s="65"/>
      <c r="J66" s="49"/>
      <c r="K66" s="49"/>
    </row>
    <row r="67" spans="2:11" hidden="1" x14ac:dyDescent="0.15">
      <c r="B67" s="64"/>
      <c r="C67" s="65"/>
      <c r="D67" s="65"/>
      <c r="E67" s="66"/>
      <c r="F67" s="66"/>
      <c r="G67" s="67"/>
      <c r="H67" s="68"/>
      <c r="I67" s="65"/>
      <c r="J67" s="49"/>
      <c r="K67" s="49"/>
    </row>
    <row r="68" spans="2:11" x14ac:dyDescent="0.15">
      <c r="B68" s="69"/>
      <c r="C68" s="12"/>
      <c r="D68" s="12"/>
      <c r="E68" s="12"/>
      <c r="F68" s="12"/>
      <c r="G68" s="70"/>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800-000000000000}">
      <formula1>$M$15:$M$18</formula1>
    </dataValidation>
    <dataValidation type="list" allowBlank="1" showInputMessage="1" showErrorMessage="1" sqref="C12:F12" xr:uid="{00000000-0002-0000-0800-000001000000}">
      <formula1>$M$9:$M$12</formula1>
    </dataValidation>
    <dataValidation type="list" allowBlank="1" showInputMessage="1" showErrorMessage="1" sqref="K15" xr:uid="{00000000-0002-0000-0800-000002000000}">
      <formula1>O20:O22</formula1>
    </dataValidation>
    <dataValidation type="list" allowBlank="1" showInputMessage="1" showErrorMessage="1" sqref="H15:J15" xr:uid="{00000000-0002-0000-0800-000003000000}">
      <formula1>M20:M22</formula1>
    </dataValidation>
    <dataValidation type="list" allowBlank="1" showInputMessage="1" showErrorMessage="1" sqref="J13:K13" xr:uid="{00000000-0002-0000-0800-000004000000}">
      <formula1>$M$24:$M$31</formula1>
    </dataValidation>
    <dataValidation type="list" allowBlank="1" showInputMessage="1" showErrorMessage="1" sqref="C13:I13" xr:uid="{00000000-0002-0000-0800-000005000000}">
      <formula1>$N$17:$N$24</formula1>
    </dataValidation>
    <dataValidation type="list" allowBlank="1" showInputMessage="1" showErrorMessage="1" sqref="H16:I16" xr:uid="{00000000-0002-0000-0800-000006000000}">
      <formula1>$N$8:$N$11</formula1>
    </dataValidation>
    <dataValidation type="list" allowBlank="1" showInputMessage="1" showErrorMessage="1" sqref="C10 I10" xr:uid="{00000000-0002-0000-0800-000007000000}">
      <formula1>$N$14:$N$15</formula1>
    </dataValidation>
  </dataValidations>
  <pageMargins left="0.70866141732283472" right="0.70866141732283472" top="0.74803149606299213" bottom="0.74803149606299213" header="0.31496062992125984" footer="0.31496062992125984"/>
  <pageSetup scale="50" orientation="portrait"/>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dimension ref="B1:L30"/>
  <sheetViews>
    <sheetView topLeftCell="A7" workbookViewId="0">
      <selection activeCell="B14" sqref="B14:K19"/>
    </sheetView>
  </sheetViews>
  <sheetFormatPr baseColWidth="10" defaultRowHeight="15" x14ac:dyDescent="0.2"/>
  <cols>
    <col min="1" max="1" width="1.33203125" customWidth="1"/>
    <col min="2" max="2" width="20.1640625" style="57" customWidth="1"/>
    <col min="3" max="3" width="34.5" customWidth="1"/>
    <col min="4" max="4" width="14.33203125" customWidth="1"/>
    <col min="5" max="5" width="5.83203125" customWidth="1"/>
    <col min="6" max="6" width="47" customWidth="1"/>
    <col min="7" max="8" width="16.1640625" customWidth="1"/>
    <col min="9" max="9" width="16.33203125" customWidth="1"/>
    <col min="10" max="10" width="15.6640625" customWidth="1"/>
    <col min="11" max="11" width="20" customWidth="1"/>
    <col min="13" max="13" width="17.83203125" bestFit="1" customWidth="1"/>
    <col min="108" max="108" width="11.5" customWidth="1"/>
    <col min="198" max="198" width="1.5" customWidth="1"/>
  </cols>
  <sheetData>
    <row r="1" spans="2:11" ht="18" customHeight="1" thickBot="1" x14ac:dyDescent="0.25">
      <c r="B1" s="444"/>
      <c r="C1" s="447" t="s">
        <v>24</v>
      </c>
      <c r="D1" s="448"/>
      <c r="E1" s="448"/>
      <c r="F1" s="448"/>
      <c r="G1" s="448"/>
      <c r="H1" s="449"/>
      <c r="I1" s="450"/>
      <c r="J1" s="451"/>
    </row>
    <row r="2" spans="2:11" ht="18" customHeight="1" thickBot="1" x14ac:dyDescent="0.25">
      <c r="B2" s="445"/>
      <c r="C2" s="456" t="s">
        <v>25</v>
      </c>
      <c r="D2" s="457"/>
      <c r="E2" s="457"/>
      <c r="F2" s="457"/>
      <c r="G2" s="457"/>
      <c r="H2" s="458"/>
      <c r="I2" s="452"/>
      <c r="J2" s="453"/>
    </row>
    <row r="3" spans="2:11" ht="18" customHeight="1" thickBot="1" x14ac:dyDescent="0.25">
      <c r="B3" s="445"/>
      <c r="C3" s="456" t="s">
        <v>183</v>
      </c>
      <c r="D3" s="457"/>
      <c r="E3" s="457"/>
      <c r="F3" s="457"/>
      <c r="G3" s="457"/>
      <c r="H3" s="458"/>
      <c r="I3" s="452"/>
      <c r="J3" s="453"/>
    </row>
    <row r="4" spans="2:11" ht="18" customHeight="1" thickBot="1" x14ac:dyDescent="0.25">
      <c r="B4" s="446"/>
      <c r="C4" s="456" t="s">
        <v>143</v>
      </c>
      <c r="D4" s="457"/>
      <c r="E4" s="457"/>
      <c r="F4" s="458"/>
      <c r="G4" s="459" t="s">
        <v>190</v>
      </c>
      <c r="H4" s="460"/>
      <c r="I4" s="454"/>
      <c r="J4" s="455"/>
    </row>
    <row r="5" spans="2:11" ht="18" customHeight="1" thickBot="1" x14ac:dyDescent="0.25">
      <c r="B5" s="53"/>
      <c r="C5" s="54"/>
      <c r="D5" s="54"/>
      <c r="E5" s="54"/>
      <c r="F5" s="54"/>
      <c r="G5" s="54"/>
      <c r="H5" s="54"/>
      <c r="I5" s="54"/>
      <c r="J5" s="55"/>
    </row>
    <row r="6" spans="2:11" ht="51.75" customHeight="1" thickBot="1" x14ac:dyDescent="0.25">
      <c r="B6" s="1" t="s">
        <v>199</v>
      </c>
      <c r="C6" s="463" t="str">
        <f>+'[6]Sección 1. Metas - Magnitud'!C7</f>
        <v>1032 - Gestión y control de tránsito y transporte</v>
      </c>
      <c r="D6" s="464"/>
      <c r="E6" s="465"/>
      <c r="F6" s="56"/>
      <c r="G6" s="54"/>
      <c r="H6" s="54"/>
      <c r="I6" s="54"/>
      <c r="J6" s="55"/>
    </row>
    <row r="7" spans="2:11" ht="32.25" customHeight="1" thickBot="1" x14ac:dyDescent="0.25">
      <c r="B7" s="2" t="s">
        <v>0</v>
      </c>
      <c r="C7" s="463" t="str">
        <f>+'[6]Sección 1. Metas - Magnitud'!C8:F8</f>
        <v>Dirección de Control y Vigilancia</v>
      </c>
      <c r="D7" s="464"/>
      <c r="E7" s="465"/>
      <c r="F7" s="56"/>
      <c r="G7" s="54"/>
      <c r="H7" s="54"/>
      <c r="I7" s="54"/>
      <c r="J7" s="55"/>
    </row>
    <row r="8" spans="2:11" ht="32.25" customHeight="1" thickBot="1" x14ac:dyDescent="0.25">
      <c r="B8" s="2" t="s">
        <v>144</v>
      </c>
      <c r="C8" s="463" t="str">
        <f>+'[6]Sección 1. Metas - Magnitud'!C9:F9</f>
        <v>Subsecretaría de Servicios de la Movilidad</v>
      </c>
      <c r="D8" s="464"/>
      <c r="E8" s="465"/>
      <c r="F8" s="4"/>
      <c r="G8" s="54"/>
      <c r="H8" s="54"/>
      <c r="I8" s="54"/>
      <c r="J8" s="55"/>
    </row>
    <row r="9" spans="2:11" ht="33.75" customHeight="1" thickBot="1" x14ac:dyDescent="0.25">
      <c r="B9" s="2" t="s">
        <v>28</v>
      </c>
      <c r="C9" s="463" t="s">
        <v>184</v>
      </c>
      <c r="D9" s="464"/>
      <c r="E9" s="465"/>
      <c r="F9" s="56"/>
      <c r="G9" s="54"/>
      <c r="H9" s="54"/>
      <c r="I9" s="54"/>
      <c r="J9" s="55"/>
    </row>
    <row r="10" spans="2:11" ht="33.75" customHeight="1" thickBot="1" x14ac:dyDescent="0.25">
      <c r="B10" s="102" t="s">
        <v>197</v>
      </c>
      <c r="C10" s="463" t="str">
        <f>+'[8]HV 14'!F9</f>
        <v>14. Realizar 241 visitas administrativas y de seguimiento a empresas prestadoras del servicio público de transporte.</v>
      </c>
      <c r="D10" s="464"/>
      <c r="E10" s="465"/>
      <c r="F10" s="56"/>
      <c r="G10" s="54"/>
      <c r="H10" s="54"/>
      <c r="I10" s="54"/>
      <c r="J10" s="55"/>
    </row>
    <row r="11" spans="2:11" ht="34.5" customHeight="1" x14ac:dyDescent="0.2"/>
    <row r="12" spans="2:11" ht="21.75" customHeight="1" x14ac:dyDescent="0.2">
      <c r="B12" s="473" t="s">
        <v>218</v>
      </c>
      <c r="C12" s="474"/>
      <c r="D12" s="474"/>
      <c r="E12" s="474"/>
      <c r="F12" s="474"/>
      <c r="G12" s="474"/>
      <c r="H12" s="475"/>
      <c r="I12" s="714" t="s">
        <v>145</v>
      </c>
      <c r="J12" s="715"/>
      <c r="K12" s="715"/>
    </row>
    <row r="13" spans="2:11" s="58" customFormat="1" ht="30" customHeight="1" x14ac:dyDescent="0.2">
      <c r="B13" s="132" t="s">
        <v>146</v>
      </c>
      <c r="C13" s="132" t="s">
        <v>147</v>
      </c>
      <c r="D13" s="132" t="s">
        <v>196</v>
      </c>
      <c r="E13" s="132" t="s">
        <v>148</v>
      </c>
      <c r="F13" s="132" t="s">
        <v>149</v>
      </c>
      <c r="G13" s="132" t="s">
        <v>191</v>
      </c>
      <c r="H13" s="132" t="s">
        <v>192</v>
      </c>
      <c r="I13" s="131" t="s">
        <v>193</v>
      </c>
      <c r="J13" s="131" t="s">
        <v>194</v>
      </c>
      <c r="K13" s="131" t="s">
        <v>195</v>
      </c>
    </row>
    <row r="14" spans="2:11" s="58" customFormat="1" x14ac:dyDescent="0.2">
      <c r="B14" s="150"/>
      <c r="C14" s="151"/>
      <c r="D14" s="152"/>
      <c r="E14" s="153"/>
      <c r="F14" s="151"/>
      <c r="G14" s="152"/>
      <c r="H14" s="154"/>
      <c r="I14" s="155"/>
      <c r="J14" s="156"/>
      <c r="K14" s="157"/>
    </row>
    <row r="15" spans="2:11" ht="165" customHeight="1" x14ac:dyDescent="0.2">
      <c r="B15" s="150"/>
      <c r="C15" s="158"/>
      <c r="D15" s="152"/>
      <c r="E15" s="159"/>
      <c r="F15" s="160"/>
      <c r="G15" s="152"/>
      <c r="H15" s="154"/>
      <c r="I15" s="155"/>
      <c r="J15" s="156"/>
      <c r="K15" s="712"/>
    </row>
    <row r="16" spans="2:11" x14ac:dyDescent="0.2">
      <c r="B16" s="150"/>
      <c r="C16" s="151"/>
      <c r="D16" s="152"/>
      <c r="E16" s="153"/>
      <c r="F16" s="151"/>
      <c r="G16" s="152"/>
      <c r="H16" s="154"/>
      <c r="I16" s="155"/>
      <c r="J16" s="156"/>
      <c r="K16" s="713"/>
    </row>
    <row r="17" spans="2:12" x14ac:dyDescent="0.2">
      <c r="B17" s="150"/>
      <c r="C17" s="161"/>
      <c r="D17" s="152"/>
      <c r="E17" s="153"/>
      <c r="F17" s="161"/>
      <c r="G17" s="152"/>
      <c r="H17" s="162"/>
      <c r="I17" s="155"/>
      <c r="J17" s="156"/>
      <c r="K17" s="157"/>
    </row>
    <row r="18" spans="2:12" x14ac:dyDescent="0.2">
      <c r="B18" s="150"/>
      <c r="C18" s="161"/>
      <c r="D18" s="152"/>
      <c r="E18" s="153"/>
      <c r="F18" s="161"/>
      <c r="G18" s="152"/>
      <c r="H18" s="162"/>
      <c r="I18" s="163"/>
      <c r="J18" s="156"/>
      <c r="K18" s="164"/>
    </row>
    <row r="19" spans="2:12" ht="15" customHeight="1" x14ac:dyDescent="0.2">
      <c r="B19" s="708" t="s">
        <v>17</v>
      </c>
      <c r="C19" s="709"/>
      <c r="D19" s="165">
        <f>SUM(D15:D16)</f>
        <v>0</v>
      </c>
      <c r="E19" s="710" t="s">
        <v>17</v>
      </c>
      <c r="F19" s="711"/>
      <c r="G19" s="165">
        <v>1</v>
      </c>
      <c r="H19" s="166"/>
      <c r="I19" s="167">
        <f>SUM(I14:I18)</f>
        <v>0</v>
      </c>
      <c r="J19" s="168"/>
      <c r="K19" s="168"/>
    </row>
    <row r="23" spans="2:12" x14ac:dyDescent="0.2">
      <c r="L23" s="139"/>
    </row>
    <row r="24" spans="2:12" x14ac:dyDescent="0.2">
      <c r="L24" s="139"/>
    </row>
    <row r="25" spans="2:12" x14ac:dyDescent="0.2">
      <c r="L25" s="139"/>
    </row>
    <row r="26" spans="2:12" x14ac:dyDescent="0.2">
      <c r="L26" s="139"/>
    </row>
    <row r="27" spans="2:12" x14ac:dyDescent="0.2">
      <c r="L27" s="139"/>
    </row>
    <row r="28" spans="2:12" x14ac:dyDescent="0.2">
      <c r="L28" s="139"/>
    </row>
    <row r="30" spans="2:12" x14ac:dyDescent="0.2">
      <c r="L30" s="140"/>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dimension ref="J9:N27"/>
  <sheetViews>
    <sheetView workbookViewId="0">
      <selection activeCell="G36" sqref="G36"/>
    </sheetView>
  </sheetViews>
  <sheetFormatPr baseColWidth="10" defaultRowHeight="15" x14ac:dyDescent="0.2"/>
  <sheetData>
    <row r="9" spans="10:12" x14ac:dyDescent="0.2">
      <c r="K9" s="138" t="s">
        <v>213</v>
      </c>
      <c r="L9" s="138" t="s">
        <v>214</v>
      </c>
    </row>
    <row r="10" spans="10:12" x14ac:dyDescent="0.2">
      <c r="J10" s="135" t="s">
        <v>208</v>
      </c>
      <c r="K10" s="135">
        <v>77</v>
      </c>
      <c r="L10" s="135">
        <v>2</v>
      </c>
    </row>
    <row r="11" spans="10:12" x14ac:dyDescent="0.2">
      <c r="J11" s="104"/>
      <c r="K11" s="104"/>
      <c r="L11" s="104">
        <v>37</v>
      </c>
    </row>
    <row r="12" spans="10:12" x14ac:dyDescent="0.2">
      <c r="J12" s="104"/>
      <c r="K12" s="104"/>
      <c r="L12" s="104">
        <v>43</v>
      </c>
    </row>
    <row r="13" spans="10:12" x14ac:dyDescent="0.2">
      <c r="K13" s="104" t="s">
        <v>4</v>
      </c>
      <c r="L13" s="133">
        <f>SUM(L10:L12)</f>
        <v>82</v>
      </c>
    </row>
    <row r="14" spans="10:12" x14ac:dyDescent="0.2">
      <c r="J14" s="135" t="s">
        <v>209</v>
      </c>
      <c r="K14" s="135">
        <v>115</v>
      </c>
      <c r="L14" s="135">
        <v>16</v>
      </c>
    </row>
    <row r="15" spans="10:12" x14ac:dyDescent="0.2">
      <c r="J15" s="104"/>
      <c r="K15" s="104"/>
      <c r="L15" s="104">
        <v>27</v>
      </c>
    </row>
    <row r="16" spans="10:12" x14ac:dyDescent="0.2">
      <c r="J16" s="104"/>
      <c r="K16" s="104"/>
      <c r="L16" s="104">
        <v>10</v>
      </c>
    </row>
    <row r="17" spans="10:14" x14ac:dyDescent="0.2">
      <c r="J17" s="104"/>
      <c r="K17" s="104" t="s">
        <v>4</v>
      </c>
      <c r="L17" s="133">
        <f>SUM(L14:L16)</f>
        <v>53</v>
      </c>
    </row>
    <row r="18" spans="10:14" x14ac:dyDescent="0.2">
      <c r="J18" s="135" t="s">
        <v>210</v>
      </c>
      <c r="K18" s="135">
        <v>7</v>
      </c>
      <c r="L18" s="135">
        <v>13</v>
      </c>
    </row>
    <row r="19" spans="10:14" x14ac:dyDescent="0.2">
      <c r="J19" s="104"/>
      <c r="K19" s="104"/>
      <c r="L19" s="104">
        <v>14</v>
      </c>
    </row>
    <row r="20" spans="10:14" x14ac:dyDescent="0.2">
      <c r="J20" s="104"/>
      <c r="K20" s="104"/>
      <c r="L20" s="104">
        <v>10</v>
      </c>
    </row>
    <row r="21" spans="10:14" x14ac:dyDescent="0.2">
      <c r="J21" s="104"/>
      <c r="K21" s="104" t="s">
        <v>4</v>
      </c>
      <c r="L21" s="133">
        <f>SUM(L18:L20)</f>
        <v>37</v>
      </c>
    </row>
    <row r="22" spans="10:14" x14ac:dyDescent="0.2">
      <c r="J22" s="135" t="s">
        <v>211</v>
      </c>
      <c r="K22" s="135">
        <v>52</v>
      </c>
      <c r="L22" s="135">
        <v>10</v>
      </c>
    </row>
    <row r="23" spans="10:14" x14ac:dyDescent="0.2">
      <c r="J23" s="104"/>
      <c r="K23" s="104"/>
      <c r="L23" s="104">
        <v>0</v>
      </c>
    </row>
    <row r="24" spans="10:14" x14ac:dyDescent="0.2">
      <c r="J24" s="104"/>
      <c r="K24" s="104"/>
      <c r="L24" s="104">
        <v>59</v>
      </c>
    </row>
    <row r="25" spans="10:14" x14ac:dyDescent="0.2">
      <c r="J25" s="104"/>
      <c r="K25" s="104" t="s">
        <v>4</v>
      </c>
      <c r="L25" s="133">
        <f>SUM(L22:L24)</f>
        <v>69</v>
      </c>
    </row>
    <row r="27" spans="10:14" x14ac:dyDescent="0.2">
      <c r="J27" s="136" t="s">
        <v>212</v>
      </c>
      <c r="K27" s="136">
        <f>SUM(K10:K22)</f>
        <v>251</v>
      </c>
      <c r="L27" s="136">
        <f>+L13+L17+L21+L25</f>
        <v>241</v>
      </c>
      <c r="M27" s="137">
        <f>+L27/K27</f>
        <v>0.96015936254980083</v>
      </c>
      <c r="N27" s="134"/>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dimension ref="A1"/>
  <sheetViews>
    <sheetView workbookViewId="0">
      <selection activeCell="D15" sqref="D15:D35"/>
    </sheetView>
  </sheetViews>
  <sheetFormatPr baseColWidth="10" defaultRowHeight="15" x14ac:dyDescent="0.2"/>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2.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664237-BA00-4E19-9D4C-97CF951D95E6}">
  <ds:schemaRefs>
    <ds:schemaRef ds:uri="08ebe415-1e9a-4b26-acfc-09642d3d19df"/>
    <ds:schemaRef ds:uri="http://purl.org/dc/elements/1.1/"/>
    <ds:schemaRef ds:uri="http://www.w3.org/XML/1998/namespace"/>
    <ds:schemaRef ds:uri="http://schemas.microsoft.com/office/2006/documentManagement/types"/>
    <ds:schemaRef ds:uri="http://schemas.microsoft.com/office/2006/metadata/properties"/>
    <ds:schemaRef ds:uri="http://purl.org/dc/terms/"/>
    <ds:schemaRef ds:uri="d472a95f-029e-48ed-8556-580ff62e7833"/>
    <ds:schemaRef ds:uri="http://schemas.openxmlformats.org/package/2006/metadata/core-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1</vt:lpstr>
      <vt:lpstr>META 2</vt:lpstr>
      <vt:lpstr>META 3</vt:lpstr>
      <vt:lpstr>META 4</vt:lpstr>
      <vt:lpstr>META 5</vt:lpstr>
      <vt:lpstr>META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Kellis Vanessa Gonzalez Solano</dc:creator>
  <cp:lastModifiedBy>Deisi Pascagaza Calero</cp:lastModifiedBy>
  <cp:lastPrinted>2018-04-10T15:28:46Z</cp:lastPrinted>
  <dcterms:created xsi:type="dcterms:W3CDTF">2010-03-25T16:40:43Z</dcterms:created>
  <dcterms:modified xsi:type="dcterms:W3CDTF">2022-05-11T16:14:38Z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