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IDPYBA2023\ABRIL\Obligacion1\7551-radicado\MARZO 2023\"/>
    </mc:Choice>
  </mc:AlternateContent>
  <xr:revisionPtr revIDLastSave="0" documentId="13_ncr:1_{DB287F52-178C-4189-9CF8-1C29A62B7D2E}"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7" l="1"/>
  <c r="H29" i="24" l="1"/>
  <c r="D27" i="68" l="1"/>
  <c r="D28" i="68"/>
  <c r="G27" i="67" l="1"/>
  <c r="H30" i="24"/>
  <c r="H31" i="24"/>
  <c r="H32" i="24"/>
  <c r="H33" i="24"/>
  <c r="H34" i="24"/>
  <c r="H35" i="24"/>
  <c r="H36" i="24"/>
  <c r="H37" i="24"/>
  <c r="H38" i="24"/>
  <c r="H27" i="24"/>
  <c r="H28" i="24" s="1"/>
  <c r="C38" i="24"/>
  <c r="C36" i="24"/>
  <c r="C33" i="24"/>
  <c r="C31" i="24"/>
  <c r="C30" i="24"/>
  <c r="C29" i="24"/>
  <c r="C28" i="24"/>
  <c r="C27" i="24"/>
  <c r="F27" i="69" l="1"/>
  <c r="F27" i="24"/>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<sst xmlns="http://schemas.openxmlformats.org/spreadsheetml/2006/main" count="919" uniqueCount="369">
  <si>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</si>
  <si>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</si>
  <si>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</si>
  <si>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</si>
  <si>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</si>
  <si>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</si>
  <si>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</si>
  <si>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</si>
  <si>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</si>
  <si>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</si>
  <si>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</si>
  <si>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</si>
  <si>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</si>
  <si>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</si>
  <si>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</si>
  <si>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</si>
  <si>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</si>
  <si>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</si>
  <si>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</si>
  <si>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</si>
  <si>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</si>
  <si>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</si>
  <si>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</si>
  <si>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</si>
  <si>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</si>
  <si>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</si>
  <si>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</si>
  <si>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</si>
  <si>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</si>
  <si>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</si>
  <si>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</si>
  <si>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</si>
  <si>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</si>
  <si>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</si>
  <si>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</si>
  <si>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</si>
  <si>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</si>
  <si>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</si>
  <si>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</si>
  <si>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</si>
  <si>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</si>
  <si>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</si>
  <si>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</si>
  <si>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</si>
  <si>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</si>
  <si>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</si>
  <si>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</si>
  <si>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</si>
  <si>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</si>
  <si>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</si>
  <si>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</si>
  <si>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</si>
  <si>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</si>
  <si>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</si>
  <si>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</si>
  <si>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</si>
  <si>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</si>
  <si>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</si>
  <si>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</si>
  <si>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</si>
  <si>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</si>
  <si>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</si>
  <si>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</si>
  <si>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</si>
  <si>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</si>
  <si>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</si>
  <si>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</si>
  <si>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</si>
  <si>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</si>
  <si>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</si>
  <si>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</si>
  <si>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</si>
  <si>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</si>
  <si>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</si>
  <si>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</si>
  <si>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</si>
  <si>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</si>
  <si>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</si>
  <si>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</si>
  <si>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</si>
  <si>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</si>
  <si>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</si>
  <si>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</si>
  <si>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</si>
  <si>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</si>
  <si>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</si>
  <si>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</si>
  <si>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</si>
  <si>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</si>
  <si>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</si>
  <si>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</si>
  <si>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</si>
  <si>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</si>
  <si>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</si>
  <si>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</si>
  <si>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</si>
  <si>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</si>
  <si>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</si>
  <si>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</si>
  <si>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</si>
  <si>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</si>
  <si>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</si>
  <si>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</si>
  <si>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</si>
  <si>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</si>
  <si>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</si>
  <si>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</si>
  <si>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</si>
  <si>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</si>
  <si>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</si>
  <si>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</si>
  <si>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</si>
  <si>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</si>
  <si>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</si>
  <si>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</si>
  <si>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</si>
  <si>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</si>
  <si>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</si>
  <si>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</si>
  <si>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</si>
  <si>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</si>
  <si>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</si>
  <si>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</si>
  <si>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</si>
  <si>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</si>
  <si>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</si>
  <si>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</si>
  <si>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</si>
  <si>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</si>
  <si>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</si>
  <si>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</si>
  <si>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</si>
  <si>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</si>
  <si>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</si>
  <si>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</si>
  <si>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</si>
  <si>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</si>
  <si>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</si>
  <si>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</si>
  <si>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</si>
  <si>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</si>
  <si>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</si>
  <si>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</si>
  <si>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</si>
  <si>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</si>
  <si>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</si>
  <si>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</si>
  <si>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</si>
  <si>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</si>
  <si>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</si>
  <si>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</si>
  <si>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</si>
  <si>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</si>
  <si>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</si>
  <si>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</si>
  <si>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</si>
  <si>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</si>
  <si>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</si>
  <si>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</si>
  <si>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</si>
  <si>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</si>
  <si>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</si>
  <si>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</si>
  <si>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</si>
  <si>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</si>
  <si>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</si>
  <si>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</si>
  <si>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</si>
  <si>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</si>
  <si>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</si>
  <si>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</si>
  <si>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</si>
  <si>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</si>
  <si>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</si>
  <si>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</si>
  <si>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</si>
  <si>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</si>
  <si>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</si>
  <si>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</si>
  <si>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</si>
  <si>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</si>
  <si>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</si>
  <si>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</si>
  <si>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</si>
  <si>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</si>
  <si>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</si>
  <si>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</si>
  <si>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</si>
  <si>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</si>
  <si>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</si>
  <si>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</si>
  <si>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</si>
  <si>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</si>
  <si>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</si>
  <si>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</si>
  <si>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</si>
  <si>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</si>
  <si>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</si>
  <si>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</si>
  <si>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</si>
  <si>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</si>
  <si>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</si>
  <si>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</si>
  <si>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</si>
  <si>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</si>
  <si>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</si>
  <si>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</si>
  <si>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</si>
  <si>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</si>
  <si>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</si>
  <si>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</si>
  <si>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</si>
  <si>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</si>
  <si>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</si>
  <si>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</si>
  <si>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</si>
  <si>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</si>
  <si>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</si>
  <si>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</si>
  <si>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</si>
  <si>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</si>
  <si>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</si>
  <si>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</si>
  <si>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</si>
  <si>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</si>
  <si>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</si>
  <si>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</si>
  <si>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</si>
  <si>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</si>
  <si>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</si>
  <si>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</si>
  <si>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</si>
  <si>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</si>
  <si>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</si>
  <si>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</si>
  <si>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</si>
  <si>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</si>
  <si>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</si>
  <si>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</si>
  <si>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</si>
  <si>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</si>
  <si>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</si>
  <si>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</si>
  <si>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</si>
  <si>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</si>
  <si>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</si>
  <si>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</si>
  <si>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</si>
  <si>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</si>
  <si>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</si>
  <si>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</si>
  <si>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</si>
  <si>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</si>
  <si>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</si>
  <si>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</si>
  <si>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</si>
  <si>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</si>
  <si>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</si>
  <si>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</si>
  <si>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</si>
  <si>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</si>
  <si>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</si>
  <si>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</si>
  <si>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</si>
  <si>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</si>
  <si>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</si>
  <si>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</si>
  <si>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</si>
  <si>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</si>
  <si>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</si>
  <si>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</si>
  <si>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</si>
  <si>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</si>
  <si>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</si>
  <si>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</si>
  <si>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</si>
  <si>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</si>
  <si>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</si>
  <si>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</si>
  <si>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</si>
  <si>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</si>
  <si>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</si>
  <si>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</si>
  <si>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</si>
  <si>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</si>
  <si>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</si>
  <si>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</si>
  <si>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</si>
  <si>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</si>
  <si>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</si>
  <si>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</si>
  <si>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</si>
  <si>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</si>
  <si>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</si>
  <si>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</si>
  <si>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</si>
  <si>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</si>
  <si>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</si>
  <si>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</si>
  <si>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</si>
  <si>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</si>
  <si>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</si>
  <si>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</si>
  <si>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</si>
  <si>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</si>
  <si>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</si>
  <si>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</si>
  <si>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</si>
  <si>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</si>
  <si>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</si>
  <si>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</si>
  <si>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</si>
  <si>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</si>
  <si>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</si>
  <si>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</si>
  <si>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</si>
  <si>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</si>
  <si>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</si>
  <si>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</si>
  <si>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</si>
  <si>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</si>
  <si>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</si>
  <si>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</si>
  <si>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</si>
  <si>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</si>
  <si>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</si>
  <si>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</si>
  <si>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</si>
  <si>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</si>
  <si>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</si>
  <si>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</si>
  <si>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</si>
  <si>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</si>
  <si>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</si>
  <si>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</si>
  <si>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</si>
  <si>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</si>
  <si>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</si>
  <si>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</si>
  <si>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</si>
  <si>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</si>
  <si>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</si>
  <si>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</si>
  <si>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</si>
  <si>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</si>
  <si>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</si>
  <si>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</si>
  <si>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</si>
  <si>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</si>
  <si>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</si>
  <si>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</si>
  <si>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</si>
  <si>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</si>
  <si>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</si>
  <si>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</si>
  <si>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</si>
  <si>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</si>
  <si>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</si>
  <si>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</si>
  <si>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 xml:space="preserve">En el mes de marzo de 2023 se logró un avance del 1.53% ejecutado mensual con las actividades relacionadas en el plan de acción para el programa de sinantrópicos lo que corresponde al 76% de avance a lo programado.  
A traves de la atención de 136 palomas a través de 7 brigadas médicas, ocho (8) censos poblacionales en puntos críticos y, veintiséis (26) visitas técnicas a puntos reportados por la comunidad.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t>
  </si>
  <si>
    <t xml:space="preserve">Con corte al 31 de marzo de 2023  se logró un avance del 3.66% ejecutado las actividades relacionadas en el plan de acción para el programa de sinantrópicos lo que corresponde al 12% de lo programado: 
-A través de Veintitrés (23) censos de población, distribuidas de la siguiente manera:  Usaquén: 3, Chapinero: 1, Santa fe: 4, San Cristóbal: 2, Bosa 3, Kennedy: 3, Engativá: 2, La Candelaria: 5.  
-Adicionalmente ha brindado la atención médica veterinaria a 254 palomas a través de 9 brigadas médicas en las localidades de: Chapinero: 44, Santa fe: 90, San Cristóbal: 12, Engativá: 3, Suba: 5, Antonio Nariño: 10, La Candelaria: 90. 
-Se han realizado cuarenta y tres (43) visitas técnicas a puntos reportados por la comunidad. En las localidades de: Usaquén: 7, Chapinero:2, Santa fe: 3, Usme: 1, Tunjuelito: 1, Bosa: 3, Kennedy: 3, Fontibón: 5, Engativá: 8, Suba: 4, Teusaquillo: 2, Puente Aranda: 1, La Candelaria: 1, Ciudad Bolívar: 2.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t>
  </si>
  <si>
    <t xml:space="preserve"> 
En el mes de marzo de 2023, se llevó a cabo la atención de 1.881 animales, correspondiente a un 230% de avance frente a la meta mensual, que se encuentran desagregados de la siguiente manera: 
• Se atendieron por presunto maltrato 1.301 animales distribuidos por especie de la siguiente manera: 372 Caninos, 71 Felinos, 466 aves ornamentales, 21 palomas, 125 Roedores, 34 bovinos, 5 Caprinos, 15 Porcinos, 21 Équidos, 3 Camélidos, 104 Aves de corral, 9 Ovinos, 2 Bufalinos, 38 Lagomorfos y 15 de otras especies. 
• A través de brigadas médicas se atendieron 312 animales (238 caninos y 74 felinos), en 212 intervenciones realizadas en las 20 localidades del distrito 
• Por Urgencias Veterinarias se atendieron 110 animales (74 caninos y 36 felinos). 
• Ingresaron 22 animales (10 caninos y 12 felinos) a la Unidad de Cuidado Animal por situación de abandono o remitidos por entidades como bomberos, policía y la secretaria Distrital de Salud para la prestación del servicio de custodia. 
• Se prestó atención veterinaria a 136 palomas de plaza a través de siete (7) brigadas médicas. </t>
  </si>
  <si>
    <t xml:space="preserve">Con corte al 31 de marzo de 2023 se logró un avance del 39.1%, lo que corresponde a la atención de 3.840 animales, que se encuentran desagregados de la siguiente manera: 
• Se han atendido por presunto maltrato 2.708 animales distribuidos por especie de la siguiente manera:  856 Caninos, 253 Felinos, 507 Aves Ornamentales, 21 Palomas, 130 Roedores, 44 Bovinos, 13 Caprinos, 15 Porcinos, 29 Équidos, 6 Camélidos, 758 Aves de Corral, 9 Ovinos, 2 Bufalinos, 50 Lagomorfos y 15 de otras especies. 
•  A través de brigadas médicas se atendieron 520 animales (415 caninos y 105 felinos), en 296 intervenciones realizadas en las 20 localidades del distrito 
• Por Urgencias Veterinarias se atendieron 291 animales (190 caninos y 101 felinos). 
• Ingresaron 67 animales a la Unidad de Cuidado Animal (51 caninos y 16 felinos) por situación de abandono o remitidos por entidades como bomberos, policía y la secretaria Distrital de Salud para la prestación del servicio de custodia. 
• Se prestó atención veterinaria a 254 palomas de plaza a través de brigadas médicas. </t>
  </si>
  <si>
    <t>No se contó concontrato /convenio e que permitiera el cumplimiento de las actividades programadas por demoras en el cronograma que se tenia previsto para la atención  médica en clinica operadora de Palomas de Plaza y rehabilitación de enjambres de Apis Melífera. Se tiene programada la realización de las actividades faltantes en el mes de Mayo de 2023, teniendo en cuenta quue para dicho mes se tiene proyectado el inicio del convenio con Clinica Operadora- servicio tercerizado, con el fin de dar cumplimiento con las metas..</t>
  </si>
  <si>
    <t xml:space="preserve">En el mes de marzo de 2023 se realizaron 5.244 esterilizaciones a 2.066 caninos y 3.178 felinos distribuidas por localidad de la siguiente manera:  Usaquén: 107, Santa fe: 82, San Cristóbal: 389, Usme: 482, Tunjuelito: 118, Bosa: 370, Kennedy: 438, Fontibón: 220, Engativá: 62, Suba: 345, Barrios Unidos: 114, Teusaquillo: 98, Los Mártires: 130, Antonio Nariño: 119, Puente Aranda: 189, Rafael Uribe Uribe: 264, Ciudad Bolívar: 561 y 1.156 animales a través del punto Fijo de esterilizaciones ubicado en la Unidad de Cuidado Animal.  
Por medio de 33 jornadas en las 20 localidades del Distrito Capital y 23 en el Punto Fijo de la UCA. </t>
  </si>
  <si>
    <t>No se contó con el equipo técnico suficiente en el Punto Fijo de la UCA  asi como el retrazo en la contratación de insumos médicos necesarios para el procedimiento quirurgico, que permitiera el cumplimiento de las actividades programadas por demoras en el cronograma que se tenia previsto para la contratación. Se proyectá  la realización de las actividades faltantes en los meses de  Abril, Mayo y Junio de 2023 con el fin de dar cumplimiento con las metas.</t>
  </si>
  <si>
    <t xml:space="preserve">A corte del del 31 de marzo de 2023 se efectuó un avance en la meta del 27.19%, a través de la esterilización de 13.929 animales (5.577 caninos y 8.352 felinos) distribuidos por localidad:  Usaquén: 575, Chapinero: 107, Santa fe: 176, San Cristóbal: 955, Usme: 1.588, Tunjuelito: 430, Bosa: 975, Kennedy: 1.131, Fontibón: 869, Engativá: 820, Suba: 1.083, Barrios Unidos: 114, Teusaquillo: 98, Los Mártires: 511, Antonio Nariño: 349, Puente Aranda: 638, La Candelaria: 91, Rafael Uribe Uribe: 904, Ciudad Bolívar: 1.203, Sumapaz: 94 y 1.218 por el Punto fijo ubicado en la Unidad de Cuidado Animal. 
Por medio de 125 jornadas en las 20 localidades del Distrito Capital y  en el Punto Fijo de la UCA. </t>
  </si>
  <si>
    <t xml:space="preserve">A corte del 31 de marzo de 2023 el escuadrón Anticrueldad logro un avance en la meta del 0.0733% alcanzando un 24.44 % del avance acumulado de la meta, a través de: 
- 1.463 visitas de verificación de condiciones de bienestar por denuncias de presunto maltrato en las 20 localidades del Distrito Capital en conjunto con el equipo de atención de animales de granja, atendiendo 2.708 animales. 
-A la fecha se ha realizado la aprehensión material preventiva y/o decomiso de 250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a corte 31 de marzo de 2023, ha recibió 1.236 llamadas de las cuales 413 fueron tramitadas, categorizadas y atendidas ya que correspondieron a denuncias de presunto maltrato animal. </t>
  </si>
  <si>
    <t xml:space="preserve">En el mes de marzo de 2023 se logró un avance del 0,025% lo que corresponde al desarrollo de acciones encaminadas al fortalecimiento de la atención de casos de presunto maltrato animal, tales como:  
-Se atendieron por presunto maltrato 1.301 animales
-Se realizó la aprehensión material preventiva y/o decomiso de 210 animales por parte de la autoridad Policiva. 
-Se continua con la implementación del Acuerdo 810 de 2021 que Prohíbe la comercialización de animales vivos en plazas de mercado en el Distrito Capital.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para el mes de marzo de 2023, recibió 520 llamadas de las cuales 174 fueron tramitadas y categorizadas de la siguiente manera: Gravedad Alta: 12, Gravedad Media: 75 y Gravedad baja: 87. 
-Se realizó el acompañamiento de cuatro (4) operativos interinstitucionales con Alcaldías locales, Secretaria de gobierno, secretaria Distrital de Salud, Policía nacional y grupo GELMA de la fiscalía general de la Nación. 
-Se continúan con las reuniones mensuales con Alcaldías Locales, para la articulación de la atención de casos de presunto maltrato y entidades competentes.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</si>
</sst>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7">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20" xfId="1250" applyNumberFormat="1" applyFont="1" applyFill="1" applyBorder="1" applyAlignment="1" applyProtection="1">
      <alignment vertical="center"/>
      <protection hidden="1"/>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c:formatCode>
                <c:ptCount val="12"/>
                <c:pt idx="0" formatCode="0.00%">
                  <c:v>5.0000000000000001E-3</c:v>
                </c:pt>
                <c:pt idx="1">
                  <c:v>7.1000000000000008E-2</c:v>
                </c:pt>
                <c:pt idx="2">
                  <c:v>0.122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0.19981640146878826</c:v>
                </c:pt>
                <c:pt idx="2">
                  <c:v>0.39167686658506734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4249</c:v>
                </c:pt>
                <c:pt idx="11">
                  <c:v>3171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0.16951964554095994</c:v>
                </c:pt>
                <c:pt idx="2">
                  <c:v>0.2718755489625827</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50"/>
      <c r="B2" s="250"/>
      <c r="C2" s="247" t="s">
        <v>0</v>
      </c>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77"/>
    </row>
    <row r="3" spans="1:67" s="116" customFormat="1" ht="45.75" customHeight="1" x14ac:dyDescent="0.25">
      <c r="A3" s="250"/>
      <c r="B3" s="250"/>
      <c r="C3" s="247" t="s">
        <v>1</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78"/>
    </row>
    <row r="4" spans="1:67" s="116" customFormat="1" ht="45.75" customHeight="1" x14ac:dyDescent="0.25">
      <c r="A4" s="250"/>
      <c r="B4" s="250"/>
      <c r="C4" s="247" t="s">
        <v>2</v>
      </c>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78"/>
    </row>
    <row r="5" spans="1:67" s="116" customFormat="1" ht="45.75" customHeight="1" x14ac:dyDescent="0.25">
      <c r="A5" s="250"/>
      <c r="B5" s="250"/>
      <c r="C5" s="257" t="s">
        <v>3</v>
      </c>
      <c r="D5" s="257"/>
      <c r="E5" s="257"/>
      <c r="F5" s="257"/>
      <c r="G5" s="257"/>
      <c r="H5" s="257"/>
      <c r="I5" s="257"/>
      <c r="J5" s="257"/>
      <c r="K5" s="257"/>
      <c r="L5" s="257"/>
      <c r="M5" s="257"/>
      <c r="N5" s="257"/>
      <c r="O5" s="257"/>
      <c r="P5" s="257"/>
      <c r="Q5" s="257"/>
      <c r="R5" s="275" t="s">
        <v>4</v>
      </c>
      <c r="S5" s="275"/>
      <c r="T5" s="275"/>
      <c r="U5" s="275"/>
      <c r="V5" s="275"/>
      <c r="W5" s="275"/>
      <c r="X5" s="275"/>
      <c r="Y5" s="275"/>
      <c r="Z5" s="275"/>
      <c r="AA5" s="275"/>
      <c r="AB5" s="275"/>
      <c r="AC5" s="275"/>
      <c r="AD5" s="275"/>
      <c r="AE5" s="275"/>
      <c r="AF5" s="279"/>
    </row>
    <row r="6" spans="1:67" s="117" customFormat="1" ht="30.75" customHeight="1" x14ac:dyDescent="0.25">
      <c r="D6" s="118"/>
      <c r="K6" s="116"/>
      <c r="AA6" s="119"/>
    </row>
    <row r="7" spans="1:67" s="117" customFormat="1" ht="42" customHeight="1" x14ac:dyDescent="0.25">
      <c r="B7" s="120" t="s">
        <v>5</v>
      </c>
      <c r="C7" s="249" t="e">
        <f>+#REF!</f>
        <v>#REF!</v>
      </c>
      <c r="D7" s="249"/>
      <c r="E7" s="249"/>
      <c r="F7" s="249"/>
      <c r="G7" s="249"/>
      <c r="K7" s="116"/>
      <c r="AA7" s="119"/>
    </row>
    <row r="8" spans="1:67" s="117" customFormat="1" ht="42" customHeight="1" x14ac:dyDescent="0.25">
      <c r="B8" s="120" t="s">
        <v>6</v>
      </c>
      <c r="C8" s="249" t="e">
        <f>+#REF!</f>
        <v>#REF!</v>
      </c>
      <c r="D8" s="249"/>
      <c r="E8" s="249"/>
      <c r="F8" s="249"/>
      <c r="G8" s="249"/>
      <c r="K8" s="116"/>
      <c r="AA8" s="119"/>
    </row>
    <row r="9" spans="1:67" s="117" customFormat="1" ht="42" customHeight="1" x14ac:dyDescent="0.25">
      <c r="B9" s="121" t="s">
        <v>7</v>
      </c>
      <c r="C9" s="249" t="e">
        <f>+#REF!</f>
        <v>#REF!</v>
      </c>
      <c r="D9" s="249"/>
      <c r="E9" s="249"/>
      <c r="F9" s="249"/>
      <c r="G9" s="249"/>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6" t="str">
        <f>+'[1]Sección 1. Metas - Magnitud'!B13</f>
        <v>PLAN DE DESARROLLO - BOGOTÁ MEJOR PARA TODOS 2016-2020</v>
      </c>
      <c r="B11" s="267"/>
      <c r="C11" s="267"/>
      <c r="D11" s="267"/>
      <c r="E11" s="267"/>
      <c r="F11" s="267"/>
      <c r="G11" s="267"/>
      <c r="H11" s="268"/>
      <c r="I11" s="281" t="s">
        <v>8</v>
      </c>
      <c r="J11" s="282"/>
      <c r="K11" s="282"/>
      <c r="L11" s="282"/>
      <c r="M11" s="282"/>
      <c r="N11" s="283"/>
      <c r="O11" s="276" t="s">
        <v>9</v>
      </c>
      <c r="P11" s="276"/>
      <c r="Q11" s="276"/>
      <c r="R11" s="276"/>
      <c r="S11" s="276"/>
      <c r="T11" s="276"/>
      <c r="U11" s="276"/>
      <c r="V11" s="276"/>
      <c r="W11" s="276"/>
      <c r="X11" s="276"/>
      <c r="Y11" s="276"/>
      <c r="Z11" s="276"/>
      <c r="AA11" s="276"/>
      <c r="AB11" s="276"/>
      <c r="AC11" s="276"/>
      <c r="AD11" s="266" t="s">
        <v>10</v>
      </c>
      <c r="AE11" s="267"/>
      <c r="AF11" s="268"/>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8" t="s">
        <v>38</v>
      </c>
      <c r="B13" s="248" t="str">
        <f>+'[2]Sección 1. Metas - Magnitud'!I15</f>
        <v>Demarcar 2.600 kilómetro carril de vías</v>
      </c>
      <c r="C13" s="248">
        <v>224</v>
      </c>
      <c r="D13" s="248" t="s">
        <v>39</v>
      </c>
      <c r="E13" s="248">
        <v>171</v>
      </c>
      <c r="F13" s="280" t="s">
        <v>40</v>
      </c>
      <c r="G13" s="248" t="s">
        <v>41</v>
      </c>
      <c r="H13" s="248" t="s">
        <v>42</v>
      </c>
      <c r="I13" s="258" t="e">
        <f>SUM(J13:N14)</f>
        <v>#REF!</v>
      </c>
      <c r="J13" s="255" t="e">
        <f>+#REF!</f>
        <v>#REF!</v>
      </c>
      <c r="K13" s="284" t="e">
        <f>+#REF!</f>
        <v>#REF!</v>
      </c>
      <c r="L13" s="253" t="e">
        <f>+#REF!</f>
        <v>#REF!</v>
      </c>
      <c r="M13" s="255" t="e">
        <f>+#REF!</f>
        <v>#REF!</v>
      </c>
      <c r="N13" s="255" t="e">
        <f>+#REF!</f>
        <v>#REF!</v>
      </c>
      <c r="O13" s="259" t="e">
        <f>+#REF!</f>
        <v>#REF!</v>
      </c>
      <c r="P13" s="259">
        <v>6.45</v>
      </c>
      <c r="Q13" s="259">
        <v>31.03</v>
      </c>
      <c r="R13" s="259"/>
      <c r="S13" s="259" t="e">
        <f>+#REF!</f>
        <v>#REF!</v>
      </c>
      <c r="T13" s="259" t="e">
        <f>+#REF!</f>
        <v>#REF!</v>
      </c>
      <c r="U13" s="259" t="e">
        <f>+#REF!</f>
        <v>#REF!</v>
      </c>
      <c r="V13" s="259" t="e">
        <f>+#REF!</f>
        <v>#REF!</v>
      </c>
      <c r="W13" s="259" t="e">
        <f>+#REF!</f>
        <v>#REF!</v>
      </c>
      <c r="X13" s="259" t="e">
        <f>+#REF!</f>
        <v>#REF!</v>
      </c>
      <c r="Y13" s="259" t="e">
        <f>+#REF!</f>
        <v>#REF!</v>
      </c>
      <c r="Z13" s="259" t="e">
        <f>+#REF!</f>
        <v>#REF!</v>
      </c>
      <c r="AA13" s="264" t="e">
        <f>SUM(O13:Z14)</f>
        <v>#REF!</v>
      </c>
      <c r="AB13" s="261" t="e">
        <f>+AA13/K13</f>
        <v>#REF!</v>
      </c>
      <c r="AC13" s="261" t="e">
        <f>+(J13+AA13)/I13</f>
        <v>#REF!</v>
      </c>
      <c r="AD13" s="262" t="s">
        <v>43</v>
      </c>
      <c r="AE13" s="251" t="s">
        <v>44</v>
      </c>
      <c r="AF13" s="262"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8"/>
      <c r="B14" s="248"/>
      <c r="C14" s="248"/>
      <c r="D14" s="248"/>
      <c r="E14" s="248"/>
      <c r="F14" s="280"/>
      <c r="G14" s="248"/>
      <c r="H14" s="248"/>
      <c r="I14" s="258"/>
      <c r="J14" s="256"/>
      <c r="K14" s="285"/>
      <c r="L14" s="254"/>
      <c r="M14" s="256"/>
      <c r="N14" s="256"/>
      <c r="O14" s="260"/>
      <c r="P14" s="260"/>
      <c r="Q14" s="260"/>
      <c r="R14" s="260"/>
      <c r="S14" s="260"/>
      <c r="T14" s="260"/>
      <c r="U14" s="260"/>
      <c r="V14" s="260"/>
      <c r="W14" s="260"/>
      <c r="X14" s="260"/>
      <c r="Y14" s="260"/>
      <c r="Z14" s="260"/>
      <c r="AA14" s="265"/>
      <c r="AB14" s="261"/>
      <c r="AC14" s="261"/>
      <c r="AD14" s="263"/>
      <c r="AE14" s="252"/>
      <c r="AF14" s="263"/>
    </row>
    <row r="15" spans="1:67" ht="89.25" customHeight="1" x14ac:dyDescent="0.25">
      <c r="A15" s="248" t="s">
        <v>38</v>
      </c>
      <c r="B15" s="248" t="str">
        <f>+'[2]Sección 1. Metas - Magnitud'!I18</f>
        <v>Instalar 35.000 señales verticales de pedestal</v>
      </c>
      <c r="C15" s="248">
        <v>223</v>
      </c>
      <c r="D15" s="248" t="s">
        <v>46</v>
      </c>
      <c r="E15" s="248">
        <v>170</v>
      </c>
      <c r="F15" s="280" t="s">
        <v>47</v>
      </c>
      <c r="G15" s="248" t="s">
        <v>41</v>
      </c>
      <c r="H15" s="248" t="s">
        <v>42</v>
      </c>
      <c r="I15" s="258" t="e">
        <f>SUM(J15:N16)</f>
        <v>#REF!</v>
      </c>
      <c r="J15" s="273" t="e">
        <f>+#REF!</f>
        <v>#REF!</v>
      </c>
      <c r="K15" s="269" t="e">
        <f>+#REF!</f>
        <v>#REF!</v>
      </c>
      <c r="L15" s="271" t="e">
        <f>+#REF!</f>
        <v>#REF!</v>
      </c>
      <c r="M15" s="273" t="e">
        <f>+#REF!</f>
        <v>#REF!</v>
      </c>
      <c r="N15" s="273" t="e">
        <f>+#REF!</f>
        <v>#REF!</v>
      </c>
      <c r="O15" s="259">
        <v>53</v>
      </c>
      <c r="P15" s="259">
        <v>712</v>
      </c>
      <c r="Q15" s="259">
        <v>881</v>
      </c>
      <c r="R15" s="259"/>
      <c r="S15" s="259" t="e">
        <f>+#REF!</f>
        <v>#REF!</v>
      </c>
      <c r="T15" s="259" t="e">
        <f>+#REF!</f>
        <v>#REF!</v>
      </c>
      <c r="U15" s="259" t="e">
        <f>+#REF!</f>
        <v>#REF!</v>
      </c>
      <c r="V15" s="259" t="e">
        <f>+#REF!</f>
        <v>#REF!</v>
      </c>
      <c r="W15" s="259" t="e">
        <f>+#REF!</f>
        <v>#REF!</v>
      </c>
      <c r="X15" s="259" t="e">
        <f>+#REF!</f>
        <v>#REF!</v>
      </c>
      <c r="Y15" s="259" t="e">
        <f>+#REF!</f>
        <v>#REF!</v>
      </c>
      <c r="Z15" s="259" t="e">
        <f>+#REF!</f>
        <v>#REF!</v>
      </c>
      <c r="AA15" s="264" t="e">
        <f>SUM(O15:Z16)</f>
        <v>#REF!</v>
      </c>
      <c r="AB15" s="261" t="e">
        <f>+AA15/K15</f>
        <v>#REF!</v>
      </c>
      <c r="AC15" s="261" t="e">
        <f>+(J15+AA15)/I15</f>
        <v>#REF!</v>
      </c>
      <c r="AD15" s="262" t="s">
        <v>48</v>
      </c>
      <c r="AE15" s="251" t="s">
        <v>44</v>
      </c>
      <c r="AF15" s="262" t="s">
        <v>49</v>
      </c>
    </row>
    <row r="16" spans="1:67" ht="140.25" customHeight="1" x14ac:dyDescent="0.25">
      <c r="A16" s="248"/>
      <c r="B16" s="248"/>
      <c r="C16" s="248"/>
      <c r="D16" s="248"/>
      <c r="E16" s="248"/>
      <c r="F16" s="280"/>
      <c r="G16" s="248"/>
      <c r="H16" s="248"/>
      <c r="I16" s="258"/>
      <c r="J16" s="274"/>
      <c r="K16" s="270"/>
      <c r="L16" s="272"/>
      <c r="M16" s="274"/>
      <c r="N16" s="274"/>
      <c r="O16" s="260"/>
      <c r="P16" s="260"/>
      <c r="Q16" s="260"/>
      <c r="R16" s="260"/>
      <c r="S16" s="260"/>
      <c r="T16" s="260"/>
      <c r="U16" s="260"/>
      <c r="V16" s="260"/>
      <c r="W16" s="260"/>
      <c r="X16" s="260"/>
      <c r="Y16" s="260"/>
      <c r="Z16" s="260"/>
      <c r="AA16" s="265"/>
      <c r="AB16" s="261"/>
      <c r="AC16" s="261"/>
      <c r="AD16" s="263"/>
      <c r="AE16" s="252"/>
      <c r="AF16" s="263"/>
    </row>
    <row r="17" spans="1:32" ht="62.25" customHeight="1" x14ac:dyDescent="0.25">
      <c r="A17" s="248" t="s">
        <v>38</v>
      </c>
      <c r="B17" s="304" t="str">
        <f>+'[2]Sección 1. Metas - Magnitud'!I45</f>
        <v>Realizar el 100% de las actividades para la segunda fase del Sistema Inteligente de Tranporte - SIT</v>
      </c>
      <c r="C17" s="248">
        <v>231</v>
      </c>
      <c r="D17" s="248" t="s">
        <v>50</v>
      </c>
      <c r="E17" s="248">
        <v>178</v>
      </c>
      <c r="F17" s="280" t="s">
        <v>51</v>
      </c>
      <c r="G17" s="248" t="s">
        <v>52</v>
      </c>
      <c r="H17" s="248" t="s">
        <v>42</v>
      </c>
      <c r="I17" s="286">
        <f>SUM(J17:N18)</f>
        <v>1</v>
      </c>
      <c r="J17" s="315">
        <v>0.05</v>
      </c>
      <c r="K17" s="302">
        <v>0.28999999999999998</v>
      </c>
      <c r="L17" s="305">
        <v>0.25</v>
      </c>
      <c r="M17" s="302">
        <v>0.4</v>
      </c>
      <c r="N17" s="302">
        <v>0.01</v>
      </c>
      <c r="O17" s="307">
        <v>0.19</v>
      </c>
      <c r="P17" s="308"/>
      <c r="Q17" s="308"/>
      <c r="R17" s="311">
        <v>0</v>
      </c>
      <c r="S17" s="312"/>
      <c r="T17" s="312"/>
      <c r="U17" s="290">
        <v>0</v>
      </c>
      <c r="V17" s="291"/>
      <c r="W17" s="291"/>
      <c r="X17" s="290">
        <v>0</v>
      </c>
      <c r="Y17" s="291"/>
      <c r="Z17" s="291"/>
      <c r="AA17" s="294">
        <f>+R17+O17+U17+X17</f>
        <v>0.19</v>
      </c>
      <c r="AB17" s="261">
        <f>+AA17/K17</f>
        <v>0.65517241379310354</v>
      </c>
      <c r="AC17" s="261">
        <f>+(J17+AA17)/I17</f>
        <v>0.24</v>
      </c>
      <c r="AD17" s="288" t="s">
        <v>53</v>
      </c>
      <c r="AE17" s="251" t="s">
        <v>44</v>
      </c>
      <c r="AF17" s="288" t="s">
        <v>54</v>
      </c>
    </row>
    <row r="18" spans="1:32" ht="200.25" customHeight="1" x14ac:dyDescent="0.25">
      <c r="A18" s="248"/>
      <c r="B18" s="304"/>
      <c r="C18" s="248"/>
      <c r="D18" s="248"/>
      <c r="E18" s="248"/>
      <c r="F18" s="280"/>
      <c r="G18" s="248"/>
      <c r="H18" s="248"/>
      <c r="I18" s="287"/>
      <c r="J18" s="316"/>
      <c r="K18" s="303"/>
      <c r="L18" s="306"/>
      <c r="M18" s="303"/>
      <c r="N18" s="303"/>
      <c r="O18" s="309"/>
      <c r="P18" s="310"/>
      <c r="Q18" s="310"/>
      <c r="R18" s="313"/>
      <c r="S18" s="314"/>
      <c r="T18" s="314"/>
      <c r="U18" s="292"/>
      <c r="V18" s="293"/>
      <c r="W18" s="293"/>
      <c r="X18" s="292"/>
      <c r="Y18" s="293"/>
      <c r="Z18" s="293"/>
      <c r="AA18" s="295"/>
      <c r="AB18" s="261"/>
      <c r="AC18" s="261"/>
      <c r="AD18" s="289"/>
      <c r="AE18" s="252"/>
      <c r="AF18" s="289"/>
    </row>
    <row r="19" spans="1:32" ht="62.25" customHeight="1" x14ac:dyDescent="0.25">
      <c r="A19" s="248" t="s">
        <v>38</v>
      </c>
      <c r="B19" s="304" t="str">
        <f>+'[2]Sección 1. Metas - Magnitud'!I48</f>
        <v>Realizar el 100% de las actividades para la segunda fase de Semáforos Inteligentes.</v>
      </c>
      <c r="C19" s="248">
        <v>232</v>
      </c>
      <c r="D19" s="248" t="s">
        <v>55</v>
      </c>
      <c r="E19" s="248">
        <v>179</v>
      </c>
      <c r="F19" s="280" t="s">
        <v>56</v>
      </c>
      <c r="G19" s="248" t="s">
        <v>52</v>
      </c>
      <c r="H19" s="248" t="s">
        <v>42</v>
      </c>
      <c r="I19" s="286">
        <f>SUM(J19:N20)</f>
        <v>1</v>
      </c>
      <c r="J19" s="315">
        <v>0.01</v>
      </c>
      <c r="K19" s="302">
        <v>0.15</v>
      </c>
      <c r="L19" s="305">
        <v>0.42</v>
      </c>
      <c r="M19" s="302">
        <v>0.42</v>
      </c>
      <c r="N19" s="302">
        <v>0</v>
      </c>
      <c r="O19" s="298">
        <v>0.35</v>
      </c>
      <c r="P19" s="299"/>
      <c r="Q19" s="299"/>
      <c r="R19" s="307">
        <v>0</v>
      </c>
      <c r="S19" s="308"/>
      <c r="T19" s="308"/>
      <c r="U19" s="298">
        <v>0</v>
      </c>
      <c r="V19" s="299"/>
      <c r="W19" s="299"/>
      <c r="X19" s="298">
        <v>0</v>
      </c>
      <c r="Y19" s="299"/>
      <c r="Z19" s="299"/>
      <c r="AA19" s="296">
        <f>+R19+O19+U19+X19</f>
        <v>0.35</v>
      </c>
      <c r="AB19" s="261">
        <f>+AA19/K19</f>
        <v>2.3333333333333335</v>
      </c>
      <c r="AC19" s="261">
        <f>+(J19+AA19)/I19</f>
        <v>0.36</v>
      </c>
      <c r="AD19" s="288" t="s">
        <v>57</v>
      </c>
      <c r="AE19" s="251" t="s">
        <v>44</v>
      </c>
      <c r="AF19" s="288" t="s">
        <v>54</v>
      </c>
    </row>
    <row r="20" spans="1:32" ht="298.5" customHeight="1" x14ac:dyDescent="0.25">
      <c r="A20" s="248"/>
      <c r="B20" s="304"/>
      <c r="C20" s="248"/>
      <c r="D20" s="248"/>
      <c r="E20" s="248"/>
      <c r="F20" s="280"/>
      <c r="G20" s="248"/>
      <c r="H20" s="248"/>
      <c r="I20" s="287"/>
      <c r="J20" s="316"/>
      <c r="K20" s="303"/>
      <c r="L20" s="306"/>
      <c r="M20" s="303"/>
      <c r="N20" s="303"/>
      <c r="O20" s="300"/>
      <c r="P20" s="301"/>
      <c r="Q20" s="301"/>
      <c r="R20" s="309"/>
      <c r="S20" s="310"/>
      <c r="T20" s="310"/>
      <c r="U20" s="300"/>
      <c r="V20" s="301"/>
      <c r="W20" s="301"/>
      <c r="X20" s="300"/>
      <c r="Y20" s="301"/>
      <c r="Z20" s="301"/>
      <c r="AA20" s="297"/>
      <c r="AB20" s="261"/>
      <c r="AC20" s="261"/>
      <c r="AD20" s="289"/>
      <c r="AE20" s="252"/>
      <c r="AF20" s="289"/>
    </row>
    <row r="21" spans="1:32" ht="62.25" customHeight="1" x14ac:dyDescent="0.25">
      <c r="A21" s="248" t="s">
        <v>38</v>
      </c>
      <c r="B21" s="304" t="str">
        <f>+'[2]Sección 1. Metas - Magnitud'!I51</f>
        <v>Realizar el 100% de las actividades para la primera fase de Detección Electrónica DEI</v>
      </c>
      <c r="C21" s="248">
        <v>233</v>
      </c>
      <c r="D21" s="248" t="s">
        <v>58</v>
      </c>
      <c r="E21" s="248">
        <v>180</v>
      </c>
      <c r="F21" s="280" t="s">
        <v>59</v>
      </c>
      <c r="G21" s="248" t="s">
        <v>52</v>
      </c>
      <c r="H21" s="248" t="s">
        <v>42</v>
      </c>
      <c r="I21" s="286">
        <f>SUM(J21:N22)</f>
        <v>1</v>
      </c>
      <c r="J21" s="315">
        <v>0.01</v>
      </c>
      <c r="K21" s="302">
        <v>0.1</v>
      </c>
      <c r="L21" s="305">
        <v>0.3</v>
      </c>
      <c r="M21" s="302">
        <v>0.55000000000000004</v>
      </c>
      <c r="N21" s="302">
        <v>0.04</v>
      </c>
      <c r="O21" s="298">
        <v>4.4999999999999998E-2</v>
      </c>
      <c r="P21" s="299"/>
      <c r="Q21" s="299"/>
      <c r="R21" s="298">
        <v>0</v>
      </c>
      <c r="S21" s="299"/>
      <c r="T21" s="299"/>
      <c r="U21" s="298">
        <v>0</v>
      </c>
      <c r="V21" s="299"/>
      <c r="W21" s="299"/>
      <c r="X21" s="298">
        <v>0</v>
      </c>
      <c r="Y21" s="299"/>
      <c r="Z21" s="299"/>
      <c r="AA21" s="296">
        <f>+R21+O21+U21+X21</f>
        <v>4.4999999999999998E-2</v>
      </c>
      <c r="AB21" s="261">
        <f>+AA21/K21</f>
        <v>0.44999999999999996</v>
      </c>
      <c r="AC21" s="261">
        <f>+(J21+AA21)/I21</f>
        <v>5.5E-2</v>
      </c>
      <c r="AD21" s="288" t="s">
        <v>60</v>
      </c>
      <c r="AE21" s="251" t="s">
        <v>44</v>
      </c>
      <c r="AF21" s="288" t="s">
        <v>54</v>
      </c>
    </row>
    <row r="22" spans="1:32" ht="124.5" customHeight="1" x14ac:dyDescent="0.25">
      <c r="A22" s="248"/>
      <c r="B22" s="304"/>
      <c r="C22" s="248"/>
      <c r="D22" s="248"/>
      <c r="E22" s="248"/>
      <c r="F22" s="280"/>
      <c r="G22" s="248"/>
      <c r="H22" s="248"/>
      <c r="I22" s="287"/>
      <c r="J22" s="316"/>
      <c r="K22" s="303"/>
      <c r="L22" s="306"/>
      <c r="M22" s="303"/>
      <c r="N22" s="303"/>
      <c r="O22" s="300"/>
      <c r="P22" s="301"/>
      <c r="Q22" s="301"/>
      <c r="R22" s="300"/>
      <c r="S22" s="301"/>
      <c r="T22" s="301"/>
      <c r="U22" s="300"/>
      <c r="V22" s="301"/>
      <c r="W22" s="301"/>
      <c r="X22" s="300"/>
      <c r="Y22" s="301"/>
      <c r="Z22" s="301"/>
      <c r="AA22" s="297"/>
      <c r="AB22" s="261"/>
      <c r="AC22" s="261"/>
      <c r="AD22" s="289"/>
      <c r="AE22" s="252"/>
      <c r="AF22" s="289"/>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9"/>
      <c r="C2" s="317" t="s">
        <v>0</v>
      </c>
      <c r="D2" s="317"/>
      <c r="E2" s="317"/>
      <c r="F2" s="317"/>
      <c r="G2" s="317"/>
      <c r="H2" s="317"/>
      <c r="I2" s="321"/>
      <c r="J2" s="10"/>
      <c r="K2" s="10"/>
      <c r="M2" s="11" t="s">
        <v>61</v>
      </c>
    </row>
    <row r="3" spans="2:14" ht="25.5" customHeight="1" x14ac:dyDescent="0.2">
      <c r="B3" s="320"/>
      <c r="C3" s="318" t="s">
        <v>1</v>
      </c>
      <c r="D3" s="318"/>
      <c r="E3" s="318"/>
      <c r="F3" s="318"/>
      <c r="G3" s="318"/>
      <c r="H3" s="318"/>
      <c r="I3" s="322"/>
      <c r="J3" s="10"/>
      <c r="K3" s="10"/>
      <c r="M3" s="11" t="s">
        <v>62</v>
      </c>
    </row>
    <row r="4" spans="2:14" ht="25.5" customHeight="1" x14ac:dyDescent="0.2">
      <c r="B4" s="320"/>
      <c r="C4" s="318" t="s">
        <v>63</v>
      </c>
      <c r="D4" s="318"/>
      <c r="E4" s="318"/>
      <c r="F4" s="318"/>
      <c r="G4" s="318"/>
      <c r="H4" s="318"/>
      <c r="I4" s="322"/>
      <c r="J4" s="10"/>
      <c r="K4" s="10"/>
      <c r="M4" s="11" t="s">
        <v>64</v>
      </c>
    </row>
    <row r="5" spans="2:14" ht="25.5" customHeight="1" x14ac:dyDescent="0.2">
      <c r="B5" s="320"/>
      <c r="C5" s="318" t="s">
        <v>65</v>
      </c>
      <c r="D5" s="318"/>
      <c r="E5" s="318"/>
      <c r="F5" s="318"/>
      <c r="G5" s="323" t="s">
        <v>66</v>
      </c>
      <c r="H5" s="323"/>
      <c r="I5" s="322"/>
      <c r="J5" s="10"/>
      <c r="K5" s="10"/>
      <c r="M5" s="11" t="s">
        <v>67</v>
      </c>
    </row>
    <row r="6" spans="2:14" ht="23.25" customHeight="1" x14ac:dyDescent="0.2">
      <c r="B6" s="324" t="s">
        <v>68</v>
      </c>
      <c r="C6" s="325"/>
      <c r="D6" s="325"/>
      <c r="E6" s="325"/>
      <c r="F6" s="325"/>
      <c r="G6" s="325"/>
      <c r="H6" s="325"/>
      <c r="I6" s="326"/>
      <c r="J6" s="12"/>
      <c r="K6" s="12"/>
    </row>
    <row r="7" spans="2:14" ht="24" customHeight="1" x14ac:dyDescent="0.2">
      <c r="B7" s="327" t="s">
        <v>69</v>
      </c>
      <c r="C7" s="328"/>
      <c r="D7" s="328"/>
      <c r="E7" s="328"/>
      <c r="F7" s="328"/>
      <c r="G7" s="328"/>
      <c r="H7" s="328"/>
      <c r="I7" s="329"/>
      <c r="J7" s="13"/>
      <c r="K7" s="13"/>
    </row>
    <row r="8" spans="2:14" ht="24" customHeight="1" x14ac:dyDescent="0.2">
      <c r="B8" s="330" t="s">
        <v>70</v>
      </c>
      <c r="C8" s="331"/>
      <c r="D8" s="331"/>
      <c r="E8" s="331"/>
      <c r="F8" s="331"/>
      <c r="G8" s="331"/>
      <c r="H8" s="331"/>
      <c r="I8" s="332"/>
      <c r="J8" s="14"/>
      <c r="K8" s="14"/>
      <c r="N8" s="6" t="s">
        <v>71</v>
      </c>
    </row>
    <row r="9" spans="2:14" ht="30.75" customHeight="1" x14ac:dyDescent="0.2">
      <c r="B9" s="98" t="s">
        <v>72</v>
      </c>
      <c r="C9" s="59">
        <v>231</v>
      </c>
      <c r="D9" s="338" t="s">
        <v>73</v>
      </c>
      <c r="E9" s="338"/>
      <c r="F9" s="339" t="s">
        <v>74</v>
      </c>
      <c r="G9" s="340"/>
      <c r="H9" s="340"/>
      <c r="I9" s="341"/>
      <c r="J9" s="15"/>
      <c r="K9" s="15"/>
      <c r="M9" s="11" t="s">
        <v>75</v>
      </c>
      <c r="N9" s="6" t="s">
        <v>76</v>
      </c>
    </row>
    <row r="10" spans="2:14" ht="30.75" customHeight="1" x14ac:dyDescent="0.2">
      <c r="B10" s="18" t="s">
        <v>77</v>
      </c>
      <c r="C10" s="60" t="s">
        <v>78</v>
      </c>
      <c r="D10" s="342" t="s">
        <v>79</v>
      </c>
      <c r="E10" s="343"/>
      <c r="F10" s="333" t="s">
        <v>80</v>
      </c>
      <c r="G10" s="334"/>
      <c r="H10" s="16" t="s">
        <v>81</v>
      </c>
      <c r="I10" s="113" t="s">
        <v>78</v>
      </c>
      <c r="J10" s="17"/>
      <c r="K10" s="17"/>
      <c r="M10" s="11" t="s">
        <v>82</v>
      </c>
      <c r="N10" s="6" t="s">
        <v>83</v>
      </c>
    </row>
    <row r="11" spans="2:14" ht="30.75" customHeight="1" x14ac:dyDescent="0.2">
      <c r="B11" s="18" t="s">
        <v>84</v>
      </c>
      <c r="C11" s="335" t="s">
        <v>85</v>
      </c>
      <c r="D11" s="335"/>
      <c r="E11" s="335"/>
      <c r="F11" s="335"/>
      <c r="G11" s="16" t="s">
        <v>86</v>
      </c>
      <c r="H11" s="336">
        <v>1032</v>
      </c>
      <c r="I11" s="337"/>
      <c r="J11" s="19"/>
      <c r="K11" s="19"/>
      <c r="M11" s="11" t="s">
        <v>87</v>
      </c>
      <c r="N11" s="6" t="s">
        <v>42</v>
      </c>
    </row>
    <row r="12" spans="2:14" ht="30.75" customHeight="1" x14ac:dyDescent="0.2">
      <c r="B12" s="18" t="s">
        <v>88</v>
      </c>
      <c r="C12" s="344" t="s">
        <v>82</v>
      </c>
      <c r="D12" s="344"/>
      <c r="E12" s="344"/>
      <c r="F12" s="344"/>
      <c r="G12" s="16" t="s">
        <v>89</v>
      </c>
      <c r="H12" s="345" t="s">
        <v>90</v>
      </c>
      <c r="I12" s="346"/>
      <c r="J12" s="20"/>
      <c r="K12" s="20"/>
      <c r="M12" s="21" t="s">
        <v>91</v>
      </c>
    </row>
    <row r="13" spans="2:14" ht="30.75" customHeight="1" x14ac:dyDescent="0.2">
      <c r="B13" s="18" t="s">
        <v>92</v>
      </c>
      <c r="C13" s="347" t="s">
        <v>93</v>
      </c>
      <c r="D13" s="347"/>
      <c r="E13" s="347"/>
      <c r="F13" s="347"/>
      <c r="G13" s="347"/>
      <c r="H13" s="347"/>
      <c r="I13" s="348"/>
      <c r="J13" s="22"/>
      <c r="K13" s="22"/>
      <c r="M13" s="21"/>
    </row>
    <row r="14" spans="2:14" ht="30.75" customHeight="1" x14ac:dyDescent="0.2">
      <c r="B14" s="18" t="s">
        <v>94</v>
      </c>
      <c r="C14" s="333" t="s">
        <v>95</v>
      </c>
      <c r="D14" s="334"/>
      <c r="E14" s="334"/>
      <c r="F14" s="334"/>
      <c r="G14" s="334"/>
      <c r="H14" s="334"/>
      <c r="I14" s="349"/>
      <c r="J14" s="17"/>
      <c r="K14" s="17"/>
      <c r="M14" s="21"/>
      <c r="N14" s="6" t="s">
        <v>96</v>
      </c>
    </row>
    <row r="15" spans="2:14" ht="30.75" customHeight="1" x14ac:dyDescent="0.2">
      <c r="B15" s="18" t="s">
        <v>97</v>
      </c>
      <c r="C15" s="350" t="s">
        <v>98</v>
      </c>
      <c r="D15" s="350"/>
      <c r="E15" s="350"/>
      <c r="F15" s="350"/>
      <c r="G15" s="16" t="s">
        <v>99</v>
      </c>
      <c r="H15" s="351" t="s">
        <v>100</v>
      </c>
      <c r="I15" s="352"/>
      <c r="J15" s="17"/>
      <c r="K15" s="17"/>
      <c r="M15" s="21" t="s">
        <v>101</v>
      </c>
      <c r="N15" s="6" t="s">
        <v>78</v>
      </c>
    </row>
    <row r="16" spans="2:14" ht="30.75" customHeight="1" x14ac:dyDescent="0.2">
      <c r="B16" s="18" t="s">
        <v>102</v>
      </c>
      <c r="C16" s="353" t="s">
        <v>103</v>
      </c>
      <c r="D16" s="354"/>
      <c r="E16" s="354"/>
      <c r="F16" s="354"/>
      <c r="G16" s="16" t="s">
        <v>104</v>
      </c>
      <c r="H16" s="351" t="s">
        <v>42</v>
      </c>
      <c r="I16" s="352"/>
      <c r="J16" s="17"/>
      <c r="K16" s="17"/>
      <c r="M16" s="21" t="s">
        <v>105</v>
      </c>
    </row>
    <row r="17" spans="2:14" ht="36" customHeight="1" x14ac:dyDescent="0.2">
      <c r="B17" s="18" t="s">
        <v>106</v>
      </c>
      <c r="C17" s="347" t="s">
        <v>107</v>
      </c>
      <c r="D17" s="347"/>
      <c r="E17" s="347"/>
      <c r="F17" s="347"/>
      <c r="G17" s="347"/>
      <c r="H17" s="347"/>
      <c r="I17" s="348"/>
      <c r="J17" s="22"/>
      <c r="K17" s="22"/>
      <c r="M17" s="21" t="s">
        <v>108</v>
      </c>
      <c r="N17" s="6" t="s">
        <v>109</v>
      </c>
    </row>
    <row r="18" spans="2:14" ht="30.75" customHeight="1" x14ac:dyDescent="0.2">
      <c r="B18" s="18" t="s">
        <v>110</v>
      </c>
      <c r="C18" s="350" t="s">
        <v>111</v>
      </c>
      <c r="D18" s="350"/>
      <c r="E18" s="350"/>
      <c r="F18" s="350"/>
      <c r="G18" s="350"/>
      <c r="H18" s="350"/>
      <c r="I18" s="355"/>
      <c r="J18" s="23"/>
      <c r="K18" s="23"/>
      <c r="M18" s="21" t="s">
        <v>112</v>
      </c>
      <c r="N18" s="6" t="s">
        <v>113</v>
      </c>
    </row>
    <row r="19" spans="2:14" ht="30.75" customHeight="1" x14ac:dyDescent="0.2">
      <c r="B19" s="18" t="s">
        <v>114</v>
      </c>
      <c r="C19" s="350" t="s">
        <v>115</v>
      </c>
      <c r="D19" s="350"/>
      <c r="E19" s="350"/>
      <c r="F19" s="350"/>
      <c r="G19" s="350"/>
      <c r="H19" s="350"/>
      <c r="I19" s="355"/>
      <c r="J19" s="24"/>
      <c r="K19" s="24"/>
      <c r="M19" s="21"/>
      <c r="N19" s="6" t="s">
        <v>116</v>
      </c>
    </row>
    <row r="20" spans="2:14" ht="30.75" customHeight="1" x14ac:dyDescent="0.2">
      <c r="B20" s="18" t="s">
        <v>117</v>
      </c>
      <c r="C20" s="356" t="s">
        <v>52</v>
      </c>
      <c r="D20" s="356"/>
      <c r="E20" s="356"/>
      <c r="F20" s="356"/>
      <c r="G20" s="356"/>
      <c r="H20" s="356"/>
      <c r="I20" s="357"/>
      <c r="J20" s="25"/>
      <c r="K20" s="25"/>
      <c r="M20" s="21" t="s">
        <v>100</v>
      </c>
      <c r="N20" s="6" t="s">
        <v>118</v>
      </c>
    </row>
    <row r="21" spans="2:14" ht="27.75" customHeight="1" x14ac:dyDescent="0.2">
      <c r="B21" s="358" t="s">
        <v>119</v>
      </c>
      <c r="C21" s="360" t="s">
        <v>120</v>
      </c>
      <c r="D21" s="360"/>
      <c r="E21" s="360"/>
      <c r="F21" s="361" t="s">
        <v>121</v>
      </c>
      <c r="G21" s="361"/>
      <c r="H21" s="361"/>
      <c r="I21" s="362"/>
      <c r="J21" s="26"/>
      <c r="K21" s="26"/>
      <c r="M21" s="21" t="s">
        <v>122</v>
      </c>
      <c r="N21" s="6" t="s">
        <v>123</v>
      </c>
    </row>
    <row r="22" spans="2:14" ht="27" customHeight="1" x14ac:dyDescent="0.2">
      <c r="B22" s="359"/>
      <c r="C22" s="350" t="s">
        <v>124</v>
      </c>
      <c r="D22" s="350"/>
      <c r="E22" s="350"/>
      <c r="F22" s="350" t="s">
        <v>125</v>
      </c>
      <c r="G22" s="350"/>
      <c r="H22" s="350"/>
      <c r="I22" s="355"/>
      <c r="J22" s="24"/>
      <c r="K22" s="24"/>
      <c r="M22" s="21" t="s">
        <v>126</v>
      </c>
      <c r="N22" s="6" t="s">
        <v>127</v>
      </c>
    </row>
    <row r="23" spans="2:14" ht="39.75" customHeight="1" x14ac:dyDescent="0.2">
      <c r="B23" s="18" t="s">
        <v>128</v>
      </c>
      <c r="C23" s="351" t="s">
        <v>52</v>
      </c>
      <c r="D23" s="351"/>
      <c r="E23" s="351"/>
      <c r="F23" s="351" t="s">
        <v>52</v>
      </c>
      <c r="G23" s="351"/>
      <c r="H23" s="351"/>
      <c r="I23" s="352"/>
      <c r="J23" s="17"/>
      <c r="K23" s="17"/>
      <c r="M23" s="21"/>
      <c r="N23" s="6" t="s">
        <v>93</v>
      </c>
    </row>
    <row r="24" spans="2:14" ht="44.25" customHeight="1" x14ac:dyDescent="0.2">
      <c r="B24" s="18" t="s">
        <v>129</v>
      </c>
      <c r="C24" s="372" t="s">
        <v>130</v>
      </c>
      <c r="D24" s="373"/>
      <c r="E24" s="374"/>
      <c r="F24" s="339" t="s">
        <v>131</v>
      </c>
      <c r="G24" s="340"/>
      <c r="H24" s="340"/>
      <c r="I24" s="341"/>
      <c r="J24" s="23"/>
      <c r="K24" s="23"/>
      <c r="M24" s="27"/>
      <c r="N24" s="6" t="s">
        <v>132</v>
      </c>
    </row>
    <row r="25" spans="2:14" ht="29.25" customHeight="1" x14ac:dyDescent="0.2">
      <c r="B25" s="18" t="s">
        <v>133</v>
      </c>
      <c r="C25" s="375" t="s">
        <v>103</v>
      </c>
      <c r="D25" s="376"/>
      <c r="E25" s="377"/>
      <c r="F25" s="16" t="s">
        <v>134</v>
      </c>
      <c r="G25" s="378">
        <v>0.3</v>
      </c>
      <c r="H25" s="379"/>
      <c r="I25" s="380"/>
      <c r="J25" s="28"/>
      <c r="K25" s="28"/>
      <c r="M25" s="27"/>
    </row>
    <row r="26" spans="2:14" ht="27" customHeight="1" x14ac:dyDescent="0.2">
      <c r="B26" s="18" t="s">
        <v>135</v>
      </c>
      <c r="C26" s="339" t="s">
        <v>136</v>
      </c>
      <c r="D26" s="340"/>
      <c r="E26" s="381"/>
      <c r="F26" s="16" t="s">
        <v>137</v>
      </c>
      <c r="G26" s="382">
        <v>0.3</v>
      </c>
      <c r="H26" s="383"/>
      <c r="I26" s="384"/>
      <c r="J26" s="29"/>
      <c r="K26" s="29"/>
      <c r="M26" s="27"/>
    </row>
    <row r="27" spans="2:14" ht="47.25" customHeight="1" x14ac:dyDescent="0.2">
      <c r="B27" s="97" t="s">
        <v>138</v>
      </c>
      <c r="C27" s="385" t="s">
        <v>108</v>
      </c>
      <c r="D27" s="386"/>
      <c r="E27" s="387"/>
      <c r="F27" s="30" t="s">
        <v>139</v>
      </c>
      <c r="G27" s="382" t="s">
        <v>140</v>
      </c>
      <c r="H27" s="383"/>
      <c r="I27" s="384"/>
      <c r="J27" s="26"/>
      <c r="K27" s="26"/>
      <c r="M27" s="27"/>
    </row>
    <row r="28" spans="2:14" ht="30" customHeight="1" x14ac:dyDescent="0.2">
      <c r="B28" s="388" t="s">
        <v>141</v>
      </c>
      <c r="C28" s="389"/>
      <c r="D28" s="389"/>
      <c r="E28" s="389"/>
      <c r="F28" s="389"/>
      <c r="G28" s="389"/>
      <c r="H28" s="389"/>
      <c r="I28" s="39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91" t="s">
        <v>53</v>
      </c>
      <c r="D42" s="391"/>
      <c r="E42" s="391"/>
      <c r="F42" s="391"/>
      <c r="G42" s="391"/>
      <c r="H42" s="391"/>
      <c r="I42" s="392"/>
      <c r="J42" s="37"/>
      <c r="K42" s="37"/>
    </row>
    <row r="43" spans="2:11" ht="29.25" customHeight="1" x14ac:dyDescent="0.2">
      <c r="B43" s="388" t="s">
        <v>164</v>
      </c>
      <c r="C43" s="389"/>
      <c r="D43" s="389"/>
      <c r="E43" s="389"/>
      <c r="F43" s="389"/>
      <c r="G43" s="389"/>
      <c r="H43" s="389"/>
      <c r="I43" s="390"/>
      <c r="J43" s="14"/>
      <c r="K43" s="14"/>
    </row>
    <row r="44" spans="2:11" ht="32.25" customHeight="1" x14ac:dyDescent="0.2">
      <c r="B44" s="363"/>
      <c r="C44" s="364"/>
      <c r="D44" s="364"/>
      <c r="E44" s="364"/>
      <c r="F44" s="364"/>
      <c r="G44" s="364"/>
      <c r="H44" s="364"/>
      <c r="I44" s="365"/>
      <c r="J44" s="14"/>
      <c r="K44" s="14"/>
    </row>
    <row r="45" spans="2:11" ht="32.25" customHeight="1" x14ac:dyDescent="0.2">
      <c r="B45" s="366"/>
      <c r="C45" s="367"/>
      <c r="D45" s="367"/>
      <c r="E45" s="367"/>
      <c r="F45" s="367"/>
      <c r="G45" s="367"/>
      <c r="H45" s="367"/>
      <c r="I45" s="368"/>
      <c r="J45" s="37"/>
      <c r="K45" s="37"/>
    </row>
    <row r="46" spans="2:11" ht="32.25" customHeight="1" x14ac:dyDescent="0.2">
      <c r="B46" s="366"/>
      <c r="C46" s="367"/>
      <c r="D46" s="367"/>
      <c r="E46" s="367"/>
      <c r="F46" s="367"/>
      <c r="G46" s="367"/>
      <c r="H46" s="367"/>
      <c r="I46" s="368"/>
      <c r="J46" s="37"/>
      <c r="K46" s="37"/>
    </row>
    <row r="47" spans="2:11" ht="32.25" customHeight="1" x14ac:dyDescent="0.2">
      <c r="B47" s="366"/>
      <c r="C47" s="367"/>
      <c r="D47" s="367"/>
      <c r="E47" s="367"/>
      <c r="F47" s="367"/>
      <c r="G47" s="367"/>
      <c r="H47" s="367"/>
      <c r="I47" s="368"/>
      <c r="J47" s="37"/>
      <c r="K47" s="37"/>
    </row>
    <row r="48" spans="2:11" ht="32.25" customHeight="1" x14ac:dyDescent="0.2">
      <c r="B48" s="369"/>
      <c r="C48" s="370"/>
      <c r="D48" s="370"/>
      <c r="E48" s="370"/>
      <c r="F48" s="370"/>
      <c r="G48" s="370"/>
      <c r="H48" s="370"/>
      <c r="I48" s="371"/>
      <c r="J48" s="12"/>
      <c r="K48" s="12"/>
    </row>
    <row r="49" spans="2:11" ht="83.25" customHeight="1" x14ac:dyDescent="0.2">
      <c r="B49" s="18" t="s">
        <v>165</v>
      </c>
      <c r="C49" s="391" t="s">
        <v>53</v>
      </c>
      <c r="D49" s="391"/>
      <c r="E49" s="391"/>
      <c r="F49" s="391"/>
      <c r="G49" s="391"/>
      <c r="H49" s="391"/>
      <c r="I49" s="392"/>
      <c r="J49" s="38"/>
      <c r="K49" s="38"/>
    </row>
    <row r="50" spans="2:11" ht="34.5" customHeight="1" x14ac:dyDescent="0.2">
      <c r="B50" s="18" t="s">
        <v>166</v>
      </c>
      <c r="C50" s="393" t="s">
        <v>140</v>
      </c>
      <c r="D50" s="393"/>
      <c r="E50" s="393"/>
      <c r="F50" s="393"/>
      <c r="G50" s="393"/>
      <c r="H50" s="393"/>
      <c r="I50" s="394"/>
      <c r="J50" s="38"/>
      <c r="K50" s="38"/>
    </row>
    <row r="51" spans="2:11" ht="34.5" customHeight="1" x14ac:dyDescent="0.2">
      <c r="B51" s="112" t="s">
        <v>167</v>
      </c>
      <c r="C51" s="395" t="s">
        <v>54</v>
      </c>
      <c r="D51" s="396"/>
      <c r="E51" s="396"/>
      <c r="F51" s="396"/>
      <c r="G51" s="396"/>
      <c r="H51" s="396"/>
      <c r="I51" s="397"/>
      <c r="J51" s="38"/>
      <c r="K51" s="38"/>
    </row>
    <row r="52" spans="2:11" ht="29.25" customHeight="1" x14ac:dyDescent="0.2">
      <c r="B52" s="388" t="s">
        <v>168</v>
      </c>
      <c r="C52" s="389"/>
      <c r="D52" s="389"/>
      <c r="E52" s="389"/>
      <c r="F52" s="389"/>
      <c r="G52" s="389"/>
      <c r="H52" s="389"/>
      <c r="I52" s="390"/>
      <c r="J52" s="38"/>
      <c r="K52" s="38"/>
    </row>
    <row r="53" spans="2:11" ht="33" customHeight="1" x14ac:dyDescent="0.2">
      <c r="B53" s="398" t="s">
        <v>169</v>
      </c>
      <c r="C53" s="111" t="s">
        <v>170</v>
      </c>
      <c r="D53" s="399" t="s">
        <v>171</v>
      </c>
      <c r="E53" s="399"/>
      <c r="F53" s="399"/>
      <c r="G53" s="399" t="s">
        <v>172</v>
      </c>
      <c r="H53" s="399"/>
      <c r="I53" s="400"/>
      <c r="J53" s="39"/>
      <c r="K53" s="39"/>
    </row>
    <row r="54" spans="2:11" ht="31.5" customHeight="1" x14ac:dyDescent="0.2">
      <c r="B54" s="398"/>
      <c r="C54" s="40"/>
      <c r="D54" s="393"/>
      <c r="E54" s="393"/>
      <c r="F54" s="393"/>
      <c r="G54" s="401"/>
      <c r="H54" s="401"/>
      <c r="I54" s="402"/>
      <c r="J54" s="39"/>
      <c r="K54" s="39"/>
    </row>
    <row r="55" spans="2:11" ht="31.5" customHeight="1" x14ac:dyDescent="0.2">
      <c r="B55" s="112" t="s">
        <v>173</v>
      </c>
      <c r="C55" s="414" t="s">
        <v>174</v>
      </c>
      <c r="D55" s="414"/>
      <c r="E55" s="415" t="s">
        <v>175</v>
      </c>
      <c r="F55" s="415"/>
      <c r="G55" s="414" t="s">
        <v>176</v>
      </c>
      <c r="H55" s="414"/>
      <c r="I55" s="416"/>
      <c r="J55" s="41"/>
      <c r="K55" s="41"/>
    </row>
    <row r="56" spans="2:11" ht="31.5" customHeight="1" x14ac:dyDescent="0.2">
      <c r="B56" s="112" t="s">
        <v>177</v>
      </c>
      <c r="C56" s="393" t="str">
        <f>+'[3]HV 1'!C56:D56</f>
        <v>NICOLAS ADOLFO CORREAL HUERTAS</v>
      </c>
      <c r="D56" s="393"/>
      <c r="E56" s="417" t="s">
        <v>178</v>
      </c>
      <c r="F56" s="417"/>
      <c r="G56" s="414" t="str">
        <f>+'[4]HV 1'!G56:I56</f>
        <v>DIANA VIDAL</v>
      </c>
      <c r="H56" s="414"/>
      <c r="I56" s="416"/>
      <c r="J56" s="41"/>
      <c r="K56" s="41"/>
    </row>
    <row r="57" spans="2:11" ht="31.5" customHeight="1" x14ac:dyDescent="0.2">
      <c r="B57" s="112" t="s">
        <v>179</v>
      </c>
      <c r="C57" s="393"/>
      <c r="D57" s="393"/>
      <c r="E57" s="403" t="s">
        <v>180</v>
      </c>
      <c r="F57" s="404"/>
      <c r="G57" s="407"/>
      <c r="H57" s="408"/>
      <c r="I57" s="409"/>
      <c r="J57" s="42"/>
      <c r="K57" s="42"/>
    </row>
    <row r="58" spans="2:11" ht="31.5" customHeight="1" thickBot="1" x14ac:dyDescent="0.25">
      <c r="B58" s="78" t="s">
        <v>181</v>
      </c>
      <c r="C58" s="413"/>
      <c r="D58" s="413"/>
      <c r="E58" s="405"/>
      <c r="F58" s="406"/>
      <c r="G58" s="410"/>
      <c r="H58" s="411"/>
      <c r="I58" s="412"/>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2"/>
      <c r="C1" s="425" t="s">
        <v>0</v>
      </c>
      <c r="D1" s="426"/>
      <c r="E1" s="426"/>
      <c r="F1" s="426"/>
      <c r="G1" s="426"/>
      <c r="H1" s="427"/>
      <c r="I1" s="428"/>
      <c r="J1" s="429"/>
    </row>
    <row r="2" spans="2:13" ht="18" customHeight="1" thickBot="1" x14ac:dyDescent="0.3">
      <c r="B2" s="423"/>
      <c r="C2" s="425" t="s">
        <v>1</v>
      </c>
      <c r="D2" s="426"/>
      <c r="E2" s="426"/>
      <c r="F2" s="426"/>
      <c r="G2" s="426"/>
      <c r="H2" s="427"/>
      <c r="I2" s="430"/>
      <c r="J2" s="431"/>
    </row>
    <row r="3" spans="2:13" ht="18" customHeight="1" thickBot="1" x14ac:dyDescent="0.3">
      <c r="B3" s="423"/>
      <c r="C3" s="425" t="s">
        <v>182</v>
      </c>
      <c r="D3" s="426"/>
      <c r="E3" s="426"/>
      <c r="F3" s="426"/>
      <c r="G3" s="426"/>
      <c r="H3" s="427"/>
      <c r="I3" s="430"/>
      <c r="J3" s="431"/>
    </row>
    <row r="4" spans="2:13" ht="18" customHeight="1" thickBot="1" x14ac:dyDescent="0.3">
      <c r="B4" s="424"/>
      <c r="C4" s="425" t="s">
        <v>183</v>
      </c>
      <c r="D4" s="426"/>
      <c r="E4" s="426"/>
      <c r="F4" s="427"/>
      <c r="G4" s="434" t="s">
        <v>184</v>
      </c>
      <c r="H4" s="435"/>
      <c r="I4" s="432"/>
      <c r="J4" s="433"/>
    </row>
    <row r="5" spans="2:13" ht="18" customHeight="1" thickBot="1" x14ac:dyDescent="0.3">
      <c r="B5" s="53"/>
      <c r="C5" s="10"/>
      <c r="D5" s="10"/>
      <c r="E5" s="10"/>
      <c r="F5" s="10"/>
      <c r="G5" s="10"/>
      <c r="H5" s="10"/>
      <c r="I5" s="10"/>
      <c r="J5" s="54"/>
    </row>
    <row r="6" spans="2:13" ht="51.75" customHeight="1" thickBot="1" x14ac:dyDescent="0.3">
      <c r="B6" s="1" t="s">
        <v>185</v>
      </c>
      <c r="C6" s="438" t="str">
        <f>+'[5]Sección 1. Metas - Magnitud'!C7</f>
        <v>1032 - Gestión y control de tránsito y transporte</v>
      </c>
      <c r="D6" s="439"/>
      <c r="E6" s="440"/>
      <c r="F6" s="55"/>
      <c r="G6" s="10"/>
      <c r="H6" s="10"/>
      <c r="I6" s="10"/>
      <c r="J6" s="54"/>
    </row>
    <row r="7" spans="2:13" ht="32.25" customHeight="1" thickBot="1" x14ac:dyDescent="0.3">
      <c r="B7" s="2" t="s">
        <v>186</v>
      </c>
      <c r="C7" s="438" t="str">
        <f>+'[5]Sección 1. Metas - Magnitud'!C8:F8</f>
        <v>Dirección de Control y Vigilancia</v>
      </c>
      <c r="D7" s="439"/>
      <c r="E7" s="440"/>
      <c r="F7" s="55"/>
      <c r="G7" s="10"/>
      <c r="H7" s="10"/>
      <c r="I7" s="10"/>
      <c r="J7" s="54"/>
    </row>
    <row r="8" spans="2:13" ht="32.25" customHeight="1" thickBot="1" x14ac:dyDescent="0.3">
      <c r="B8" s="2" t="s">
        <v>187</v>
      </c>
      <c r="C8" s="438" t="str">
        <f>+'[5]Sección 1. Metas - Magnitud'!C9:F9</f>
        <v>Subsecretaría de Servicios de la Movilidad</v>
      </c>
      <c r="D8" s="439"/>
      <c r="E8" s="440"/>
      <c r="F8" s="4"/>
      <c r="G8" s="10"/>
      <c r="H8" s="10"/>
      <c r="I8" s="10"/>
      <c r="J8" s="54"/>
    </row>
    <row r="9" spans="2:13" ht="33.75" customHeight="1" thickBot="1" x14ac:dyDescent="0.3">
      <c r="B9" s="2" t="s">
        <v>188</v>
      </c>
      <c r="C9" s="438" t="s">
        <v>189</v>
      </c>
      <c r="D9" s="439"/>
      <c r="E9" s="440"/>
      <c r="F9" s="55"/>
      <c r="G9" s="10"/>
      <c r="H9" s="10"/>
      <c r="I9" s="10"/>
      <c r="J9" s="54"/>
    </row>
    <row r="10" spans="2:13" ht="32.25" customHeight="1" thickBot="1" x14ac:dyDescent="0.3">
      <c r="B10" s="2" t="s">
        <v>190</v>
      </c>
      <c r="C10" s="438" t="s">
        <v>95</v>
      </c>
      <c r="D10" s="439"/>
      <c r="E10" s="440"/>
    </row>
    <row r="12" spans="2:13" x14ac:dyDescent="0.25">
      <c r="B12" s="448" t="s">
        <v>191</v>
      </c>
      <c r="C12" s="449"/>
      <c r="D12" s="449"/>
      <c r="E12" s="449"/>
      <c r="F12" s="449"/>
      <c r="G12" s="449"/>
      <c r="H12" s="450"/>
      <c r="I12" s="442" t="s">
        <v>192</v>
      </c>
      <c r="J12" s="443"/>
      <c r="K12" s="443"/>
    </row>
    <row r="13" spans="2:13" s="57" customFormat="1" ht="30" customHeight="1" x14ac:dyDescent="0.25">
      <c r="B13" s="436" t="s">
        <v>193</v>
      </c>
      <c r="C13" s="436" t="s">
        <v>194</v>
      </c>
      <c r="D13" s="436" t="s">
        <v>195</v>
      </c>
      <c r="E13" s="436" t="s">
        <v>196</v>
      </c>
      <c r="F13" s="436" t="s">
        <v>197</v>
      </c>
      <c r="G13" s="436" t="s">
        <v>198</v>
      </c>
      <c r="H13" s="436" t="s">
        <v>199</v>
      </c>
      <c r="I13" s="444" t="s">
        <v>200</v>
      </c>
      <c r="J13" s="446" t="s">
        <v>201</v>
      </c>
      <c r="K13" s="441" t="s">
        <v>202</v>
      </c>
    </row>
    <row r="14" spans="2:13" s="57" customFormat="1" x14ac:dyDescent="0.25">
      <c r="B14" s="437"/>
      <c r="C14" s="437"/>
      <c r="D14" s="437"/>
      <c r="E14" s="437"/>
      <c r="F14" s="437"/>
      <c r="G14" s="437"/>
      <c r="H14" s="437"/>
      <c r="I14" s="445"/>
      <c r="J14" s="447"/>
      <c r="K14" s="441"/>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8" t="s">
        <v>209</v>
      </c>
      <c r="C18" s="419"/>
      <c r="D18" s="58">
        <f>SUM(D15:D17)</f>
        <v>0.25</v>
      </c>
      <c r="E18" s="420" t="s">
        <v>209</v>
      </c>
      <c r="F18" s="421"/>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90" zoomScaleNormal="90" workbookViewId="0">
      <selection activeCell="C46" sqref="C46:I46"/>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1"/>
      <c r="C1" s="464" t="s">
        <v>1</v>
      </c>
      <c r="D1" s="464"/>
      <c r="E1" s="464"/>
      <c r="F1" s="464"/>
      <c r="G1" s="464"/>
      <c r="H1" s="464"/>
      <c r="I1" s="453"/>
      <c r="J1" s="10"/>
      <c r="K1" s="10"/>
      <c r="M1" s="165" t="s">
        <v>61</v>
      </c>
    </row>
    <row r="2" spans="2:14" ht="37.5" customHeight="1" x14ac:dyDescent="0.2">
      <c r="B2" s="452"/>
      <c r="C2" s="465" t="s">
        <v>210</v>
      </c>
      <c r="D2" s="465"/>
      <c r="E2" s="465"/>
      <c r="F2" s="465"/>
      <c r="G2" s="465"/>
      <c r="H2" s="465"/>
      <c r="I2" s="454"/>
      <c r="J2" s="10"/>
      <c r="K2" s="10"/>
      <c r="M2" s="165" t="s">
        <v>62</v>
      </c>
    </row>
    <row r="3" spans="2:14" ht="37.5" customHeight="1" x14ac:dyDescent="0.2">
      <c r="B3" s="452"/>
      <c r="C3" s="465" t="s">
        <v>211</v>
      </c>
      <c r="D3" s="465"/>
      <c r="E3" s="465"/>
      <c r="F3" s="465" t="s">
        <v>212</v>
      </c>
      <c r="G3" s="465"/>
      <c r="H3" s="465"/>
      <c r="I3" s="454"/>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166" t="s">
        <v>71</v>
      </c>
    </row>
    <row r="6" spans="2:14" ht="30.75" customHeight="1" x14ac:dyDescent="0.2">
      <c r="B6" s="183" t="s">
        <v>214</v>
      </c>
      <c r="C6" s="181">
        <v>1</v>
      </c>
      <c r="D6" s="472" t="s">
        <v>215</v>
      </c>
      <c r="E6" s="472"/>
      <c r="F6" s="474" t="s">
        <v>348</v>
      </c>
      <c r="G6" s="474"/>
      <c r="H6" s="474"/>
      <c r="I6" s="475"/>
      <c r="J6" s="15"/>
      <c r="K6" s="15"/>
      <c r="M6" s="165" t="s">
        <v>75</v>
      </c>
      <c r="N6" s="166" t="s">
        <v>76</v>
      </c>
    </row>
    <row r="7" spans="2:14" ht="30.75" customHeight="1" x14ac:dyDescent="0.2">
      <c r="B7" s="183" t="s">
        <v>216</v>
      </c>
      <c r="C7" s="181" t="s">
        <v>78</v>
      </c>
      <c r="D7" s="472" t="s">
        <v>217</v>
      </c>
      <c r="E7" s="472"/>
      <c r="F7" s="473" t="s">
        <v>218</v>
      </c>
      <c r="G7" s="473"/>
      <c r="H7" s="182" t="s">
        <v>219</v>
      </c>
      <c r="I7" s="201" t="s">
        <v>78</v>
      </c>
      <c r="J7" s="17"/>
      <c r="K7" s="17"/>
      <c r="M7" s="165" t="s">
        <v>82</v>
      </c>
      <c r="N7" s="166" t="s">
        <v>83</v>
      </c>
    </row>
    <row r="8" spans="2:14" ht="30.75" customHeight="1" x14ac:dyDescent="0.2">
      <c r="B8" s="183" t="s">
        <v>220</v>
      </c>
      <c r="C8" s="474" t="s">
        <v>221</v>
      </c>
      <c r="D8" s="474"/>
      <c r="E8" s="474"/>
      <c r="F8" s="474"/>
      <c r="G8" s="182" t="s">
        <v>222</v>
      </c>
      <c r="H8" s="479">
        <v>7551</v>
      </c>
      <c r="I8" s="480"/>
      <c r="J8" s="19"/>
      <c r="K8" s="19"/>
      <c r="M8" s="165" t="s">
        <v>87</v>
      </c>
      <c r="N8" s="166" t="s">
        <v>42</v>
      </c>
    </row>
    <row r="9" spans="2:14" ht="30.75" customHeight="1" x14ac:dyDescent="0.2">
      <c r="B9" s="183" t="s">
        <v>62</v>
      </c>
      <c r="C9" s="481" t="s">
        <v>82</v>
      </c>
      <c r="D9" s="481"/>
      <c r="E9" s="481"/>
      <c r="F9" s="481"/>
      <c r="G9" s="182" t="s">
        <v>223</v>
      </c>
      <c r="H9" s="482" t="s">
        <v>224</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484" t="s">
        <v>228</v>
      </c>
      <c r="D11" s="485"/>
      <c r="E11" s="485"/>
      <c r="F11" s="485"/>
      <c r="G11" s="485"/>
      <c r="H11" s="485"/>
      <c r="I11" s="486"/>
      <c r="J11" s="17"/>
      <c r="K11" s="17"/>
      <c r="M11" s="167"/>
      <c r="N11" s="166" t="s">
        <v>96</v>
      </c>
    </row>
    <row r="12" spans="2:14" ht="30.75" customHeight="1" x14ac:dyDescent="0.2">
      <c r="B12" s="183" t="s">
        <v>229</v>
      </c>
      <c r="C12" s="487" t="s">
        <v>230</v>
      </c>
      <c r="D12" s="487"/>
      <c r="E12" s="487"/>
      <c r="F12" s="487"/>
      <c r="G12" s="182" t="s">
        <v>231</v>
      </c>
      <c r="H12" s="488" t="s">
        <v>100</v>
      </c>
      <c r="I12" s="489"/>
      <c r="J12" s="17"/>
      <c r="K12" s="17"/>
      <c r="M12" s="167" t="s">
        <v>101</v>
      </c>
      <c r="N12" s="166" t="s">
        <v>78</v>
      </c>
    </row>
    <row r="13" spans="2:14" ht="30.75" customHeight="1" x14ac:dyDescent="0.2">
      <c r="B13" s="183" t="s">
        <v>232</v>
      </c>
      <c r="C13" s="490" t="s">
        <v>233</v>
      </c>
      <c r="D13" s="490"/>
      <c r="E13" s="490"/>
      <c r="F13" s="490"/>
      <c r="G13" s="182" t="s">
        <v>234</v>
      </c>
      <c r="H13" s="473" t="s">
        <v>42</v>
      </c>
      <c r="I13" s="491"/>
      <c r="J13" s="17"/>
      <c r="K13" s="17"/>
      <c r="M13" s="167" t="s">
        <v>105</v>
      </c>
    </row>
    <row r="14" spans="2:14" ht="39" customHeight="1" x14ac:dyDescent="0.2">
      <c r="B14" s="183" t="s">
        <v>235</v>
      </c>
      <c r="C14" s="492" t="s">
        <v>349</v>
      </c>
      <c r="D14" s="492"/>
      <c r="E14" s="492"/>
      <c r="F14" s="492"/>
      <c r="G14" s="492"/>
      <c r="H14" s="492"/>
      <c r="I14" s="493"/>
      <c r="J14" s="22"/>
      <c r="K14" s="22"/>
      <c r="M14" s="167" t="s">
        <v>108</v>
      </c>
    </row>
    <row r="15" spans="2:14" ht="30.75" customHeight="1" x14ac:dyDescent="0.2">
      <c r="B15" s="183" t="s">
        <v>236</v>
      </c>
      <c r="C15" s="476" t="s">
        <v>344</v>
      </c>
      <c r="D15" s="477"/>
      <c r="E15" s="477"/>
      <c r="F15" s="477"/>
      <c r="G15" s="477"/>
      <c r="H15" s="477"/>
      <c r="I15" s="478"/>
      <c r="J15" s="23"/>
      <c r="K15" s="23"/>
      <c r="M15" s="167" t="s">
        <v>112</v>
      </c>
    </row>
    <row r="16" spans="2:14" ht="20.25" customHeight="1" x14ac:dyDescent="0.2">
      <c r="B16" s="183" t="s">
        <v>237</v>
      </c>
      <c r="C16" s="474" t="s">
        <v>238</v>
      </c>
      <c r="D16" s="474"/>
      <c r="E16" s="474"/>
      <c r="F16" s="474"/>
      <c r="G16" s="474"/>
      <c r="H16" s="474"/>
      <c r="I16" s="475"/>
      <c r="J16" s="24"/>
      <c r="K16" s="24"/>
      <c r="M16" s="167"/>
    </row>
    <row r="17" spans="2:13" ht="30.75" customHeight="1" x14ac:dyDescent="0.2">
      <c r="B17" s="183" t="s">
        <v>239</v>
      </c>
      <c r="C17" s="473" t="s">
        <v>240</v>
      </c>
      <c r="D17" s="494"/>
      <c r="E17" s="494"/>
      <c r="F17" s="494"/>
      <c r="G17" s="494"/>
      <c r="H17" s="494"/>
      <c r="I17" s="495"/>
      <c r="J17" s="25"/>
      <c r="K17" s="25"/>
      <c r="M17" s="167" t="s">
        <v>100</v>
      </c>
    </row>
    <row r="18" spans="2:13" ht="18" customHeight="1" x14ac:dyDescent="0.2">
      <c r="B18" s="496" t="s">
        <v>241</v>
      </c>
      <c r="C18" s="497" t="s">
        <v>242</v>
      </c>
      <c r="D18" s="497"/>
      <c r="E18" s="497"/>
      <c r="F18" s="498" t="s">
        <v>243</v>
      </c>
      <c r="G18" s="498"/>
      <c r="H18" s="498"/>
      <c r="I18" s="499"/>
      <c r="J18" s="26"/>
      <c r="K18" s="26"/>
      <c r="M18" s="167" t="s">
        <v>122</v>
      </c>
    </row>
    <row r="19" spans="2:13" ht="30" customHeight="1" x14ac:dyDescent="0.2">
      <c r="B19" s="496"/>
      <c r="C19" s="474" t="s">
        <v>244</v>
      </c>
      <c r="D19" s="474"/>
      <c r="E19" s="474"/>
      <c r="F19" s="474" t="s">
        <v>245</v>
      </c>
      <c r="G19" s="474"/>
      <c r="H19" s="474"/>
      <c r="I19" s="475"/>
      <c r="J19" s="24"/>
      <c r="K19" s="24"/>
      <c r="M19" s="167" t="s">
        <v>126</v>
      </c>
    </row>
    <row r="20" spans="2:13" ht="39.75" customHeight="1" x14ac:dyDescent="0.2">
      <c r="B20" s="183" t="s">
        <v>246</v>
      </c>
      <c r="C20" s="503" t="s">
        <v>247</v>
      </c>
      <c r="D20" s="504"/>
      <c r="E20" s="505"/>
      <c r="F20" s="488" t="s">
        <v>247</v>
      </c>
      <c r="G20" s="488"/>
      <c r="H20" s="488"/>
      <c r="I20" s="489"/>
      <c r="J20" s="17"/>
      <c r="K20" s="17"/>
      <c r="M20" s="167"/>
    </row>
    <row r="21" spans="2:13" ht="42" customHeight="1" x14ac:dyDescent="0.2">
      <c r="B21" s="183" t="s">
        <v>248</v>
      </c>
      <c r="C21" s="506" t="s">
        <v>249</v>
      </c>
      <c r="D21" s="507"/>
      <c r="E21" s="508"/>
      <c r="F21" s="506" t="s">
        <v>250</v>
      </c>
      <c r="G21" s="507"/>
      <c r="H21" s="507"/>
      <c r="I21" s="509"/>
      <c r="J21" s="23"/>
      <c r="K21" s="23"/>
      <c r="M21" s="167"/>
    </row>
    <row r="22" spans="2:13" ht="30" customHeight="1" x14ac:dyDescent="0.2">
      <c r="B22" s="183" t="s">
        <v>251</v>
      </c>
      <c r="C22" s="510">
        <v>44927</v>
      </c>
      <c r="D22" s="507"/>
      <c r="E22" s="508"/>
      <c r="F22" s="182" t="s">
        <v>252</v>
      </c>
      <c r="G22" s="222">
        <v>0.16839999999999999</v>
      </c>
      <c r="H22" s="182" t="s">
        <v>253</v>
      </c>
      <c r="I22" s="223">
        <v>0.6</v>
      </c>
      <c r="J22" s="209"/>
      <c r="K22" s="28"/>
      <c r="M22" s="167"/>
    </row>
    <row r="23" spans="2:13" ht="27" customHeight="1" x14ac:dyDescent="0.2">
      <c r="B23" s="183" t="s">
        <v>254</v>
      </c>
      <c r="C23" s="510">
        <v>45291</v>
      </c>
      <c r="D23" s="507"/>
      <c r="E23" s="508"/>
      <c r="F23" s="182" t="s">
        <v>255</v>
      </c>
      <c r="G23" s="511">
        <v>0.3</v>
      </c>
      <c r="H23" s="512"/>
      <c r="I23" s="513"/>
      <c r="J23" s="209"/>
      <c r="K23" s="29"/>
      <c r="M23" s="167"/>
    </row>
    <row r="24" spans="2:13" ht="30.75" customHeight="1" x14ac:dyDescent="0.2">
      <c r="B24" s="186" t="s">
        <v>256</v>
      </c>
      <c r="C24" s="514" t="s">
        <v>112</v>
      </c>
      <c r="D24" s="515"/>
      <c r="E24" s="516"/>
      <c r="F24" s="187" t="s">
        <v>257</v>
      </c>
      <c r="G24" s="506" t="s">
        <v>44</v>
      </c>
      <c r="H24" s="507"/>
      <c r="I24" s="509"/>
      <c r="J24" s="180"/>
      <c r="K24" s="26"/>
      <c r="M24" s="167"/>
    </row>
    <row r="25" spans="2:13" ht="22.5" customHeight="1" x14ac:dyDescent="0.2">
      <c r="B25" s="517" t="s">
        <v>258</v>
      </c>
      <c r="C25" s="518"/>
      <c r="D25" s="518"/>
      <c r="E25" s="518"/>
      <c r="F25" s="518"/>
      <c r="G25" s="518"/>
      <c r="H25" s="518"/>
      <c r="I25" s="519"/>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520">
        <f>SUM(C27:C38)</f>
        <v>0.29996</v>
      </c>
      <c r="G27" s="523">
        <f>SUM(D27:D38)</f>
        <v>3.6600000000000001E-2</v>
      </c>
      <c r="H27" s="241">
        <f>+(D27*100%)/$G$23</f>
        <v>5.0000000000000001E-3</v>
      </c>
      <c r="I27" s="526">
        <f>G27+I22</f>
        <v>0.63659999999999994</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521"/>
      <c r="G28" s="524"/>
      <c r="H28" s="242">
        <f>+IF(D28="","",((D28*100%)/$G$23)+H27)</f>
        <v>7.1000000000000008E-2</v>
      </c>
      <c r="I28" s="527"/>
      <c r="J28" s="234"/>
      <c r="K28" s="174"/>
      <c r="L28" s="175"/>
    </row>
    <row r="29" spans="2:13" ht="15.75" customHeight="1" x14ac:dyDescent="0.25">
      <c r="B29" s="192" t="s">
        <v>153</v>
      </c>
      <c r="C29" s="232">
        <f>6.68%*G23</f>
        <v>2.0039999999999999E-2</v>
      </c>
      <c r="D29" s="235">
        <v>1.5299999999999999E-2</v>
      </c>
      <c r="E29" s="220">
        <f t="shared" si="0"/>
        <v>0.76347305389221554</v>
      </c>
      <c r="F29" s="521"/>
      <c r="G29" s="524"/>
      <c r="H29" s="242">
        <f>+IF(D29="","",((D29*100%)/$G$23)+H28)</f>
        <v>0.122</v>
      </c>
      <c r="I29" s="527"/>
      <c r="J29" s="234"/>
      <c r="K29" s="174"/>
      <c r="L29" s="175"/>
    </row>
    <row r="30" spans="2:13" ht="15.75" customHeight="1" x14ac:dyDescent="0.25">
      <c r="B30" s="192" t="s">
        <v>154</v>
      </c>
      <c r="C30" s="232">
        <f>13.34%*G23</f>
        <v>4.0019999999999993E-2</v>
      </c>
      <c r="D30" s="235"/>
      <c r="E30" s="220">
        <f t="shared" si="0"/>
        <v>0</v>
      </c>
      <c r="F30" s="521"/>
      <c r="G30" s="524"/>
      <c r="H30" s="242" t="str">
        <f t="shared" ref="H30:H38" si="1">+IF(D30="","",((D30*100%)/$G$23)+H29)</f>
        <v/>
      </c>
      <c r="I30" s="527"/>
      <c r="J30" s="234"/>
      <c r="K30" s="174"/>
      <c r="L30" s="175"/>
    </row>
    <row r="31" spans="2:13" ht="15.75" customHeight="1" x14ac:dyDescent="0.25">
      <c r="B31" s="192" t="s">
        <v>155</v>
      </c>
      <c r="C31" s="232">
        <f>6.66%*G23</f>
        <v>1.9980000000000001E-2</v>
      </c>
      <c r="D31" s="235"/>
      <c r="E31" s="220">
        <f t="shared" si="0"/>
        <v>0</v>
      </c>
      <c r="F31" s="521"/>
      <c r="G31" s="524"/>
      <c r="H31" s="242" t="str">
        <f t="shared" si="1"/>
        <v/>
      </c>
      <c r="I31" s="527"/>
      <c r="J31" s="234"/>
      <c r="K31" s="174"/>
      <c r="L31" s="175"/>
    </row>
    <row r="32" spans="2:13" ht="15.75" customHeight="1" x14ac:dyDescent="0.25">
      <c r="B32" s="192" t="s">
        <v>156</v>
      </c>
      <c r="C32" s="232">
        <v>0.02</v>
      </c>
      <c r="D32" s="235"/>
      <c r="E32" s="220">
        <f t="shared" si="0"/>
        <v>0</v>
      </c>
      <c r="F32" s="521"/>
      <c r="G32" s="524"/>
      <c r="H32" s="242" t="str">
        <f t="shared" si="1"/>
        <v/>
      </c>
      <c r="I32" s="527"/>
      <c r="J32" s="234"/>
      <c r="K32" s="174"/>
      <c r="L32" s="175"/>
    </row>
    <row r="33" spans="2:12" ht="15.75" customHeight="1" x14ac:dyDescent="0.25">
      <c r="B33" s="192" t="s">
        <v>157</v>
      </c>
      <c r="C33" s="232">
        <f>13.33%*G23</f>
        <v>3.9989999999999998E-2</v>
      </c>
      <c r="D33" s="235"/>
      <c r="E33" s="220">
        <f t="shared" si="0"/>
        <v>0</v>
      </c>
      <c r="F33" s="521"/>
      <c r="G33" s="524"/>
      <c r="H33" s="242" t="str">
        <f t="shared" si="1"/>
        <v/>
      </c>
      <c r="I33" s="527"/>
      <c r="J33" s="234"/>
      <c r="K33" s="174"/>
      <c r="L33" s="175"/>
    </row>
    <row r="34" spans="2:12" ht="15.75" customHeight="1" x14ac:dyDescent="0.25">
      <c r="B34" s="192" t="s">
        <v>158</v>
      </c>
      <c r="C34" s="232">
        <v>0.02</v>
      </c>
      <c r="D34" s="235"/>
      <c r="E34" s="220">
        <f t="shared" si="0"/>
        <v>0</v>
      </c>
      <c r="F34" s="521"/>
      <c r="G34" s="524"/>
      <c r="H34" s="242" t="str">
        <f t="shared" si="1"/>
        <v/>
      </c>
      <c r="I34" s="527"/>
      <c r="J34" s="234"/>
      <c r="K34" s="174"/>
      <c r="L34" s="175"/>
    </row>
    <row r="35" spans="2:12" ht="15.75" customHeight="1" x14ac:dyDescent="0.25">
      <c r="B35" s="192" t="s">
        <v>159</v>
      </c>
      <c r="C35" s="232">
        <v>0.02</v>
      </c>
      <c r="D35" s="235"/>
      <c r="E35" s="220">
        <f t="shared" si="0"/>
        <v>0</v>
      </c>
      <c r="F35" s="521"/>
      <c r="G35" s="524"/>
      <c r="H35" s="242" t="str">
        <f t="shared" si="1"/>
        <v/>
      </c>
      <c r="I35" s="527"/>
      <c r="J35" s="236"/>
      <c r="K35" s="174"/>
      <c r="L35" s="175"/>
    </row>
    <row r="36" spans="2:12" ht="15.75" customHeight="1" x14ac:dyDescent="0.25">
      <c r="B36" s="192" t="s">
        <v>160</v>
      </c>
      <c r="C36" s="232">
        <f>13.33%*G23</f>
        <v>3.9989999999999998E-2</v>
      </c>
      <c r="D36" s="235"/>
      <c r="E36" s="220">
        <f>IF(OR(C36=0,C36=""),0,D36/C36)</f>
        <v>0</v>
      </c>
      <c r="F36" s="521"/>
      <c r="G36" s="524"/>
      <c r="H36" s="242" t="str">
        <f t="shared" si="1"/>
        <v/>
      </c>
      <c r="I36" s="527"/>
      <c r="J36" s="236"/>
      <c r="K36" s="174"/>
      <c r="L36" s="175"/>
    </row>
    <row r="37" spans="2:12" ht="15.75" customHeight="1" x14ac:dyDescent="0.25">
      <c r="B37" s="192" t="s">
        <v>161</v>
      </c>
      <c r="C37" s="232">
        <v>0.02</v>
      </c>
      <c r="D37" s="235"/>
      <c r="E37" s="220">
        <f t="shared" si="0"/>
        <v>0</v>
      </c>
      <c r="F37" s="521"/>
      <c r="G37" s="524"/>
      <c r="H37" s="242" t="str">
        <f t="shared" si="1"/>
        <v/>
      </c>
      <c r="I37" s="527"/>
      <c r="J37" s="236"/>
      <c r="K37" s="174"/>
      <c r="L37" s="175"/>
    </row>
    <row r="38" spans="2:12" ht="15.75" customHeight="1" x14ac:dyDescent="0.25">
      <c r="B38" s="192" t="s">
        <v>162</v>
      </c>
      <c r="C38" s="232">
        <f>6.61%*G23</f>
        <v>1.983E-2</v>
      </c>
      <c r="D38" s="232"/>
      <c r="E38" s="220">
        <f t="shared" si="0"/>
        <v>0</v>
      </c>
      <c r="F38" s="522"/>
      <c r="G38" s="525"/>
      <c r="H38" s="242" t="str">
        <f t="shared" si="1"/>
        <v/>
      </c>
      <c r="I38" s="528"/>
      <c r="J38" s="236"/>
      <c r="K38" s="171"/>
    </row>
    <row r="39" spans="2:12" ht="120.75" customHeight="1" x14ac:dyDescent="0.2">
      <c r="B39" s="202" t="s">
        <v>267</v>
      </c>
      <c r="C39" s="500" t="s">
        <v>359</v>
      </c>
      <c r="D39" s="501"/>
      <c r="E39" s="501"/>
      <c r="F39" s="501"/>
      <c r="G39" s="501"/>
      <c r="H39" s="501"/>
      <c r="I39" s="502"/>
      <c r="J39" s="231"/>
      <c r="K39" s="37"/>
    </row>
    <row r="40" spans="2:12" ht="34.5" customHeight="1" x14ac:dyDescent="0.2">
      <c r="B40" s="534"/>
      <c r="C40" s="535"/>
      <c r="D40" s="535"/>
      <c r="E40" s="535"/>
      <c r="F40" s="535"/>
      <c r="G40" s="535"/>
      <c r="H40" s="535"/>
      <c r="I40" s="536"/>
      <c r="J40" s="230"/>
      <c r="K40" s="14"/>
    </row>
    <row r="41" spans="2:12" ht="34.5" customHeight="1" x14ac:dyDescent="0.2">
      <c r="B41" s="537"/>
      <c r="C41" s="538"/>
      <c r="D41" s="538"/>
      <c r="E41" s="538"/>
      <c r="F41" s="538"/>
      <c r="G41" s="538"/>
      <c r="H41" s="538"/>
      <c r="I41" s="539"/>
      <c r="J41" s="214"/>
      <c r="K41" s="37"/>
    </row>
    <row r="42" spans="2:12" ht="34.5" customHeight="1" x14ac:dyDescent="0.2">
      <c r="B42" s="537"/>
      <c r="C42" s="538"/>
      <c r="D42" s="538"/>
      <c r="E42" s="538"/>
      <c r="F42" s="538"/>
      <c r="G42" s="538"/>
      <c r="H42" s="538"/>
      <c r="I42" s="539"/>
      <c r="J42" s="214"/>
      <c r="K42" s="37"/>
    </row>
    <row r="43" spans="2:12" ht="34.5" customHeight="1" x14ac:dyDescent="0.2">
      <c r="B43" s="537"/>
      <c r="C43" s="538"/>
      <c r="D43" s="538"/>
      <c r="E43" s="538"/>
      <c r="F43" s="538"/>
      <c r="G43" s="538"/>
      <c r="H43" s="538"/>
      <c r="I43" s="539"/>
      <c r="J43" s="214">
        <v>11.335000000000001</v>
      </c>
      <c r="K43" s="37"/>
    </row>
    <row r="44" spans="2:12" ht="70.5" customHeight="1" x14ac:dyDescent="0.2">
      <c r="B44" s="540"/>
      <c r="C44" s="541"/>
      <c r="D44" s="541"/>
      <c r="E44" s="541"/>
      <c r="F44" s="541"/>
      <c r="G44" s="541"/>
      <c r="H44" s="541"/>
      <c r="I44" s="542"/>
      <c r="J44" s="12"/>
      <c r="K44" s="12"/>
    </row>
    <row r="45" spans="2:12" ht="143.25" customHeight="1" x14ac:dyDescent="0.2">
      <c r="B45" s="183" t="s">
        <v>268</v>
      </c>
      <c r="C45" s="543" t="s">
        <v>360</v>
      </c>
      <c r="D45" s="544"/>
      <c r="E45" s="544"/>
      <c r="F45" s="544"/>
      <c r="G45" s="544"/>
      <c r="H45" s="544"/>
      <c r="I45" s="545"/>
      <c r="J45" s="38"/>
      <c r="K45" s="176"/>
    </row>
    <row r="46" spans="2:12" ht="51.75" customHeight="1" x14ac:dyDescent="0.2">
      <c r="B46" s="183" t="s">
        <v>269</v>
      </c>
      <c r="C46" s="546" t="s">
        <v>363</v>
      </c>
      <c r="D46" s="544"/>
      <c r="E46" s="544"/>
      <c r="F46" s="544"/>
      <c r="G46" s="544"/>
      <c r="H46" s="544"/>
      <c r="I46" s="545"/>
      <c r="J46" s="38"/>
      <c r="K46" s="38"/>
    </row>
    <row r="47" spans="2:12" ht="39" customHeight="1" x14ac:dyDescent="0.2">
      <c r="B47" s="203" t="s">
        <v>270</v>
      </c>
      <c r="C47" s="543" t="s">
        <v>346</v>
      </c>
      <c r="D47" s="547"/>
      <c r="E47" s="547"/>
      <c r="F47" s="547"/>
      <c r="G47" s="547"/>
      <c r="H47" s="547"/>
      <c r="I47" s="548"/>
      <c r="J47" s="38"/>
      <c r="K47" s="38"/>
    </row>
    <row r="48" spans="2:12" ht="22.5" customHeight="1" x14ac:dyDescent="0.2">
      <c r="B48" s="517" t="s">
        <v>271</v>
      </c>
      <c r="C48" s="518"/>
      <c r="D48" s="518"/>
      <c r="E48" s="518"/>
      <c r="F48" s="518"/>
      <c r="G48" s="518"/>
      <c r="H48" s="518"/>
      <c r="I48" s="519"/>
      <c r="J48" s="38"/>
      <c r="K48" s="38"/>
    </row>
    <row r="49" spans="2:11" ht="22.5" customHeight="1" x14ac:dyDescent="0.2">
      <c r="B49" s="529" t="s">
        <v>272</v>
      </c>
      <c r="C49" s="197" t="s">
        <v>273</v>
      </c>
      <c r="D49" s="531" t="s">
        <v>274</v>
      </c>
      <c r="E49" s="531"/>
      <c r="F49" s="531"/>
      <c r="G49" s="531" t="s">
        <v>275</v>
      </c>
      <c r="H49" s="531"/>
      <c r="I49" s="532"/>
      <c r="J49" s="39"/>
      <c r="K49" s="39"/>
    </row>
    <row r="50" spans="2:11" ht="30.75" customHeight="1" x14ac:dyDescent="0.2">
      <c r="B50" s="530"/>
      <c r="C50" s="198" t="s">
        <v>276</v>
      </c>
      <c r="D50" s="533" t="s">
        <v>276</v>
      </c>
      <c r="E50" s="533"/>
      <c r="F50" s="533"/>
      <c r="G50" s="533" t="s">
        <v>276</v>
      </c>
      <c r="H50" s="533"/>
      <c r="I50" s="549"/>
      <c r="J50" s="39"/>
      <c r="K50" s="39"/>
    </row>
    <row r="51" spans="2:11" ht="32.25" customHeight="1" x14ac:dyDescent="0.2">
      <c r="B51" s="204" t="s">
        <v>277</v>
      </c>
      <c r="C51" s="461" t="s">
        <v>347</v>
      </c>
      <c r="D51" s="462"/>
      <c r="E51" s="462"/>
      <c r="F51" s="462"/>
      <c r="G51" s="462"/>
      <c r="H51" s="462"/>
      <c r="I51" s="463"/>
      <c r="J51" s="42"/>
      <c r="K51" s="42"/>
    </row>
    <row r="52" spans="2:11" ht="28.5" customHeight="1" x14ac:dyDescent="0.2">
      <c r="B52" s="205" t="s">
        <v>278</v>
      </c>
      <c r="C52" s="455" t="s">
        <v>335</v>
      </c>
      <c r="D52" s="456"/>
      <c r="E52" s="456"/>
      <c r="F52" s="456"/>
      <c r="G52" s="456"/>
      <c r="H52" s="456"/>
      <c r="I52" s="457"/>
      <c r="J52" s="42"/>
      <c r="K52" s="42"/>
    </row>
    <row r="53" spans="2:11" ht="30" customHeight="1" x14ac:dyDescent="0.2">
      <c r="B53" s="203" t="s">
        <v>279</v>
      </c>
      <c r="C53" s="455" t="s">
        <v>343</v>
      </c>
      <c r="D53" s="456"/>
      <c r="E53" s="456"/>
      <c r="F53" s="456"/>
      <c r="G53" s="456"/>
      <c r="H53" s="456"/>
      <c r="I53" s="457"/>
      <c r="J53" s="43"/>
      <c r="K53" s="43"/>
    </row>
    <row r="54" spans="2:11" ht="31.5" customHeight="1" thickBot="1" x14ac:dyDescent="0.25">
      <c r="B54" s="206" t="s">
        <v>280</v>
      </c>
      <c r="C54" s="458"/>
      <c r="D54" s="459"/>
      <c r="E54" s="459"/>
      <c r="F54" s="459"/>
      <c r="G54" s="459"/>
      <c r="H54" s="459"/>
      <c r="I54" s="46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sheetProtection algorithmName="SHA-512" hashValue="oxm+kqIF2QRiG/xmmA6JYUAFfahqta9lZ7xKvBI9eHGS0GjMqm5rTEKqQ2OwOnStFaqwqQ6FJcbPCEU+NmA93g==" saltValue="nQSmzOquQMykmByu3GWp0A=="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6"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51"/>
      <c r="C1" s="464" t="s">
        <v>1</v>
      </c>
      <c r="D1" s="464"/>
      <c r="E1" s="464"/>
      <c r="F1" s="464"/>
      <c r="G1" s="464"/>
      <c r="H1" s="464"/>
      <c r="I1" s="453"/>
      <c r="J1" s="10"/>
      <c r="K1" s="10"/>
      <c r="M1" s="165" t="s">
        <v>61</v>
      </c>
    </row>
    <row r="2" spans="2:14" ht="37.5" customHeight="1" x14ac:dyDescent="0.2">
      <c r="B2" s="452"/>
      <c r="C2" s="465" t="s">
        <v>210</v>
      </c>
      <c r="D2" s="465"/>
      <c r="E2" s="465"/>
      <c r="F2" s="465"/>
      <c r="G2" s="465"/>
      <c r="H2" s="465"/>
      <c r="I2" s="454"/>
      <c r="J2" s="10"/>
      <c r="K2" s="10"/>
      <c r="M2" s="165" t="s">
        <v>62</v>
      </c>
    </row>
    <row r="3" spans="2:14" ht="37.5" customHeight="1" x14ac:dyDescent="0.2">
      <c r="B3" s="452"/>
      <c r="C3" s="465" t="s">
        <v>211</v>
      </c>
      <c r="D3" s="465"/>
      <c r="E3" s="465"/>
      <c r="F3" s="465" t="s">
        <v>212</v>
      </c>
      <c r="G3" s="465"/>
      <c r="H3" s="465"/>
      <c r="I3" s="454"/>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6" t="s">
        <v>71</v>
      </c>
    </row>
    <row r="6" spans="2:14" ht="30.75" customHeight="1" x14ac:dyDescent="0.2">
      <c r="B6" s="183" t="s">
        <v>214</v>
      </c>
      <c r="C6" s="181">
        <v>2</v>
      </c>
      <c r="D6" s="472" t="s">
        <v>215</v>
      </c>
      <c r="E6" s="472"/>
      <c r="F6" s="474" t="s">
        <v>282</v>
      </c>
      <c r="G6" s="474"/>
      <c r="H6" s="474"/>
      <c r="I6" s="475"/>
      <c r="J6" s="15"/>
      <c r="K6" s="15"/>
      <c r="M6" s="165" t="s">
        <v>75</v>
      </c>
      <c r="N6" s="6" t="s">
        <v>76</v>
      </c>
    </row>
    <row r="7" spans="2:14" ht="30.75" customHeight="1" x14ac:dyDescent="0.2">
      <c r="B7" s="183" t="s">
        <v>216</v>
      </c>
      <c r="C7" s="181" t="s">
        <v>78</v>
      </c>
      <c r="D7" s="472" t="s">
        <v>217</v>
      </c>
      <c r="E7" s="472"/>
      <c r="F7" s="473" t="s">
        <v>218</v>
      </c>
      <c r="G7" s="473"/>
      <c r="H7" s="182" t="s">
        <v>219</v>
      </c>
      <c r="I7" s="201" t="s">
        <v>96</v>
      </c>
      <c r="J7" s="17"/>
      <c r="K7" s="17"/>
      <c r="M7" s="165" t="s">
        <v>82</v>
      </c>
      <c r="N7" s="6" t="s">
        <v>83</v>
      </c>
    </row>
    <row r="8" spans="2:14" ht="30.75" customHeight="1" x14ac:dyDescent="0.2">
      <c r="B8" s="183" t="s">
        <v>220</v>
      </c>
      <c r="C8" s="474" t="s">
        <v>221</v>
      </c>
      <c r="D8" s="474"/>
      <c r="E8" s="474"/>
      <c r="F8" s="474"/>
      <c r="G8" s="182" t="s">
        <v>222</v>
      </c>
      <c r="H8" s="479">
        <v>7551</v>
      </c>
      <c r="I8" s="480"/>
      <c r="J8" s="19"/>
      <c r="K8" s="19"/>
      <c r="M8" s="165" t="s">
        <v>87</v>
      </c>
      <c r="N8" s="6" t="s">
        <v>42</v>
      </c>
    </row>
    <row r="9" spans="2:14" ht="30.75" customHeight="1" x14ac:dyDescent="0.2">
      <c r="B9" s="183" t="s">
        <v>62</v>
      </c>
      <c r="C9" s="481" t="s">
        <v>82</v>
      </c>
      <c r="D9" s="481"/>
      <c r="E9" s="481"/>
      <c r="F9" s="481"/>
      <c r="G9" s="182" t="s">
        <v>223</v>
      </c>
      <c r="H9" s="482" t="s">
        <v>283</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473" t="s">
        <v>284</v>
      </c>
      <c r="D11" s="473"/>
      <c r="E11" s="473"/>
      <c r="F11" s="473"/>
      <c r="G11" s="473"/>
      <c r="H11" s="473"/>
      <c r="I11" s="491"/>
      <c r="J11" s="17"/>
      <c r="K11" s="17"/>
      <c r="M11" s="167"/>
      <c r="N11" s="6" t="s">
        <v>96</v>
      </c>
    </row>
    <row r="12" spans="2:14" ht="30.75" customHeight="1" x14ac:dyDescent="0.2">
      <c r="B12" s="183" t="s">
        <v>229</v>
      </c>
      <c r="C12" s="487" t="s">
        <v>285</v>
      </c>
      <c r="D12" s="487"/>
      <c r="E12" s="487"/>
      <c r="F12" s="487"/>
      <c r="G12" s="182" t="s">
        <v>231</v>
      </c>
      <c r="H12" s="488" t="s">
        <v>100</v>
      </c>
      <c r="I12" s="489"/>
      <c r="J12" s="17"/>
      <c r="K12" s="17"/>
      <c r="M12" s="167" t="s">
        <v>101</v>
      </c>
      <c r="N12" s="6" t="s">
        <v>78</v>
      </c>
    </row>
    <row r="13" spans="2:14" ht="23.25" customHeight="1" x14ac:dyDescent="0.2">
      <c r="B13" s="183" t="s">
        <v>232</v>
      </c>
      <c r="C13" s="490" t="s">
        <v>286</v>
      </c>
      <c r="D13" s="490"/>
      <c r="E13" s="490"/>
      <c r="F13" s="490"/>
      <c r="G13" s="182" t="s">
        <v>234</v>
      </c>
      <c r="H13" s="473" t="s">
        <v>42</v>
      </c>
      <c r="I13" s="491"/>
      <c r="J13" s="17"/>
      <c r="K13" s="17"/>
      <c r="M13" s="167" t="s">
        <v>105</v>
      </c>
    </row>
    <row r="14" spans="2:14" ht="145.5" customHeight="1" x14ac:dyDescent="0.2">
      <c r="B14" s="183" t="s">
        <v>235</v>
      </c>
      <c r="C14" s="550" t="s">
        <v>351</v>
      </c>
      <c r="D14" s="550"/>
      <c r="E14" s="550"/>
      <c r="F14" s="550"/>
      <c r="G14" s="550"/>
      <c r="H14" s="550"/>
      <c r="I14" s="551"/>
      <c r="J14" s="22"/>
      <c r="K14" s="22"/>
      <c r="M14" s="167" t="s">
        <v>108</v>
      </c>
      <c r="N14" s="6"/>
    </row>
    <row r="15" spans="2:14" ht="30.75" customHeight="1" x14ac:dyDescent="0.2">
      <c r="B15" s="183" t="s">
        <v>236</v>
      </c>
      <c r="C15" s="476" t="s">
        <v>344</v>
      </c>
      <c r="D15" s="477"/>
      <c r="E15" s="477"/>
      <c r="F15" s="477"/>
      <c r="G15" s="477"/>
      <c r="H15" s="477"/>
      <c r="I15" s="478"/>
      <c r="J15" s="23"/>
      <c r="K15" s="23"/>
      <c r="M15" s="167" t="s">
        <v>112</v>
      </c>
      <c r="N15" s="6"/>
    </row>
    <row r="16" spans="2:14" ht="36" customHeight="1" x14ac:dyDescent="0.2">
      <c r="B16" s="183" t="s">
        <v>237</v>
      </c>
      <c r="C16" s="474" t="s">
        <v>287</v>
      </c>
      <c r="D16" s="474"/>
      <c r="E16" s="474"/>
      <c r="F16" s="474"/>
      <c r="G16" s="474"/>
      <c r="H16" s="474"/>
      <c r="I16" s="475"/>
      <c r="J16" s="24"/>
      <c r="K16" s="24"/>
      <c r="M16" s="167"/>
      <c r="N16" s="6"/>
    </row>
    <row r="17" spans="2:14" ht="30.75" customHeight="1" x14ac:dyDescent="0.2">
      <c r="B17" s="183" t="s">
        <v>239</v>
      </c>
      <c r="C17" s="473" t="s">
        <v>288</v>
      </c>
      <c r="D17" s="494"/>
      <c r="E17" s="494"/>
      <c r="F17" s="494"/>
      <c r="G17" s="494"/>
      <c r="H17" s="494"/>
      <c r="I17" s="495"/>
      <c r="J17" s="25"/>
      <c r="K17" s="25"/>
      <c r="M17" s="167" t="s">
        <v>100</v>
      </c>
      <c r="N17" s="6"/>
    </row>
    <row r="18" spans="2:14" ht="18" customHeight="1" x14ac:dyDescent="0.2">
      <c r="B18" s="496" t="s">
        <v>241</v>
      </c>
      <c r="C18" s="497" t="s">
        <v>242</v>
      </c>
      <c r="D18" s="497"/>
      <c r="E18" s="497"/>
      <c r="F18" s="498" t="s">
        <v>243</v>
      </c>
      <c r="G18" s="498"/>
      <c r="H18" s="498"/>
      <c r="I18" s="499"/>
      <c r="J18" s="26"/>
      <c r="K18" s="26"/>
      <c r="M18" s="167" t="s">
        <v>122</v>
      </c>
      <c r="N18" s="6"/>
    </row>
    <row r="19" spans="2:14" ht="32.25" customHeight="1" x14ac:dyDescent="0.2">
      <c r="B19" s="496"/>
      <c r="C19" s="474" t="s">
        <v>289</v>
      </c>
      <c r="D19" s="474"/>
      <c r="E19" s="474"/>
      <c r="F19" s="474" t="s">
        <v>290</v>
      </c>
      <c r="G19" s="474"/>
      <c r="H19" s="474"/>
      <c r="I19" s="475"/>
      <c r="J19" s="24"/>
      <c r="K19" s="24"/>
      <c r="M19" s="167" t="s">
        <v>126</v>
      </c>
      <c r="N19" s="6"/>
    </row>
    <row r="20" spans="2:14" ht="35.25" customHeight="1" x14ac:dyDescent="0.2">
      <c r="B20" s="183" t="s">
        <v>246</v>
      </c>
      <c r="C20" s="503" t="s">
        <v>288</v>
      </c>
      <c r="D20" s="504"/>
      <c r="E20" s="505"/>
      <c r="F20" s="488" t="s">
        <v>288</v>
      </c>
      <c r="G20" s="488"/>
      <c r="H20" s="488"/>
      <c r="I20" s="489"/>
      <c r="J20" s="17"/>
      <c r="K20" s="17"/>
      <c r="M20" s="167"/>
      <c r="N20" s="6"/>
    </row>
    <row r="21" spans="2:14" ht="42" customHeight="1" x14ac:dyDescent="0.2">
      <c r="B21" s="183" t="s">
        <v>248</v>
      </c>
      <c r="C21" s="506" t="s">
        <v>291</v>
      </c>
      <c r="D21" s="507"/>
      <c r="E21" s="508"/>
      <c r="F21" s="506" t="s">
        <v>292</v>
      </c>
      <c r="G21" s="507"/>
      <c r="H21" s="507"/>
      <c r="I21" s="509"/>
      <c r="J21" s="23"/>
      <c r="K21" s="23"/>
      <c r="M21" s="167"/>
      <c r="N21" s="6"/>
    </row>
    <row r="22" spans="2:14" ht="23.25" customHeight="1" x14ac:dyDescent="0.2">
      <c r="B22" s="183" t="s">
        <v>251</v>
      </c>
      <c r="C22" s="510">
        <v>44927</v>
      </c>
      <c r="D22" s="507"/>
      <c r="E22" s="508"/>
      <c r="F22" s="182" t="s">
        <v>252</v>
      </c>
      <c r="G22" s="184">
        <v>15169</v>
      </c>
      <c r="H22" s="182" t="s">
        <v>253</v>
      </c>
      <c r="I22" s="185">
        <v>47361</v>
      </c>
      <c r="J22" s="28"/>
      <c r="K22" s="28"/>
      <c r="M22" s="167"/>
    </row>
    <row r="23" spans="2:14" ht="27" customHeight="1" x14ac:dyDescent="0.2">
      <c r="B23" s="183" t="s">
        <v>254</v>
      </c>
      <c r="C23" s="510">
        <v>45291</v>
      </c>
      <c r="D23" s="507"/>
      <c r="E23" s="508"/>
      <c r="F23" s="182" t="s">
        <v>255</v>
      </c>
      <c r="G23" s="552">
        <v>9804</v>
      </c>
      <c r="H23" s="553"/>
      <c r="I23" s="554"/>
      <c r="J23" s="29"/>
      <c r="K23" s="29"/>
      <c r="M23" s="167"/>
    </row>
    <row r="24" spans="2:14" ht="24" x14ac:dyDescent="0.2">
      <c r="B24" s="186" t="s">
        <v>256</v>
      </c>
      <c r="C24" s="514" t="s">
        <v>112</v>
      </c>
      <c r="D24" s="515"/>
      <c r="E24" s="516"/>
      <c r="F24" s="187" t="s">
        <v>257</v>
      </c>
      <c r="G24" s="506" t="s">
        <v>352</v>
      </c>
      <c r="H24" s="507"/>
      <c r="I24" s="509"/>
      <c r="J24" s="26"/>
      <c r="K24" s="26"/>
      <c r="M24" s="167"/>
    </row>
    <row r="25" spans="2:14" ht="22.5" customHeight="1" x14ac:dyDescent="0.2">
      <c r="B25" s="517" t="s">
        <v>258</v>
      </c>
      <c r="C25" s="518"/>
      <c r="D25" s="518"/>
      <c r="E25" s="518"/>
      <c r="F25" s="518"/>
      <c r="G25" s="518"/>
      <c r="H25" s="518"/>
      <c r="I25" s="519"/>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5">
        <v>9804</v>
      </c>
      <c r="G27" s="555">
        <f>SUM(D27:D38)</f>
        <v>3840</v>
      </c>
      <c r="H27" s="218">
        <f>+(D27*100%)/$G$23</f>
        <v>8.9249286005711956E-2</v>
      </c>
      <c r="I27" s="558">
        <f>G27+I22</f>
        <v>51201</v>
      </c>
      <c r="J27" s="36"/>
      <c r="K27" s="36"/>
    </row>
    <row r="28" spans="2:14" ht="15" customHeight="1" x14ac:dyDescent="0.2">
      <c r="B28" s="192" t="s">
        <v>152</v>
      </c>
      <c r="C28" s="193">
        <v>788</v>
      </c>
      <c r="D28" s="194">
        <v>1084</v>
      </c>
      <c r="E28" s="220">
        <f t="shared" ref="E28:E38" si="0">IF(OR(C28=0,C28=""),0,D28/C28)</f>
        <v>1.3756345177664975</v>
      </c>
      <c r="F28" s="556"/>
      <c r="G28" s="556"/>
      <c r="H28" s="218">
        <f>+IF(D28="","",((D28*100%)/$G$23)+H27)</f>
        <v>0.19981640146878826</v>
      </c>
      <c r="I28" s="559"/>
      <c r="J28" s="36"/>
      <c r="K28" s="212"/>
    </row>
    <row r="29" spans="2:14" ht="15" customHeight="1" x14ac:dyDescent="0.2">
      <c r="B29" s="192" t="s">
        <v>153</v>
      </c>
      <c r="C29" s="193">
        <v>819</v>
      </c>
      <c r="D29" s="194">
        <v>1881</v>
      </c>
      <c r="E29" s="220">
        <f>IF(OR(C29=0,C29=""),0,D29/C29)</f>
        <v>2.2967032967032965</v>
      </c>
      <c r="F29" s="556"/>
      <c r="G29" s="556"/>
      <c r="H29" s="218">
        <f t="shared" ref="H29:H38" si="1">+IF(D29="","",((D29*100%)/$G$23)+H28)</f>
        <v>0.39167686658506734</v>
      </c>
      <c r="I29" s="559"/>
      <c r="J29" s="36"/>
      <c r="K29" s="36"/>
    </row>
    <row r="30" spans="2:14" ht="15" customHeight="1" x14ac:dyDescent="0.2">
      <c r="B30" s="192" t="s">
        <v>154</v>
      </c>
      <c r="C30" s="193">
        <v>816</v>
      </c>
      <c r="D30" s="194"/>
      <c r="E30" s="220">
        <f t="shared" si="0"/>
        <v>0</v>
      </c>
      <c r="F30" s="556"/>
      <c r="G30" s="556"/>
      <c r="H30" s="218" t="str">
        <f t="shared" si="1"/>
        <v/>
      </c>
      <c r="I30" s="559"/>
      <c r="J30" s="207"/>
      <c r="K30" s="211"/>
    </row>
    <row r="31" spans="2:14" ht="15" customHeight="1" x14ac:dyDescent="0.2">
      <c r="B31" s="192" t="s">
        <v>155</v>
      </c>
      <c r="C31" s="193">
        <v>818</v>
      </c>
      <c r="D31" s="239"/>
      <c r="E31" s="220">
        <f t="shared" si="0"/>
        <v>0</v>
      </c>
      <c r="F31" s="556"/>
      <c r="G31" s="556"/>
      <c r="H31" s="218" t="str">
        <f t="shared" si="1"/>
        <v/>
      </c>
      <c r="I31" s="559"/>
      <c r="J31" s="36"/>
      <c r="K31" s="211"/>
    </row>
    <row r="32" spans="2:14" ht="15" customHeight="1" x14ac:dyDescent="0.2">
      <c r="B32" s="192" t="s">
        <v>156</v>
      </c>
      <c r="C32" s="193">
        <v>819</v>
      </c>
      <c r="D32" s="239"/>
      <c r="E32" s="220">
        <f t="shared" si="0"/>
        <v>0</v>
      </c>
      <c r="F32" s="556"/>
      <c r="G32" s="556"/>
      <c r="H32" s="218" t="str">
        <f t="shared" si="1"/>
        <v/>
      </c>
      <c r="I32" s="559"/>
      <c r="J32" s="36"/>
      <c r="K32" s="36"/>
    </row>
    <row r="33" spans="2:11" ht="15" customHeight="1" x14ac:dyDescent="0.2">
      <c r="B33" s="192" t="s">
        <v>157</v>
      </c>
      <c r="C33" s="193">
        <v>819</v>
      </c>
      <c r="D33" s="239"/>
      <c r="E33" s="220">
        <f t="shared" si="0"/>
        <v>0</v>
      </c>
      <c r="F33" s="556"/>
      <c r="G33" s="556"/>
      <c r="H33" s="218" t="str">
        <f t="shared" si="1"/>
        <v/>
      </c>
      <c r="I33" s="559"/>
      <c r="J33" s="216"/>
      <c r="K33" s="36"/>
    </row>
    <row r="34" spans="2:11" ht="15" customHeight="1" x14ac:dyDescent="0.2">
      <c r="B34" s="192" t="s">
        <v>158</v>
      </c>
      <c r="C34" s="193">
        <v>817</v>
      </c>
      <c r="D34" s="239"/>
      <c r="E34" s="220">
        <f t="shared" si="0"/>
        <v>0</v>
      </c>
      <c r="F34" s="556"/>
      <c r="G34" s="556"/>
      <c r="H34" s="218" t="str">
        <f t="shared" si="1"/>
        <v/>
      </c>
      <c r="I34" s="559"/>
      <c r="J34" s="221"/>
      <c r="K34" s="36"/>
    </row>
    <row r="35" spans="2:11" ht="15" customHeight="1" x14ac:dyDescent="0.2">
      <c r="B35" s="192" t="s">
        <v>159</v>
      </c>
      <c r="C35" s="193">
        <v>905</v>
      </c>
      <c r="D35" s="239"/>
      <c r="E35" s="220">
        <f t="shared" si="0"/>
        <v>0</v>
      </c>
      <c r="F35" s="556"/>
      <c r="G35" s="556"/>
      <c r="H35" s="218" t="str">
        <f>+IF(D35="","",((D35*100%)/$G$23)+H34)</f>
        <v/>
      </c>
      <c r="I35" s="559"/>
      <c r="J35" s="221"/>
      <c r="K35" s="36"/>
    </row>
    <row r="36" spans="2:11" ht="15" customHeight="1" x14ac:dyDescent="0.2">
      <c r="B36" s="192" t="s">
        <v>160</v>
      </c>
      <c r="C36" s="193">
        <v>922</v>
      </c>
      <c r="D36" s="239"/>
      <c r="E36" s="220">
        <f t="shared" si="0"/>
        <v>0</v>
      </c>
      <c r="F36" s="556"/>
      <c r="G36" s="556"/>
      <c r="H36" s="218" t="str">
        <f t="shared" si="1"/>
        <v/>
      </c>
      <c r="I36" s="559"/>
      <c r="J36" s="221"/>
      <c r="K36" s="36"/>
    </row>
    <row r="37" spans="2:11" ht="15" customHeight="1" x14ac:dyDescent="0.2">
      <c r="B37" s="192" t="s">
        <v>161</v>
      </c>
      <c r="C37" s="193">
        <v>921</v>
      </c>
      <c r="D37" s="239"/>
      <c r="E37" s="220">
        <f t="shared" si="0"/>
        <v>0</v>
      </c>
      <c r="F37" s="556"/>
      <c r="G37" s="556"/>
      <c r="H37" s="218" t="str">
        <f t="shared" si="1"/>
        <v/>
      </c>
      <c r="I37" s="559"/>
      <c r="J37" s="216"/>
      <c r="K37" s="36"/>
    </row>
    <row r="38" spans="2:11" ht="15" customHeight="1" x14ac:dyDescent="0.2">
      <c r="B38" s="192" t="s">
        <v>162</v>
      </c>
      <c r="C38" s="193">
        <v>673</v>
      </c>
      <c r="D38" s="193"/>
      <c r="E38" s="220">
        <f t="shared" si="0"/>
        <v>0</v>
      </c>
      <c r="F38" s="557"/>
      <c r="G38" s="557"/>
      <c r="H38" s="218" t="str">
        <f t="shared" si="1"/>
        <v/>
      </c>
      <c r="I38" s="560"/>
      <c r="J38" s="36"/>
      <c r="K38" s="36"/>
    </row>
    <row r="39" spans="2:11" ht="219" customHeight="1" x14ac:dyDescent="0.2">
      <c r="B39" s="202" t="s">
        <v>267</v>
      </c>
      <c r="C39" s="561" t="s">
        <v>361</v>
      </c>
      <c r="D39" s="562"/>
      <c r="E39" s="562"/>
      <c r="F39" s="562"/>
      <c r="G39" s="562"/>
      <c r="H39" s="562"/>
      <c r="I39" s="563"/>
      <c r="J39" s="37"/>
      <c r="K39" s="37"/>
    </row>
    <row r="40" spans="2:11" ht="34.5" customHeight="1" x14ac:dyDescent="0.2">
      <c r="B40" s="534"/>
      <c r="C40" s="535"/>
      <c r="D40" s="535"/>
      <c r="E40" s="535"/>
      <c r="F40" s="535"/>
      <c r="G40" s="535"/>
      <c r="H40" s="535"/>
      <c r="I40" s="536"/>
      <c r="J40" s="14"/>
      <c r="K40" s="14"/>
    </row>
    <row r="41" spans="2:11" ht="34.5" customHeight="1" x14ac:dyDescent="0.2">
      <c r="B41" s="537"/>
      <c r="C41" s="538"/>
      <c r="D41" s="538"/>
      <c r="E41" s="538"/>
      <c r="F41" s="538"/>
      <c r="G41" s="538"/>
      <c r="H41" s="538"/>
      <c r="I41" s="539"/>
      <c r="J41" s="37"/>
      <c r="K41" s="37"/>
    </row>
    <row r="42" spans="2:11" ht="34.5" customHeight="1" x14ac:dyDescent="0.2">
      <c r="B42" s="537"/>
      <c r="C42" s="538"/>
      <c r="D42" s="538"/>
      <c r="E42" s="538"/>
      <c r="F42" s="538"/>
      <c r="G42" s="538"/>
      <c r="H42" s="538"/>
      <c r="I42" s="539"/>
      <c r="J42" s="37"/>
      <c r="K42" s="37"/>
    </row>
    <row r="43" spans="2:11" ht="34.5" customHeight="1" x14ac:dyDescent="0.2">
      <c r="B43" s="537"/>
      <c r="C43" s="538"/>
      <c r="D43" s="538"/>
      <c r="E43" s="538"/>
      <c r="F43" s="538"/>
      <c r="G43" s="538"/>
      <c r="H43" s="538"/>
      <c r="I43" s="539"/>
      <c r="J43" s="37"/>
      <c r="K43" s="37"/>
    </row>
    <row r="44" spans="2:11" ht="95.25" customHeight="1" x14ac:dyDescent="0.2">
      <c r="B44" s="540"/>
      <c r="C44" s="541"/>
      <c r="D44" s="541"/>
      <c r="E44" s="541"/>
      <c r="F44" s="541"/>
      <c r="G44" s="541"/>
      <c r="H44" s="541"/>
      <c r="I44" s="542"/>
      <c r="J44" s="12"/>
      <c r="K44" s="12"/>
    </row>
    <row r="45" spans="2:11" ht="180" customHeight="1" x14ac:dyDescent="0.2">
      <c r="B45" s="183" t="s">
        <v>268</v>
      </c>
      <c r="C45" s="546" t="s">
        <v>362</v>
      </c>
      <c r="D45" s="564"/>
      <c r="E45" s="564"/>
      <c r="F45" s="564"/>
      <c r="G45" s="564"/>
      <c r="H45" s="564"/>
      <c r="I45" s="565"/>
      <c r="J45" s="38"/>
      <c r="K45" s="38"/>
    </row>
    <row r="46" spans="2:11" ht="36" customHeight="1" x14ac:dyDescent="0.2">
      <c r="B46" s="183" t="s">
        <v>269</v>
      </c>
      <c r="C46" s="546" t="s">
        <v>293</v>
      </c>
      <c r="D46" s="544"/>
      <c r="E46" s="544"/>
      <c r="F46" s="544"/>
      <c r="G46" s="544"/>
      <c r="H46" s="544"/>
      <c r="I46" s="545"/>
      <c r="J46" s="38"/>
      <c r="K46" s="38"/>
    </row>
    <row r="47" spans="2:11" ht="93" customHeight="1" x14ac:dyDescent="0.2">
      <c r="B47" s="203" t="s">
        <v>270</v>
      </c>
      <c r="C47" s="543" t="s">
        <v>350</v>
      </c>
      <c r="D47" s="547"/>
      <c r="E47" s="547"/>
      <c r="F47" s="547"/>
      <c r="G47" s="547"/>
      <c r="H47" s="547"/>
      <c r="I47" s="548"/>
      <c r="J47" s="38"/>
      <c r="K47" s="38"/>
    </row>
    <row r="48" spans="2:11" ht="22.5" customHeight="1" x14ac:dyDescent="0.2">
      <c r="B48" s="517" t="s">
        <v>271</v>
      </c>
      <c r="C48" s="518"/>
      <c r="D48" s="518"/>
      <c r="E48" s="518"/>
      <c r="F48" s="518"/>
      <c r="G48" s="518"/>
      <c r="H48" s="518"/>
      <c r="I48" s="519"/>
      <c r="J48" s="38"/>
      <c r="K48" s="38"/>
    </row>
    <row r="49" spans="2:11" ht="22.5" customHeight="1" x14ac:dyDescent="0.2">
      <c r="B49" s="529" t="s">
        <v>272</v>
      </c>
      <c r="C49" s="197" t="s">
        <v>273</v>
      </c>
      <c r="D49" s="531" t="s">
        <v>274</v>
      </c>
      <c r="E49" s="531"/>
      <c r="F49" s="531"/>
      <c r="G49" s="531" t="s">
        <v>275</v>
      </c>
      <c r="H49" s="531"/>
      <c r="I49" s="532"/>
      <c r="J49" s="39"/>
      <c r="K49" s="39"/>
    </row>
    <row r="50" spans="2:11" ht="50.25" customHeight="1" x14ac:dyDescent="0.2">
      <c r="B50" s="530"/>
      <c r="C50" s="198" t="s">
        <v>338</v>
      </c>
      <c r="D50" s="533" t="s">
        <v>339</v>
      </c>
      <c r="E50" s="533"/>
      <c r="F50" s="533"/>
      <c r="G50" s="533" t="s">
        <v>340</v>
      </c>
      <c r="H50" s="533"/>
      <c r="I50" s="549"/>
      <c r="J50" s="39"/>
      <c r="K50" s="39"/>
    </row>
    <row r="51" spans="2:11" ht="82.5" customHeight="1" x14ac:dyDescent="0.2">
      <c r="B51" s="204" t="s">
        <v>277</v>
      </c>
      <c r="C51" s="533" t="s">
        <v>336</v>
      </c>
      <c r="D51" s="533"/>
      <c r="E51" s="533"/>
      <c r="F51" s="533"/>
      <c r="G51" s="533"/>
      <c r="H51" s="533"/>
      <c r="I51" s="549"/>
      <c r="J51" s="42"/>
      <c r="K51" s="42"/>
    </row>
    <row r="52" spans="2:11" ht="28.5" customHeight="1" x14ac:dyDescent="0.2">
      <c r="B52" s="205" t="s">
        <v>278</v>
      </c>
      <c r="C52" s="455" t="s">
        <v>335</v>
      </c>
      <c r="D52" s="456"/>
      <c r="E52" s="456"/>
      <c r="F52" s="456"/>
      <c r="G52" s="456"/>
      <c r="H52" s="456"/>
      <c r="I52" s="566"/>
      <c r="J52" s="42"/>
      <c r="K52" s="42"/>
    </row>
    <row r="53" spans="2:11" ht="30" customHeight="1" x14ac:dyDescent="0.2">
      <c r="B53" s="203" t="s">
        <v>279</v>
      </c>
      <c r="C53" s="455" t="s">
        <v>343</v>
      </c>
      <c r="D53" s="456"/>
      <c r="E53" s="456"/>
      <c r="F53" s="456"/>
      <c r="G53" s="456"/>
      <c r="H53" s="456"/>
      <c r="I53" s="566"/>
      <c r="J53" s="43"/>
      <c r="K53" s="43"/>
    </row>
    <row r="54" spans="2:11" ht="31.5" customHeight="1" thickBot="1" x14ac:dyDescent="0.25">
      <c r="B54" s="206" t="s">
        <v>280</v>
      </c>
      <c r="C54" s="567"/>
      <c r="D54" s="567"/>
      <c r="E54" s="567"/>
      <c r="F54" s="567"/>
      <c r="G54" s="567"/>
      <c r="H54" s="567"/>
      <c r="I54" s="568"/>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4gAdGDpPmBNY+1H71gnPyARX63KelFoAqtwnRLo+ST/N87y4kBqZxyE/s0xoDkdEXIpwleg3unHrApRmESVh3g==" saltValue="nbBj3dcUYFAG2Rv81vmAb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6"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51"/>
      <c r="C1" s="464" t="s">
        <v>1</v>
      </c>
      <c r="D1" s="464"/>
      <c r="E1" s="464"/>
      <c r="F1" s="464"/>
      <c r="G1" s="464"/>
      <c r="H1" s="464"/>
      <c r="I1" s="453"/>
      <c r="J1" s="10"/>
      <c r="K1" s="10"/>
      <c r="M1" s="165" t="s">
        <v>61</v>
      </c>
    </row>
    <row r="2" spans="2:14" ht="37.5" customHeight="1" x14ac:dyDescent="0.2">
      <c r="B2" s="452"/>
      <c r="C2" s="465" t="s">
        <v>210</v>
      </c>
      <c r="D2" s="465"/>
      <c r="E2" s="465"/>
      <c r="F2" s="465"/>
      <c r="G2" s="465"/>
      <c r="H2" s="465"/>
      <c r="I2" s="454"/>
      <c r="J2" s="10"/>
      <c r="K2" s="10"/>
      <c r="M2" s="165" t="s">
        <v>62</v>
      </c>
    </row>
    <row r="3" spans="2:14" ht="37.5" customHeight="1" x14ac:dyDescent="0.2">
      <c r="B3" s="452"/>
      <c r="C3" s="465" t="s">
        <v>211</v>
      </c>
      <c r="D3" s="465"/>
      <c r="E3" s="465"/>
      <c r="F3" s="465" t="s">
        <v>212</v>
      </c>
      <c r="G3" s="465"/>
      <c r="H3" s="465"/>
      <c r="I3" s="454"/>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166" t="s">
        <v>71</v>
      </c>
    </row>
    <row r="6" spans="2:14" ht="30.75" customHeight="1" x14ac:dyDescent="0.2">
      <c r="B6" s="183" t="s">
        <v>214</v>
      </c>
      <c r="C6" s="181">
        <v>3</v>
      </c>
      <c r="D6" s="472" t="s">
        <v>215</v>
      </c>
      <c r="E6" s="472"/>
      <c r="F6" s="474" t="s">
        <v>355</v>
      </c>
      <c r="G6" s="474"/>
      <c r="H6" s="474"/>
      <c r="I6" s="475"/>
      <c r="J6" s="15"/>
      <c r="K6" s="15"/>
      <c r="M6" s="165" t="s">
        <v>75</v>
      </c>
      <c r="N6" s="166" t="s">
        <v>76</v>
      </c>
    </row>
    <row r="7" spans="2:14" ht="30.75" customHeight="1" x14ac:dyDescent="0.2">
      <c r="B7" s="183" t="s">
        <v>216</v>
      </c>
      <c r="C7" s="181" t="s">
        <v>78</v>
      </c>
      <c r="D7" s="472" t="s">
        <v>217</v>
      </c>
      <c r="E7" s="472"/>
      <c r="F7" s="473" t="s">
        <v>218</v>
      </c>
      <c r="G7" s="473"/>
      <c r="H7" s="182" t="s">
        <v>219</v>
      </c>
      <c r="I7" s="201" t="s">
        <v>78</v>
      </c>
      <c r="J7" s="17"/>
      <c r="K7" s="17"/>
      <c r="M7" s="165" t="s">
        <v>82</v>
      </c>
      <c r="N7" s="166" t="s">
        <v>83</v>
      </c>
    </row>
    <row r="8" spans="2:14" ht="30.75" customHeight="1" x14ac:dyDescent="0.2">
      <c r="B8" s="183" t="s">
        <v>220</v>
      </c>
      <c r="C8" s="474" t="s">
        <v>221</v>
      </c>
      <c r="D8" s="474"/>
      <c r="E8" s="474"/>
      <c r="F8" s="474"/>
      <c r="G8" s="182" t="s">
        <v>222</v>
      </c>
      <c r="H8" s="479">
        <v>7551</v>
      </c>
      <c r="I8" s="480"/>
      <c r="J8" s="19"/>
      <c r="K8" s="19"/>
      <c r="M8" s="165" t="s">
        <v>87</v>
      </c>
      <c r="N8" s="166" t="s">
        <v>42</v>
      </c>
    </row>
    <row r="9" spans="2:14" ht="30.75" customHeight="1" x14ac:dyDescent="0.2">
      <c r="B9" s="183" t="s">
        <v>62</v>
      </c>
      <c r="C9" s="481" t="s">
        <v>82</v>
      </c>
      <c r="D9" s="481"/>
      <c r="E9" s="481"/>
      <c r="F9" s="481"/>
      <c r="G9" s="182" t="s">
        <v>223</v>
      </c>
      <c r="H9" s="482" t="s">
        <v>294</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569" t="s">
        <v>295</v>
      </c>
      <c r="D11" s="569"/>
      <c r="E11" s="569"/>
      <c r="F11" s="569"/>
      <c r="G11" s="569"/>
      <c r="H11" s="569"/>
      <c r="I11" s="570"/>
      <c r="J11" s="17"/>
      <c r="K11" s="17"/>
      <c r="M11" s="167"/>
      <c r="N11" s="166" t="s">
        <v>96</v>
      </c>
    </row>
    <row r="12" spans="2:14" ht="30.75" customHeight="1" x14ac:dyDescent="0.2">
      <c r="B12" s="183" t="s">
        <v>229</v>
      </c>
      <c r="C12" s="487" t="s">
        <v>296</v>
      </c>
      <c r="D12" s="487"/>
      <c r="E12" s="487"/>
      <c r="F12" s="487"/>
      <c r="G12" s="182" t="s">
        <v>231</v>
      </c>
      <c r="H12" s="488" t="s">
        <v>100</v>
      </c>
      <c r="I12" s="489"/>
      <c r="J12" s="17"/>
      <c r="K12" s="17"/>
      <c r="M12" s="167" t="s">
        <v>101</v>
      </c>
      <c r="N12" s="166" t="s">
        <v>78</v>
      </c>
    </row>
    <row r="13" spans="2:14" ht="30.75" customHeight="1" x14ac:dyDescent="0.2">
      <c r="B13" s="183" t="s">
        <v>232</v>
      </c>
      <c r="C13" s="490" t="s">
        <v>286</v>
      </c>
      <c r="D13" s="490"/>
      <c r="E13" s="490"/>
      <c r="F13" s="490"/>
      <c r="G13" s="182" t="s">
        <v>234</v>
      </c>
      <c r="H13" s="473" t="s">
        <v>42</v>
      </c>
      <c r="I13" s="491"/>
      <c r="J13" s="17"/>
      <c r="K13" s="17"/>
      <c r="M13" s="167" t="s">
        <v>105</v>
      </c>
    </row>
    <row r="14" spans="2:14" ht="64.5" customHeight="1" x14ac:dyDescent="0.2">
      <c r="B14" s="183" t="s">
        <v>235</v>
      </c>
      <c r="C14" s="492" t="s">
        <v>356</v>
      </c>
      <c r="D14" s="492"/>
      <c r="E14" s="492"/>
      <c r="F14" s="492"/>
      <c r="G14" s="492"/>
      <c r="H14" s="492"/>
      <c r="I14" s="493"/>
      <c r="J14" s="22"/>
      <c r="K14" s="22"/>
      <c r="M14" s="167" t="s">
        <v>108</v>
      </c>
    </row>
    <row r="15" spans="2:14" ht="30.75" customHeight="1" x14ac:dyDescent="0.2">
      <c r="B15" s="183" t="s">
        <v>236</v>
      </c>
      <c r="C15" s="476" t="s">
        <v>344</v>
      </c>
      <c r="D15" s="477"/>
      <c r="E15" s="477"/>
      <c r="F15" s="477"/>
      <c r="G15" s="477"/>
      <c r="H15" s="477"/>
      <c r="I15" s="478"/>
      <c r="J15" s="23"/>
      <c r="K15" s="23"/>
      <c r="M15" s="167" t="s">
        <v>112</v>
      </c>
    </row>
    <row r="16" spans="2:14" ht="20.25" customHeight="1" x14ac:dyDescent="0.2">
      <c r="B16" s="183" t="s">
        <v>237</v>
      </c>
      <c r="C16" s="474" t="s">
        <v>357</v>
      </c>
      <c r="D16" s="474"/>
      <c r="E16" s="474"/>
      <c r="F16" s="474"/>
      <c r="G16" s="474"/>
      <c r="H16" s="474"/>
      <c r="I16" s="475"/>
      <c r="J16" s="24"/>
      <c r="K16" s="24"/>
      <c r="M16" s="167"/>
    </row>
    <row r="17" spans="2:18" ht="30.75" customHeight="1" x14ac:dyDescent="0.2">
      <c r="B17" s="183" t="s">
        <v>239</v>
      </c>
      <c r="C17" s="473" t="s">
        <v>288</v>
      </c>
      <c r="D17" s="494"/>
      <c r="E17" s="494"/>
      <c r="F17" s="494"/>
      <c r="G17" s="494"/>
      <c r="H17" s="494"/>
      <c r="I17" s="495"/>
      <c r="J17" s="25"/>
      <c r="K17" s="25"/>
      <c r="M17" s="167" t="s">
        <v>100</v>
      </c>
    </row>
    <row r="18" spans="2:18" ht="18" customHeight="1" x14ac:dyDescent="0.2">
      <c r="B18" s="496" t="s">
        <v>241</v>
      </c>
      <c r="C18" s="497" t="s">
        <v>242</v>
      </c>
      <c r="D18" s="497"/>
      <c r="E18" s="497"/>
      <c r="F18" s="498" t="s">
        <v>243</v>
      </c>
      <c r="G18" s="498"/>
      <c r="H18" s="498"/>
      <c r="I18" s="499"/>
      <c r="J18" s="180"/>
      <c r="K18" s="26"/>
      <c r="M18" s="167"/>
    </row>
    <row r="19" spans="2:18" ht="25.5" customHeight="1" x14ac:dyDescent="0.2">
      <c r="B19" s="496"/>
      <c r="C19" s="474" t="s">
        <v>297</v>
      </c>
      <c r="D19" s="474"/>
      <c r="E19" s="474"/>
      <c r="F19" s="474" t="s">
        <v>298</v>
      </c>
      <c r="G19" s="474"/>
      <c r="H19" s="474"/>
      <c r="I19" s="475"/>
      <c r="J19" s="24"/>
      <c r="K19" s="24"/>
      <c r="M19" s="167"/>
    </row>
    <row r="20" spans="2:18" ht="39.75" customHeight="1" x14ac:dyDescent="0.2">
      <c r="B20" s="183" t="s">
        <v>246</v>
      </c>
      <c r="C20" s="503" t="s">
        <v>299</v>
      </c>
      <c r="D20" s="504"/>
      <c r="E20" s="505"/>
      <c r="F20" s="488" t="s">
        <v>299</v>
      </c>
      <c r="G20" s="488"/>
      <c r="H20" s="488"/>
      <c r="I20" s="489"/>
      <c r="J20" s="17"/>
      <c r="K20" s="17"/>
      <c r="M20" s="167"/>
    </row>
    <row r="21" spans="2:18" ht="24" customHeight="1" x14ac:dyDescent="0.2">
      <c r="B21" s="183" t="s">
        <v>248</v>
      </c>
      <c r="C21" s="506" t="s">
        <v>300</v>
      </c>
      <c r="D21" s="507"/>
      <c r="E21" s="508"/>
      <c r="F21" s="506" t="s">
        <v>301</v>
      </c>
      <c r="G21" s="507"/>
      <c r="H21" s="507"/>
      <c r="I21" s="509"/>
      <c r="J21" s="23"/>
      <c r="K21" s="23"/>
      <c r="M21" s="167"/>
    </row>
    <row r="22" spans="2:18" ht="23.25" customHeight="1" x14ac:dyDescent="0.2">
      <c r="B22" s="183" t="s">
        <v>251</v>
      </c>
      <c r="C22" s="510">
        <v>44927</v>
      </c>
      <c r="D22" s="507"/>
      <c r="E22" s="508"/>
      <c r="F22" s="182" t="s">
        <v>252</v>
      </c>
      <c r="G22" s="199">
        <v>0.16400000000000001</v>
      </c>
      <c r="H22" s="182" t="s">
        <v>253</v>
      </c>
      <c r="I22" s="200">
        <v>0.26</v>
      </c>
      <c r="J22" s="209"/>
      <c r="K22" s="28"/>
      <c r="M22" s="167"/>
    </row>
    <row r="23" spans="2:18" ht="27" customHeight="1" x14ac:dyDescent="0.2">
      <c r="B23" s="183" t="s">
        <v>254</v>
      </c>
      <c r="C23" s="510">
        <v>45291</v>
      </c>
      <c r="D23" s="507"/>
      <c r="E23" s="508"/>
      <c r="F23" s="182" t="s">
        <v>255</v>
      </c>
      <c r="G23" s="571">
        <v>0.3</v>
      </c>
      <c r="H23" s="572"/>
      <c r="I23" s="573"/>
      <c r="J23" s="29"/>
      <c r="K23" s="29"/>
      <c r="M23" s="167"/>
      <c r="N23" s="169"/>
      <c r="P23" s="166">
        <f>N24*M23</f>
        <v>0</v>
      </c>
      <c r="R23" s="166">
        <v>9.5300000000000003E-3</v>
      </c>
    </row>
    <row r="24" spans="2:18" ht="30.75" customHeight="1" x14ac:dyDescent="0.2">
      <c r="B24" s="186" t="s">
        <v>256</v>
      </c>
      <c r="C24" s="514" t="s">
        <v>112</v>
      </c>
      <c r="D24" s="515"/>
      <c r="E24" s="516"/>
      <c r="F24" s="187" t="s">
        <v>257</v>
      </c>
      <c r="G24" s="506" t="s">
        <v>44</v>
      </c>
      <c r="H24" s="507"/>
      <c r="I24" s="509"/>
      <c r="J24" s="180"/>
      <c r="K24" s="179"/>
      <c r="M24" s="168"/>
      <c r="N24" s="170"/>
      <c r="O24" s="170" t="e">
        <f>N24/N23</f>
        <v>#DIV/0!</v>
      </c>
      <c r="P24" s="170"/>
      <c r="R24" s="166">
        <v>9.5300000000000003E-3</v>
      </c>
    </row>
    <row r="25" spans="2:18" ht="22.5" customHeight="1" x14ac:dyDescent="0.2">
      <c r="B25" s="517" t="s">
        <v>258</v>
      </c>
      <c r="C25" s="518"/>
      <c r="D25" s="518"/>
      <c r="E25" s="518"/>
      <c r="F25" s="518"/>
      <c r="G25" s="518"/>
      <c r="H25" s="518"/>
      <c r="I25" s="519"/>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74">
        <f>SUM(C27:C38)</f>
        <v>0.29952000000000001</v>
      </c>
      <c r="G27" s="577">
        <f>SUM(D27:D38)</f>
        <v>7.3330000000000006E-2</v>
      </c>
      <c r="H27" s="196">
        <f>+(D27*100%)/$G$23</f>
        <v>7.5199999999999989E-2</v>
      </c>
      <c r="I27" s="580">
        <f>G27+I22</f>
        <v>0.33333000000000002</v>
      </c>
      <c r="J27" s="225"/>
      <c r="K27" s="69"/>
    </row>
    <row r="28" spans="2:18" ht="17.25" customHeight="1" x14ac:dyDescent="0.2">
      <c r="B28" s="192" t="s">
        <v>152</v>
      </c>
      <c r="C28" s="229">
        <v>2.496E-2</v>
      </c>
      <c r="D28" s="238">
        <f>8.59%*G23</f>
        <v>2.5770000000000001E-2</v>
      </c>
      <c r="E28" s="195">
        <f t="shared" ref="E28:E38" si="0">IF(OR(C28=0,C28=""),0,D28/C28)</f>
        <v>1.0324519230769231</v>
      </c>
      <c r="F28" s="575"/>
      <c r="G28" s="578"/>
      <c r="H28" s="196">
        <f>+IF(D28="","",((D28*100%)/$G$23)+H27)</f>
        <v>0.16109999999999999</v>
      </c>
      <c r="I28" s="581"/>
      <c r="J28" s="226"/>
      <c r="K28" s="228"/>
    </row>
    <row r="29" spans="2:18" ht="17.25" customHeight="1" x14ac:dyDescent="0.2">
      <c r="B29" s="192" t="s">
        <v>153</v>
      </c>
      <c r="C29" s="229">
        <v>2.496E-2</v>
      </c>
      <c r="D29" s="238">
        <v>2.5000000000000001E-2</v>
      </c>
      <c r="E29" s="195">
        <f t="shared" si="0"/>
        <v>1.0016025641025641</v>
      </c>
      <c r="F29" s="575"/>
      <c r="G29" s="578"/>
      <c r="H29" s="196">
        <f t="shared" ref="H29:H38" si="1">+IF(D29="","",((D29*100%)/$G$23)+H28)</f>
        <v>0.24443333333333334</v>
      </c>
      <c r="I29" s="581"/>
      <c r="J29" s="227"/>
      <c r="K29" s="227"/>
    </row>
    <row r="30" spans="2:18" ht="17.25" customHeight="1" x14ac:dyDescent="0.2">
      <c r="B30" s="192" t="s">
        <v>154</v>
      </c>
      <c r="C30" s="229">
        <v>2.496E-2</v>
      </c>
      <c r="D30" s="238"/>
      <c r="E30" s="195">
        <f t="shared" si="0"/>
        <v>0</v>
      </c>
      <c r="F30" s="575"/>
      <c r="G30" s="578"/>
      <c r="H30" s="196" t="str">
        <f t="shared" si="1"/>
        <v/>
      </c>
      <c r="I30" s="581"/>
      <c r="J30" s="219"/>
      <c r="K30" s="227"/>
    </row>
    <row r="31" spans="2:18" ht="17.25" customHeight="1" x14ac:dyDescent="0.2">
      <c r="B31" s="192" t="s">
        <v>155</v>
      </c>
      <c r="C31" s="229">
        <v>2.496E-2</v>
      </c>
      <c r="D31" s="238"/>
      <c r="E31" s="195">
        <f t="shared" si="0"/>
        <v>0</v>
      </c>
      <c r="F31" s="575"/>
      <c r="G31" s="578"/>
      <c r="H31" s="196" t="str">
        <f t="shared" si="1"/>
        <v/>
      </c>
      <c r="I31" s="581"/>
      <c r="J31" s="219"/>
      <c r="K31" s="227"/>
    </row>
    <row r="32" spans="2:18" ht="17.25" customHeight="1" x14ac:dyDescent="0.2">
      <c r="B32" s="192" t="s">
        <v>156</v>
      </c>
      <c r="C32" s="229">
        <v>2.496E-2</v>
      </c>
      <c r="D32" s="238"/>
      <c r="E32" s="195">
        <f t="shared" si="0"/>
        <v>0</v>
      </c>
      <c r="F32" s="575"/>
      <c r="G32" s="578"/>
      <c r="H32" s="196" t="str">
        <f t="shared" si="1"/>
        <v/>
      </c>
      <c r="I32" s="581"/>
      <c r="J32" s="219"/>
      <c r="K32" s="227"/>
    </row>
    <row r="33" spans="2:11" ht="17.25" customHeight="1" x14ac:dyDescent="0.2">
      <c r="B33" s="192" t="s">
        <v>157</v>
      </c>
      <c r="C33" s="229">
        <v>2.496E-2</v>
      </c>
      <c r="D33" s="238"/>
      <c r="E33" s="195">
        <f t="shared" si="0"/>
        <v>0</v>
      </c>
      <c r="F33" s="575"/>
      <c r="G33" s="578"/>
      <c r="H33" s="196" t="str">
        <f>+IF(D33="","",((D33*100%)/$G$23)+H32)</f>
        <v/>
      </c>
      <c r="I33" s="581"/>
      <c r="J33" s="219"/>
      <c r="K33" s="227"/>
    </row>
    <row r="34" spans="2:11" ht="17.25" customHeight="1" x14ac:dyDescent="0.2">
      <c r="B34" s="192" t="s">
        <v>158</v>
      </c>
      <c r="C34" s="229">
        <v>2.496E-2</v>
      </c>
      <c r="D34" s="238"/>
      <c r="E34" s="195">
        <f t="shared" si="0"/>
        <v>0</v>
      </c>
      <c r="F34" s="575"/>
      <c r="G34" s="578"/>
      <c r="H34" s="196" t="str">
        <f t="shared" si="1"/>
        <v/>
      </c>
      <c r="I34" s="581"/>
      <c r="J34" s="219"/>
      <c r="K34" s="227"/>
    </row>
    <row r="35" spans="2:11" ht="17.25" customHeight="1" x14ac:dyDescent="0.2">
      <c r="B35" s="192" t="s">
        <v>159</v>
      </c>
      <c r="C35" s="229">
        <v>2.496E-2</v>
      </c>
      <c r="D35" s="238"/>
      <c r="E35" s="195">
        <f t="shared" si="0"/>
        <v>0</v>
      </c>
      <c r="F35" s="575"/>
      <c r="G35" s="578"/>
      <c r="H35" s="196" t="str">
        <f t="shared" si="1"/>
        <v/>
      </c>
      <c r="I35" s="581"/>
      <c r="J35" s="219"/>
      <c r="K35" s="227"/>
    </row>
    <row r="36" spans="2:11" ht="17.25" customHeight="1" x14ac:dyDescent="0.2">
      <c r="B36" s="192" t="s">
        <v>160</v>
      </c>
      <c r="C36" s="229">
        <v>2.496E-2</v>
      </c>
      <c r="D36" s="238"/>
      <c r="E36" s="195">
        <f t="shared" si="0"/>
        <v>0</v>
      </c>
      <c r="F36" s="575"/>
      <c r="G36" s="578"/>
      <c r="H36" s="196" t="str">
        <f t="shared" si="1"/>
        <v/>
      </c>
      <c r="I36" s="581"/>
      <c r="J36" s="219"/>
      <c r="K36" s="228"/>
    </row>
    <row r="37" spans="2:11" ht="17.25" customHeight="1" x14ac:dyDescent="0.2">
      <c r="B37" s="192" t="s">
        <v>161</v>
      </c>
      <c r="C37" s="229">
        <v>2.496E-2</v>
      </c>
      <c r="D37" s="229"/>
      <c r="E37" s="195">
        <f t="shared" si="0"/>
        <v>0</v>
      </c>
      <c r="F37" s="575"/>
      <c r="G37" s="578"/>
      <c r="H37" s="196" t="str">
        <f t="shared" si="1"/>
        <v/>
      </c>
      <c r="I37" s="581"/>
      <c r="J37" s="219"/>
      <c r="K37" s="216"/>
    </row>
    <row r="38" spans="2:11" ht="17.25" customHeight="1" x14ac:dyDescent="0.2">
      <c r="B38" s="192" t="s">
        <v>162</v>
      </c>
      <c r="C38" s="229">
        <v>2.496E-2</v>
      </c>
      <c r="D38" s="229"/>
      <c r="E38" s="195">
        <f t="shared" si="0"/>
        <v>0</v>
      </c>
      <c r="F38" s="576"/>
      <c r="G38" s="579"/>
      <c r="H38" s="196" t="str">
        <f t="shared" si="1"/>
        <v/>
      </c>
      <c r="I38" s="582"/>
      <c r="J38" s="225"/>
      <c r="K38" s="216"/>
    </row>
    <row r="39" spans="2:11" ht="219" customHeight="1" x14ac:dyDescent="0.2">
      <c r="B39" s="202" t="s">
        <v>267</v>
      </c>
      <c r="C39" s="583" t="s">
        <v>368</v>
      </c>
      <c r="D39" s="583"/>
      <c r="E39" s="583"/>
      <c r="F39" s="583"/>
      <c r="G39" s="583"/>
      <c r="H39" s="583"/>
      <c r="I39" s="584"/>
      <c r="J39" s="217"/>
      <c r="K39" s="214"/>
    </row>
    <row r="40" spans="2:11" ht="34.5" customHeight="1" x14ac:dyDescent="0.2">
      <c r="B40" s="534"/>
      <c r="C40" s="535"/>
      <c r="D40" s="535"/>
      <c r="E40" s="535"/>
      <c r="F40" s="535"/>
      <c r="G40" s="535"/>
      <c r="H40" s="535"/>
      <c r="I40" s="536"/>
      <c r="J40" s="208"/>
      <c r="K40" s="14"/>
    </row>
    <row r="41" spans="2:11" ht="34.5" customHeight="1" x14ac:dyDescent="0.2">
      <c r="B41" s="537"/>
      <c r="C41" s="538"/>
      <c r="D41" s="538"/>
      <c r="E41" s="538"/>
      <c r="F41" s="538"/>
      <c r="G41" s="538"/>
      <c r="H41" s="538"/>
      <c r="I41" s="539"/>
      <c r="J41" s="37"/>
      <c r="K41" s="37"/>
    </row>
    <row r="42" spans="2:11" ht="34.5" customHeight="1" x14ac:dyDescent="0.2">
      <c r="B42" s="537"/>
      <c r="C42" s="538"/>
      <c r="D42" s="538"/>
      <c r="E42" s="538"/>
      <c r="F42" s="538"/>
      <c r="G42" s="538"/>
      <c r="H42" s="538"/>
      <c r="I42" s="539"/>
      <c r="J42" s="37"/>
      <c r="K42" s="37"/>
    </row>
    <row r="43" spans="2:11" ht="34.5" customHeight="1" x14ac:dyDescent="0.2">
      <c r="B43" s="537"/>
      <c r="C43" s="538"/>
      <c r="D43" s="538"/>
      <c r="E43" s="538"/>
      <c r="F43" s="538"/>
      <c r="G43" s="538"/>
      <c r="H43" s="538"/>
      <c r="I43" s="539"/>
      <c r="J43" s="37"/>
      <c r="K43" s="37"/>
    </row>
    <row r="44" spans="2:11" ht="101.25" customHeight="1" x14ac:dyDescent="0.2">
      <c r="B44" s="540"/>
      <c r="C44" s="541"/>
      <c r="D44" s="541"/>
      <c r="E44" s="541"/>
      <c r="F44" s="541"/>
      <c r="G44" s="541"/>
      <c r="H44" s="541"/>
      <c r="I44" s="542"/>
      <c r="J44" s="12"/>
      <c r="K44" s="12"/>
    </row>
    <row r="45" spans="2:11" ht="231.75" customHeight="1" x14ac:dyDescent="0.2">
      <c r="B45" s="183" t="s">
        <v>268</v>
      </c>
      <c r="C45" s="546" t="s">
        <v>367</v>
      </c>
      <c r="D45" s="544"/>
      <c r="E45" s="544"/>
      <c r="F45" s="544"/>
      <c r="G45" s="544"/>
      <c r="H45" s="544"/>
      <c r="I45" s="545"/>
      <c r="J45" s="38"/>
      <c r="K45" s="38"/>
    </row>
    <row r="46" spans="2:11" ht="48.75" customHeight="1" x14ac:dyDescent="0.2">
      <c r="B46" s="183" t="s">
        <v>269</v>
      </c>
      <c r="C46" s="543" t="s">
        <v>44</v>
      </c>
      <c r="D46" s="547"/>
      <c r="E46" s="547"/>
      <c r="F46" s="547"/>
      <c r="G46" s="547"/>
      <c r="H46" s="547"/>
      <c r="I46" s="548"/>
      <c r="J46" s="38"/>
      <c r="K46" s="38"/>
    </row>
    <row r="47" spans="2:11" ht="42.75" customHeight="1" x14ac:dyDescent="0.2">
      <c r="B47" s="203" t="s">
        <v>270</v>
      </c>
      <c r="C47" s="543" t="s">
        <v>353</v>
      </c>
      <c r="D47" s="547"/>
      <c r="E47" s="547"/>
      <c r="F47" s="547"/>
      <c r="G47" s="547"/>
      <c r="H47" s="547"/>
      <c r="I47" s="548"/>
      <c r="J47" s="38"/>
      <c r="K47" s="38"/>
    </row>
    <row r="48" spans="2:11" ht="22.5" customHeight="1" x14ac:dyDescent="0.2">
      <c r="B48" s="517" t="s">
        <v>271</v>
      </c>
      <c r="C48" s="518"/>
      <c r="D48" s="518"/>
      <c r="E48" s="518"/>
      <c r="F48" s="518"/>
      <c r="G48" s="518"/>
      <c r="H48" s="518"/>
      <c r="I48" s="519"/>
      <c r="J48" s="38"/>
      <c r="K48" s="38"/>
    </row>
    <row r="49" spans="2:11" ht="22.5" customHeight="1" x14ac:dyDescent="0.2">
      <c r="B49" s="529" t="s">
        <v>272</v>
      </c>
      <c r="C49" s="197" t="s">
        <v>273</v>
      </c>
      <c r="D49" s="531" t="s">
        <v>274</v>
      </c>
      <c r="E49" s="531"/>
      <c r="F49" s="531"/>
      <c r="G49" s="531" t="s">
        <v>275</v>
      </c>
      <c r="H49" s="531"/>
      <c r="I49" s="532"/>
      <c r="J49" s="39"/>
      <c r="K49" s="39"/>
    </row>
    <row r="50" spans="2:11" ht="30.75" customHeight="1" x14ac:dyDescent="0.2">
      <c r="B50" s="530"/>
      <c r="C50" s="198" t="s">
        <v>276</v>
      </c>
      <c r="D50" s="533" t="s">
        <v>276</v>
      </c>
      <c r="E50" s="533"/>
      <c r="F50" s="533"/>
      <c r="G50" s="533" t="s">
        <v>276</v>
      </c>
      <c r="H50" s="533"/>
      <c r="I50" s="549"/>
      <c r="J50" s="39"/>
      <c r="K50" s="39"/>
    </row>
    <row r="51" spans="2:11" ht="32.25" customHeight="1" x14ac:dyDescent="0.2">
      <c r="B51" s="204" t="s">
        <v>277</v>
      </c>
      <c r="C51" s="533" t="s">
        <v>354</v>
      </c>
      <c r="D51" s="533"/>
      <c r="E51" s="533"/>
      <c r="F51" s="533"/>
      <c r="G51" s="533"/>
      <c r="H51" s="533"/>
      <c r="I51" s="549"/>
      <c r="J51" s="42"/>
      <c r="K51" s="42"/>
    </row>
    <row r="52" spans="2:11" ht="28.5" customHeight="1" x14ac:dyDescent="0.2">
      <c r="B52" s="205" t="s">
        <v>278</v>
      </c>
      <c r="C52" s="455" t="s">
        <v>335</v>
      </c>
      <c r="D52" s="456"/>
      <c r="E52" s="456"/>
      <c r="F52" s="456"/>
      <c r="G52" s="456"/>
      <c r="H52" s="456"/>
      <c r="I52" s="457"/>
      <c r="J52" s="42"/>
      <c r="K52" s="42"/>
    </row>
    <row r="53" spans="2:11" ht="30" customHeight="1" x14ac:dyDescent="0.2">
      <c r="B53" s="203" t="s">
        <v>279</v>
      </c>
      <c r="C53" s="455" t="s">
        <v>343</v>
      </c>
      <c r="D53" s="456"/>
      <c r="E53" s="456"/>
      <c r="F53" s="456"/>
      <c r="G53" s="456"/>
      <c r="H53" s="456"/>
      <c r="I53" s="457"/>
      <c r="J53" s="43"/>
      <c r="K53" s="43"/>
    </row>
    <row r="54" spans="2:11" ht="31.5" customHeight="1" thickBot="1" x14ac:dyDescent="0.25">
      <c r="B54" s="206" t="s">
        <v>280</v>
      </c>
      <c r="C54" s="567"/>
      <c r="D54" s="567"/>
      <c r="E54" s="567"/>
      <c r="F54" s="567"/>
      <c r="G54" s="567"/>
      <c r="H54" s="567"/>
      <c r="I54" s="568"/>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iAsCNoAqI/Qs1t6B198UhEHTWqWSQtsbnrA+pG5yIacm8V1+9/xKiuY2dQce7aFaYemDEF7O7+AxeUCeUjdLsQ==" saltValue="asn5G/bzCc6OZJGaLRH7i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4"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1"/>
      <c r="C1" s="464" t="s">
        <v>1</v>
      </c>
      <c r="D1" s="464"/>
      <c r="E1" s="464"/>
      <c r="F1" s="464"/>
      <c r="G1" s="464"/>
      <c r="H1" s="464"/>
      <c r="I1" s="453"/>
      <c r="J1" s="10"/>
      <c r="K1" s="10"/>
      <c r="M1" s="165" t="s">
        <v>61</v>
      </c>
    </row>
    <row r="2" spans="2:14" ht="37.5" customHeight="1" x14ac:dyDescent="0.2">
      <c r="B2" s="452"/>
      <c r="C2" s="465" t="s">
        <v>210</v>
      </c>
      <c r="D2" s="465"/>
      <c r="E2" s="465"/>
      <c r="F2" s="465"/>
      <c r="G2" s="465"/>
      <c r="H2" s="465"/>
      <c r="I2" s="454"/>
      <c r="J2" s="10"/>
      <c r="K2" s="10"/>
      <c r="M2" s="165" t="s">
        <v>62</v>
      </c>
    </row>
    <row r="3" spans="2:14" ht="37.5" customHeight="1" x14ac:dyDescent="0.2">
      <c r="B3" s="452"/>
      <c r="C3" s="465" t="s">
        <v>211</v>
      </c>
      <c r="D3" s="465"/>
      <c r="E3" s="465"/>
      <c r="F3" s="465" t="s">
        <v>212</v>
      </c>
      <c r="G3" s="465"/>
      <c r="H3" s="465"/>
      <c r="I3" s="454"/>
      <c r="J3" s="10"/>
      <c r="K3" s="10"/>
      <c r="M3" s="165" t="s">
        <v>64</v>
      </c>
    </row>
    <row r="4" spans="2:14" ht="23.25" customHeight="1" x14ac:dyDescent="0.2">
      <c r="B4" s="466"/>
      <c r="C4" s="467"/>
      <c r="D4" s="467"/>
      <c r="E4" s="467"/>
      <c r="F4" s="467"/>
      <c r="G4" s="467"/>
      <c r="H4" s="467"/>
      <c r="I4" s="468"/>
      <c r="J4" s="12"/>
      <c r="K4" s="12"/>
    </row>
    <row r="5" spans="2:14" ht="24" customHeight="1" x14ac:dyDescent="0.2">
      <c r="B5" s="469" t="s">
        <v>213</v>
      </c>
      <c r="C5" s="470"/>
      <c r="D5" s="470"/>
      <c r="E5" s="470"/>
      <c r="F5" s="470"/>
      <c r="G5" s="470"/>
      <c r="H5" s="470"/>
      <c r="I5" s="471"/>
      <c r="J5" s="14"/>
      <c r="K5" s="14"/>
      <c r="N5" s="166" t="s">
        <v>71</v>
      </c>
    </row>
    <row r="6" spans="2:14" ht="30.75" customHeight="1" x14ac:dyDescent="0.2">
      <c r="B6" s="183" t="s">
        <v>214</v>
      </c>
      <c r="C6" s="181">
        <v>4</v>
      </c>
      <c r="D6" s="472" t="s">
        <v>215</v>
      </c>
      <c r="E6" s="472"/>
      <c r="F6" s="474" t="s">
        <v>302</v>
      </c>
      <c r="G6" s="474"/>
      <c r="H6" s="474"/>
      <c r="I6" s="475"/>
      <c r="J6" s="15"/>
      <c r="K6" s="15"/>
      <c r="M6" s="165" t="s">
        <v>75</v>
      </c>
      <c r="N6" s="166" t="s">
        <v>76</v>
      </c>
    </row>
    <row r="7" spans="2:14" ht="30.75" customHeight="1" x14ac:dyDescent="0.2">
      <c r="B7" s="183" t="s">
        <v>216</v>
      </c>
      <c r="C7" s="181" t="s">
        <v>78</v>
      </c>
      <c r="D7" s="472" t="s">
        <v>217</v>
      </c>
      <c r="E7" s="472"/>
      <c r="F7" s="473" t="s">
        <v>218</v>
      </c>
      <c r="G7" s="473"/>
      <c r="H7" s="182" t="s">
        <v>219</v>
      </c>
      <c r="I7" s="201" t="s">
        <v>96</v>
      </c>
      <c r="J7" s="17"/>
      <c r="K7" s="17"/>
      <c r="M7" s="165" t="s">
        <v>82</v>
      </c>
      <c r="N7" s="166" t="s">
        <v>83</v>
      </c>
    </row>
    <row r="8" spans="2:14" ht="30.75" customHeight="1" x14ac:dyDescent="0.2">
      <c r="B8" s="183" t="s">
        <v>220</v>
      </c>
      <c r="C8" s="474" t="s">
        <v>221</v>
      </c>
      <c r="D8" s="474"/>
      <c r="E8" s="474"/>
      <c r="F8" s="474"/>
      <c r="G8" s="182" t="s">
        <v>222</v>
      </c>
      <c r="H8" s="479">
        <v>7551</v>
      </c>
      <c r="I8" s="480"/>
      <c r="J8" s="19"/>
      <c r="K8" s="19"/>
      <c r="M8" s="165" t="s">
        <v>87</v>
      </c>
      <c r="N8" s="166" t="s">
        <v>42</v>
      </c>
    </row>
    <row r="9" spans="2:14" ht="30.75" customHeight="1" x14ac:dyDescent="0.2">
      <c r="B9" s="183" t="s">
        <v>62</v>
      </c>
      <c r="C9" s="481" t="s">
        <v>82</v>
      </c>
      <c r="D9" s="481"/>
      <c r="E9" s="481"/>
      <c r="F9" s="481"/>
      <c r="G9" s="182" t="s">
        <v>223</v>
      </c>
      <c r="H9" s="482" t="s">
        <v>224</v>
      </c>
      <c r="I9" s="483"/>
      <c r="J9" s="20"/>
      <c r="K9" s="20"/>
      <c r="M9" s="167" t="s">
        <v>91</v>
      </c>
    </row>
    <row r="10" spans="2:14" ht="30.75" customHeight="1" x14ac:dyDescent="0.2">
      <c r="B10" s="183" t="s">
        <v>225</v>
      </c>
      <c r="C10" s="474" t="s">
        <v>226</v>
      </c>
      <c r="D10" s="474"/>
      <c r="E10" s="474"/>
      <c r="F10" s="474"/>
      <c r="G10" s="474"/>
      <c r="H10" s="474"/>
      <c r="I10" s="475"/>
      <c r="J10" s="22"/>
      <c r="K10" s="22"/>
      <c r="M10" s="167"/>
    </row>
    <row r="11" spans="2:14" ht="30.75" customHeight="1" x14ac:dyDescent="0.2">
      <c r="B11" s="183" t="s">
        <v>227</v>
      </c>
      <c r="C11" s="473" t="s">
        <v>303</v>
      </c>
      <c r="D11" s="473"/>
      <c r="E11" s="473"/>
      <c r="F11" s="473"/>
      <c r="G11" s="473"/>
      <c r="H11" s="473"/>
      <c r="I11" s="491"/>
      <c r="J11" s="17"/>
      <c r="K11" s="17"/>
      <c r="M11" s="167"/>
      <c r="N11" s="166" t="s">
        <v>96</v>
      </c>
    </row>
    <row r="12" spans="2:14" ht="30.75" customHeight="1" x14ac:dyDescent="0.2">
      <c r="B12" s="183" t="s">
        <v>229</v>
      </c>
      <c r="C12" s="487" t="s">
        <v>304</v>
      </c>
      <c r="D12" s="487"/>
      <c r="E12" s="487"/>
      <c r="F12" s="487"/>
      <c r="G12" s="182" t="s">
        <v>231</v>
      </c>
      <c r="H12" s="488" t="s">
        <v>100</v>
      </c>
      <c r="I12" s="489"/>
      <c r="J12" s="17"/>
      <c r="K12" s="17"/>
      <c r="M12" s="167" t="s">
        <v>101</v>
      </c>
      <c r="N12" s="166" t="s">
        <v>78</v>
      </c>
    </row>
    <row r="13" spans="2:14" ht="30.75" customHeight="1" x14ac:dyDescent="0.2">
      <c r="B13" s="183" t="s">
        <v>232</v>
      </c>
      <c r="C13" s="490" t="s">
        <v>305</v>
      </c>
      <c r="D13" s="490"/>
      <c r="E13" s="490"/>
      <c r="F13" s="490"/>
      <c r="G13" s="182" t="s">
        <v>234</v>
      </c>
      <c r="H13" s="473" t="s">
        <v>42</v>
      </c>
      <c r="I13" s="491"/>
      <c r="J13" s="17"/>
      <c r="K13" s="17"/>
      <c r="M13" s="167" t="s">
        <v>105</v>
      </c>
    </row>
    <row r="14" spans="2:14" ht="44.25" customHeight="1" x14ac:dyDescent="0.2">
      <c r="B14" s="183" t="s">
        <v>235</v>
      </c>
      <c r="C14" s="492" t="s">
        <v>306</v>
      </c>
      <c r="D14" s="492"/>
      <c r="E14" s="492"/>
      <c r="F14" s="492"/>
      <c r="G14" s="492"/>
      <c r="H14" s="492"/>
      <c r="I14" s="493"/>
      <c r="J14" s="22"/>
      <c r="K14" s="22"/>
      <c r="M14" s="167" t="s">
        <v>108</v>
      </c>
    </row>
    <row r="15" spans="2:14" ht="33.75" customHeight="1" x14ac:dyDescent="0.2">
      <c r="B15" s="183" t="s">
        <v>236</v>
      </c>
      <c r="C15" s="476" t="s">
        <v>344</v>
      </c>
      <c r="D15" s="477"/>
      <c r="E15" s="477"/>
      <c r="F15" s="477"/>
      <c r="G15" s="477"/>
      <c r="H15" s="477"/>
      <c r="I15" s="478"/>
      <c r="J15" s="23"/>
      <c r="K15" s="23"/>
      <c r="M15" s="167" t="s">
        <v>112</v>
      </c>
    </row>
    <row r="16" spans="2:14" ht="22.5" customHeight="1" x14ac:dyDescent="0.2">
      <c r="B16" s="183" t="s">
        <v>237</v>
      </c>
      <c r="C16" s="474" t="s">
        <v>307</v>
      </c>
      <c r="D16" s="474"/>
      <c r="E16" s="474"/>
      <c r="F16" s="474"/>
      <c r="G16" s="474"/>
      <c r="H16" s="474"/>
      <c r="I16" s="475"/>
      <c r="J16" s="24"/>
      <c r="K16" s="24"/>
      <c r="M16" s="167"/>
    </row>
    <row r="17" spans="2:13" ht="30.75" customHeight="1" x14ac:dyDescent="0.2">
      <c r="B17" s="183" t="s">
        <v>239</v>
      </c>
      <c r="C17" s="473" t="s">
        <v>288</v>
      </c>
      <c r="D17" s="494"/>
      <c r="E17" s="494"/>
      <c r="F17" s="494"/>
      <c r="G17" s="494"/>
      <c r="H17" s="494"/>
      <c r="I17" s="495"/>
      <c r="J17" s="25"/>
      <c r="K17" s="25"/>
      <c r="M17" s="167" t="s">
        <v>100</v>
      </c>
    </row>
    <row r="18" spans="2:13" ht="18" customHeight="1" x14ac:dyDescent="0.2">
      <c r="B18" s="496" t="s">
        <v>241</v>
      </c>
      <c r="C18" s="497" t="s">
        <v>242</v>
      </c>
      <c r="D18" s="497"/>
      <c r="E18" s="497"/>
      <c r="F18" s="498" t="s">
        <v>243</v>
      </c>
      <c r="G18" s="498"/>
      <c r="H18" s="498"/>
      <c r="I18" s="499"/>
      <c r="J18" s="26"/>
      <c r="K18" s="26"/>
      <c r="M18" s="167" t="s">
        <v>122</v>
      </c>
    </row>
    <row r="19" spans="2:13" ht="39.75" customHeight="1" x14ac:dyDescent="0.2">
      <c r="B19" s="496"/>
      <c r="C19" s="474" t="s">
        <v>308</v>
      </c>
      <c r="D19" s="474"/>
      <c r="E19" s="474"/>
      <c r="F19" s="474" t="s">
        <v>309</v>
      </c>
      <c r="G19" s="474"/>
      <c r="H19" s="474"/>
      <c r="I19" s="475"/>
      <c r="J19" s="24"/>
      <c r="K19" s="24"/>
      <c r="M19" s="167" t="s">
        <v>126</v>
      </c>
    </row>
    <row r="20" spans="2:13" ht="39.75" customHeight="1" x14ac:dyDescent="0.2">
      <c r="B20" s="183" t="s">
        <v>246</v>
      </c>
      <c r="C20" s="503" t="s">
        <v>288</v>
      </c>
      <c r="D20" s="504"/>
      <c r="E20" s="505"/>
      <c r="F20" s="488" t="s">
        <v>288</v>
      </c>
      <c r="G20" s="488"/>
      <c r="H20" s="488"/>
      <c r="I20" s="489"/>
      <c r="J20" s="17"/>
      <c r="K20" s="17"/>
      <c r="M20" s="167"/>
    </row>
    <row r="21" spans="2:13" ht="42" customHeight="1" x14ac:dyDescent="0.2">
      <c r="B21" s="183" t="s">
        <v>248</v>
      </c>
      <c r="C21" s="506" t="s">
        <v>310</v>
      </c>
      <c r="D21" s="507"/>
      <c r="E21" s="508"/>
      <c r="F21" s="506" t="s">
        <v>345</v>
      </c>
      <c r="G21" s="507"/>
      <c r="H21" s="507"/>
      <c r="I21" s="509"/>
      <c r="J21" s="23"/>
      <c r="K21" s="23"/>
      <c r="M21" s="167"/>
    </row>
    <row r="22" spans="2:13" ht="33" customHeight="1" x14ac:dyDescent="0.2">
      <c r="B22" s="183" t="s">
        <v>251</v>
      </c>
      <c r="C22" s="510">
        <v>44927</v>
      </c>
      <c r="D22" s="507"/>
      <c r="E22" s="508"/>
      <c r="F22" s="182" t="s">
        <v>252</v>
      </c>
      <c r="G22" s="184">
        <v>63860</v>
      </c>
      <c r="H22" s="182" t="s">
        <v>253</v>
      </c>
      <c r="I22" s="185">
        <v>162703</v>
      </c>
      <c r="J22" s="28"/>
      <c r="K22" s="28"/>
      <c r="M22" s="167"/>
    </row>
    <row r="23" spans="2:13" ht="27" customHeight="1" x14ac:dyDescent="0.2">
      <c r="B23" s="183" t="s">
        <v>254</v>
      </c>
      <c r="C23" s="510">
        <v>45291</v>
      </c>
      <c r="D23" s="507"/>
      <c r="E23" s="508"/>
      <c r="F23" s="182" t="s">
        <v>255</v>
      </c>
      <c r="G23" s="552">
        <v>51233</v>
      </c>
      <c r="H23" s="553"/>
      <c r="I23" s="554"/>
      <c r="J23" s="29"/>
      <c r="K23" s="29"/>
      <c r="M23" s="167"/>
    </row>
    <row r="24" spans="2:13" ht="30.75" customHeight="1" x14ac:dyDescent="0.2">
      <c r="B24" s="186" t="s">
        <v>256</v>
      </c>
      <c r="C24" s="514" t="s">
        <v>112</v>
      </c>
      <c r="D24" s="515"/>
      <c r="E24" s="516"/>
      <c r="F24" s="187" t="s">
        <v>257</v>
      </c>
      <c r="G24" s="506" t="s">
        <v>44</v>
      </c>
      <c r="H24" s="507"/>
      <c r="I24" s="509"/>
      <c r="J24" s="26"/>
      <c r="K24" s="26"/>
      <c r="M24" s="167"/>
    </row>
    <row r="25" spans="2:13" ht="22.5" customHeight="1" x14ac:dyDescent="0.2">
      <c r="B25" s="517" t="s">
        <v>258</v>
      </c>
      <c r="C25" s="518"/>
      <c r="D25" s="518"/>
      <c r="E25" s="518"/>
      <c r="F25" s="518"/>
      <c r="G25" s="518"/>
      <c r="H25" s="518"/>
      <c r="I25" s="519"/>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5">
        <f>SUM(C27:C38)</f>
        <v>51233</v>
      </c>
      <c r="G27" s="585">
        <f>SUM(D27:D38)</f>
        <v>13929</v>
      </c>
      <c r="H27" s="196">
        <f>+(D27*100%)/$G$23</f>
        <v>8.5745515585657683E-2</v>
      </c>
      <c r="I27" s="588">
        <f>G27+I22</f>
        <v>176632</v>
      </c>
      <c r="J27" s="211"/>
      <c r="K27" s="213"/>
    </row>
    <row r="28" spans="2:13" ht="15" customHeight="1" x14ac:dyDescent="0.2">
      <c r="B28" s="192" t="s">
        <v>152</v>
      </c>
      <c r="C28" s="193">
        <v>4385</v>
      </c>
      <c r="D28" s="243">
        <v>4292</v>
      </c>
      <c r="E28" s="195">
        <f t="shared" ref="E28:E38" si="0">IF(OR(C28=0,C28=""),0,D28/C28)</f>
        <v>0.97879133409350061</v>
      </c>
      <c r="F28" s="556"/>
      <c r="G28" s="586"/>
      <c r="H28" s="196">
        <f>+IF(D28="","",((D28*100%)/$G$23)+H27)</f>
        <v>0.16951964554095994</v>
      </c>
      <c r="I28" s="589"/>
      <c r="J28" s="211"/>
      <c r="K28" s="36"/>
    </row>
    <row r="29" spans="2:13" ht="15" customHeight="1" x14ac:dyDescent="0.2">
      <c r="B29" s="192" t="s">
        <v>153</v>
      </c>
      <c r="C29" s="193">
        <v>6747</v>
      </c>
      <c r="D29" s="243">
        <v>5244</v>
      </c>
      <c r="E29" s="195">
        <f t="shared" si="0"/>
        <v>0.7772343263672743</v>
      </c>
      <c r="F29" s="556"/>
      <c r="G29" s="586"/>
      <c r="H29" s="196">
        <f t="shared" ref="H29:H38" si="1">+IF(D29="","",((D29*100%)/$G$23)+H28)</f>
        <v>0.2718755489625827</v>
      </c>
      <c r="I29" s="589"/>
      <c r="J29" s="211"/>
      <c r="K29" s="178"/>
    </row>
    <row r="30" spans="2:13" ht="15" customHeight="1" x14ac:dyDescent="0.2">
      <c r="B30" s="192" t="s">
        <v>154</v>
      </c>
      <c r="C30" s="193">
        <v>3500</v>
      </c>
      <c r="D30" s="244"/>
      <c r="E30" s="195">
        <f t="shared" si="0"/>
        <v>0</v>
      </c>
      <c r="F30" s="556"/>
      <c r="G30" s="586"/>
      <c r="H30" s="196" t="str">
        <f t="shared" si="1"/>
        <v/>
      </c>
      <c r="I30" s="589"/>
      <c r="J30" s="211"/>
      <c r="K30" s="178"/>
    </row>
    <row r="31" spans="2:13" ht="15" customHeight="1" x14ac:dyDescent="0.2">
      <c r="B31" s="192" t="s">
        <v>155</v>
      </c>
      <c r="C31" s="193">
        <v>4249</v>
      </c>
      <c r="D31" s="245"/>
      <c r="E31" s="195">
        <f t="shared" si="0"/>
        <v>0</v>
      </c>
      <c r="F31" s="556"/>
      <c r="G31" s="586"/>
      <c r="H31" s="196" t="str">
        <f t="shared" si="1"/>
        <v/>
      </c>
      <c r="I31" s="589"/>
      <c r="J31" s="211"/>
      <c r="K31" s="178"/>
    </row>
    <row r="32" spans="2:13" ht="15" customHeight="1" x14ac:dyDescent="0.2">
      <c r="B32" s="192" t="s">
        <v>156</v>
      </c>
      <c r="C32" s="193">
        <v>4249</v>
      </c>
      <c r="D32" s="245"/>
      <c r="E32" s="195">
        <f t="shared" si="0"/>
        <v>0</v>
      </c>
      <c r="F32" s="556"/>
      <c r="G32" s="586"/>
      <c r="H32" s="196" t="str">
        <f>+IF(D32="","",((D32*100%)/$G$23)+H31)</f>
        <v/>
      </c>
      <c r="I32" s="589"/>
      <c r="J32" s="211"/>
      <c r="K32" s="178"/>
    </row>
    <row r="33" spans="2:11" ht="15" customHeight="1" x14ac:dyDescent="0.2">
      <c r="B33" s="192" t="s">
        <v>157</v>
      </c>
      <c r="C33" s="193">
        <v>3999</v>
      </c>
      <c r="D33" s="245"/>
      <c r="E33" s="195">
        <f t="shared" si="0"/>
        <v>0</v>
      </c>
      <c r="F33" s="556"/>
      <c r="G33" s="586"/>
      <c r="H33" s="196" t="str">
        <f t="shared" si="1"/>
        <v/>
      </c>
      <c r="I33" s="589"/>
      <c r="J33" s="240"/>
      <c r="K33" s="178"/>
    </row>
    <row r="34" spans="2:11" ht="15" customHeight="1" x14ac:dyDescent="0.2">
      <c r="B34" s="192" t="s">
        <v>158</v>
      </c>
      <c r="C34" s="193">
        <v>3999</v>
      </c>
      <c r="D34" s="245"/>
      <c r="E34" s="195">
        <f t="shared" si="0"/>
        <v>0</v>
      </c>
      <c r="F34" s="556"/>
      <c r="G34" s="586"/>
      <c r="H34" s="196" t="str">
        <f t="shared" si="1"/>
        <v/>
      </c>
      <c r="I34" s="589"/>
      <c r="J34" s="240"/>
      <c r="K34" s="178"/>
    </row>
    <row r="35" spans="2:11" ht="15" customHeight="1" x14ac:dyDescent="0.2">
      <c r="B35" s="192" t="s">
        <v>159</v>
      </c>
      <c r="C35" s="193">
        <v>3999</v>
      </c>
      <c r="D35" s="245"/>
      <c r="E35" s="195">
        <f t="shared" si="0"/>
        <v>0</v>
      </c>
      <c r="F35" s="556"/>
      <c r="G35" s="586"/>
      <c r="H35" s="196" t="str">
        <f t="shared" si="1"/>
        <v/>
      </c>
      <c r="I35" s="589"/>
      <c r="J35" s="240"/>
      <c r="K35" s="178"/>
    </row>
    <row r="36" spans="2:11" ht="15" customHeight="1" x14ac:dyDescent="0.2">
      <c r="B36" s="192" t="s">
        <v>160</v>
      </c>
      <c r="C36" s="193">
        <v>4249</v>
      </c>
      <c r="D36" s="245"/>
      <c r="E36" s="195">
        <f t="shared" si="0"/>
        <v>0</v>
      </c>
      <c r="F36" s="556"/>
      <c r="G36" s="586"/>
      <c r="H36" s="196" t="str">
        <f t="shared" si="1"/>
        <v/>
      </c>
      <c r="I36" s="589"/>
      <c r="K36" s="178"/>
    </row>
    <row r="37" spans="2:11" ht="15" customHeight="1" x14ac:dyDescent="0.2">
      <c r="B37" s="192" t="s">
        <v>161</v>
      </c>
      <c r="C37" s="193">
        <v>4249</v>
      </c>
      <c r="D37" s="245"/>
      <c r="E37" s="195">
        <f t="shared" si="0"/>
        <v>0</v>
      </c>
      <c r="F37" s="556"/>
      <c r="G37" s="586"/>
      <c r="H37" s="196" t="str">
        <f>+IF(D37="","",((D37*100%)/$G$23)+H36)</f>
        <v/>
      </c>
      <c r="I37" s="589"/>
      <c r="K37" s="178"/>
    </row>
    <row r="38" spans="2:11" ht="15" customHeight="1" x14ac:dyDescent="0.2">
      <c r="B38" s="192" t="s">
        <v>162</v>
      </c>
      <c r="C38" s="193">
        <v>3171</v>
      </c>
      <c r="D38" s="246"/>
      <c r="E38" s="195">
        <f t="shared" si="0"/>
        <v>0</v>
      </c>
      <c r="F38" s="557"/>
      <c r="G38" s="587"/>
      <c r="H38" s="196" t="str">
        <f t="shared" si="1"/>
        <v/>
      </c>
      <c r="I38" s="590"/>
      <c r="K38" s="178"/>
    </row>
    <row r="39" spans="2:11" ht="81" customHeight="1" x14ac:dyDescent="0.2">
      <c r="B39" s="202" t="s">
        <v>267</v>
      </c>
      <c r="C39" s="583" t="s">
        <v>364</v>
      </c>
      <c r="D39" s="583"/>
      <c r="E39" s="583"/>
      <c r="F39" s="583"/>
      <c r="G39" s="583"/>
      <c r="H39" s="583"/>
      <c r="I39" s="584"/>
      <c r="J39" s="211"/>
      <c r="K39" s="37"/>
    </row>
    <row r="40" spans="2:11" ht="34.5" customHeight="1" x14ac:dyDescent="0.2">
      <c r="B40" s="534"/>
      <c r="C40" s="535"/>
      <c r="D40" s="535"/>
      <c r="E40" s="535"/>
      <c r="F40" s="535"/>
      <c r="G40" s="535"/>
      <c r="H40" s="535"/>
      <c r="I40" s="536"/>
      <c r="J40" s="177"/>
      <c r="K40" s="14"/>
    </row>
    <row r="41" spans="2:11" ht="34.5" customHeight="1" x14ac:dyDescent="0.2">
      <c r="B41" s="537"/>
      <c r="C41" s="538"/>
      <c r="D41" s="538"/>
      <c r="E41" s="538"/>
      <c r="F41" s="538"/>
      <c r="G41" s="538"/>
      <c r="H41" s="538"/>
      <c r="I41" s="539"/>
      <c r="J41" s="37"/>
      <c r="K41" s="210"/>
    </row>
    <row r="42" spans="2:11" ht="34.5" customHeight="1" x14ac:dyDescent="0.2">
      <c r="B42" s="537"/>
      <c r="C42" s="538"/>
      <c r="D42" s="538"/>
      <c r="E42" s="538"/>
      <c r="F42" s="538"/>
      <c r="G42" s="538"/>
      <c r="H42" s="538"/>
      <c r="I42" s="539"/>
      <c r="J42" s="37"/>
      <c r="K42" s="37"/>
    </row>
    <row r="43" spans="2:11" ht="34.5" customHeight="1" x14ac:dyDescent="0.2">
      <c r="B43" s="537"/>
      <c r="C43" s="538"/>
      <c r="D43" s="538"/>
      <c r="E43" s="538"/>
      <c r="F43" s="538"/>
      <c r="G43" s="538"/>
      <c r="H43" s="538"/>
      <c r="I43" s="539"/>
      <c r="J43" s="37"/>
      <c r="K43" s="37"/>
    </row>
    <row r="44" spans="2:11" ht="87.75" customHeight="1" x14ac:dyDescent="0.2">
      <c r="B44" s="540"/>
      <c r="C44" s="541"/>
      <c r="D44" s="541"/>
      <c r="E44" s="541"/>
      <c r="F44" s="541"/>
      <c r="G44" s="541"/>
      <c r="H44" s="541"/>
      <c r="I44" s="542"/>
      <c r="J44" s="12"/>
      <c r="K44" s="12"/>
    </row>
    <row r="45" spans="2:11" ht="109.5" customHeight="1" x14ac:dyDescent="0.2">
      <c r="B45" s="183" t="s">
        <v>268</v>
      </c>
      <c r="C45" s="591" t="s">
        <v>366</v>
      </c>
      <c r="D45" s="592"/>
      <c r="E45" s="592"/>
      <c r="F45" s="592"/>
      <c r="G45" s="592"/>
      <c r="H45" s="592"/>
      <c r="I45" s="593"/>
      <c r="J45" s="38"/>
      <c r="K45" s="38"/>
    </row>
    <row r="46" spans="2:11" ht="60.75" customHeight="1" x14ac:dyDescent="0.2">
      <c r="B46" s="183" t="s">
        <v>269</v>
      </c>
      <c r="C46" s="594" t="s">
        <v>365</v>
      </c>
      <c r="D46" s="595"/>
      <c r="E46" s="595"/>
      <c r="F46" s="595"/>
      <c r="G46" s="595"/>
      <c r="H46" s="595"/>
      <c r="I46" s="596"/>
      <c r="J46" s="38"/>
      <c r="K46" s="38"/>
    </row>
    <row r="47" spans="2:11" ht="33.75" customHeight="1" x14ac:dyDescent="0.2">
      <c r="B47" s="203" t="s">
        <v>270</v>
      </c>
      <c r="C47" s="597" t="s">
        <v>341</v>
      </c>
      <c r="D47" s="598"/>
      <c r="E47" s="598"/>
      <c r="F47" s="598"/>
      <c r="G47" s="598"/>
      <c r="H47" s="598"/>
      <c r="I47" s="599"/>
      <c r="J47" s="38"/>
      <c r="K47" s="38"/>
    </row>
    <row r="48" spans="2:11" ht="22.5" customHeight="1" x14ac:dyDescent="0.2">
      <c r="B48" s="517" t="s">
        <v>271</v>
      </c>
      <c r="C48" s="518"/>
      <c r="D48" s="518"/>
      <c r="E48" s="518"/>
      <c r="F48" s="518"/>
      <c r="G48" s="518"/>
      <c r="H48" s="518"/>
      <c r="I48" s="519"/>
      <c r="J48" s="38"/>
      <c r="K48" s="38"/>
    </row>
    <row r="49" spans="2:11" ht="22.5" customHeight="1" x14ac:dyDescent="0.2">
      <c r="B49" s="529" t="s">
        <v>272</v>
      </c>
      <c r="C49" s="197" t="s">
        <v>273</v>
      </c>
      <c r="D49" s="531" t="s">
        <v>274</v>
      </c>
      <c r="E49" s="531"/>
      <c r="F49" s="531"/>
      <c r="G49" s="531" t="s">
        <v>275</v>
      </c>
      <c r="H49" s="531"/>
      <c r="I49" s="532"/>
      <c r="J49" s="39"/>
      <c r="K49" s="39"/>
    </row>
    <row r="50" spans="2:11" ht="32.25" customHeight="1" x14ac:dyDescent="0.2">
      <c r="B50" s="530"/>
      <c r="C50" s="198" t="s">
        <v>339</v>
      </c>
      <c r="D50" s="461" t="s">
        <v>339</v>
      </c>
      <c r="E50" s="462"/>
      <c r="F50" s="600"/>
      <c r="G50" s="461" t="s">
        <v>358</v>
      </c>
      <c r="H50" s="462"/>
      <c r="I50" s="463"/>
      <c r="J50" s="39"/>
      <c r="K50" s="39"/>
    </row>
    <row r="51" spans="2:11" ht="32.25" customHeight="1" x14ac:dyDescent="0.2">
      <c r="B51" s="204" t="s">
        <v>277</v>
      </c>
      <c r="C51" s="533" t="s">
        <v>342</v>
      </c>
      <c r="D51" s="533"/>
      <c r="E51" s="533"/>
      <c r="F51" s="533"/>
      <c r="G51" s="533"/>
      <c r="H51" s="533"/>
      <c r="I51" s="549"/>
      <c r="J51" s="42"/>
      <c r="K51" s="42"/>
    </row>
    <row r="52" spans="2:11" ht="28.5" customHeight="1" x14ac:dyDescent="0.2">
      <c r="B52" s="205" t="s">
        <v>278</v>
      </c>
      <c r="C52" s="455" t="s">
        <v>337</v>
      </c>
      <c r="D52" s="456"/>
      <c r="E52" s="456"/>
      <c r="F52" s="456"/>
      <c r="G52" s="456"/>
      <c r="H52" s="456"/>
      <c r="I52" s="457"/>
      <c r="J52" s="42"/>
      <c r="K52" s="42"/>
    </row>
    <row r="53" spans="2:11" ht="30" customHeight="1" x14ac:dyDescent="0.2">
      <c r="B53" s="203" t="s">
        <v>279</v>
      </c>
      <c r="C53" s="455" t="s">
        <v>343</v>
      </c>
      <c r="D53" s="456"/>
      <c r="E53" s="456"/>
      <c r="F53" s="456"/>
      <c r="G53" s="456"/>
      <c r="H53" s="456"/>
      <c r="I53" s="457"/>
      <c r="J53" s="43"/>
      <c r="K53" s="43"/>
    </row>
    <row r="54" spans="2:11" ht="31.5" customHeight="1" thickBot="1" x14ac:dyDescent="0.25">
      <c r="B54" s="206" t="s">
        <v>280</v>
      </c>
      <c r="C54" s="567"/>
      <c r="D54" s="567"/>
      <c r="E54" s="567"/>
      <c r="F54" s="567"/>
      <c r="G54" s="567"/>
      <c r="H54" s="567"/>
      <c r="I54" s="568"/>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oQnNxiP63WC3/oGPDoE2nAv9q+yiZ3xuqwGkq2W9IG5A9lKIpuXtpmgeu8sLQlYj1eXpKudmsAf1X8B/eaqdUA==" saltValue="2IY2MkaGAkDN+rSf7yUlu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9"/>
      <c r="C2" s="317" t="s">
        <v>0</v>
      </c>
      <c r="D2" s="317"/>
      <c r="E2" s="317"/>
      <c r="F2" s="317"/>
      <c r="G2" s="317"/>
      <c r="H2" s="317"/>
      <c r="I2" s="321"/>
      <c r="J2" s="10"/>
      <c r="K2" s="10"/>
      <c r="M2" s="11" t="s">
        <v>61</v>
      </c>
    </row>
    <row r="3" spans="2:14" ht="25.5" customHeight="1" x14ac:dyDescent="0.2">
      <c r="B3" s="320"/>
      <c r="C3" s="318" t="s">
        <v>1</v>
      </c>
      <c r="D3" s="318"/>
      <c r="E3" s="318"/>
      <c r="F3" s="318"/>
      <c r="G3" s="318"/>
      <c r="H3" s="318"/>
      <c r="I3" s="322"/>
      <c r="J3" s="10"/>
      <c r="K3" s="10"/>
      <c r="M3" s="11" t="s">
        <v>62</v>
      </c>
    </row>
    <row r="4" spans="2:14" ht="25.5" customHeight="1" x14ac:dyDescent="0.2">
      <c r="B4" s="320"/>
      <c r="C4" s="318" t="s">
        <v>63</v>
      </c>
      <c r="D4" s="318"/>
      <c r="E4" s="318"/>
      <c r="F4" s="318"/>
      <c r="G4" s="318"/>
      <c r="H4" s="318"/>
      <c r="I4" s="322"/>
      <c r="J4" s="10"/>
      <c r="K4" s="10"/>
      <c r="M4" s="11" t="s">
        <v>64</v>
      </c>
    </row>
    <row r="5" spans="2:14" ht="25.5" customHeight="1" x14ac:dyDescent="0.2">
      <c r="B5" s="320"/>
      <c r="C5" s="318" t="s">
        <v>65</v>
      </c>
      <c r="D5" s="318"/>
      <c r="E5" s="318"/>
      <c r="F5" s="318"/>
      <c r="G5" s="323" t="s">
        <v>66</v>
      </c>
      <c r="H5" s="323"/>
      <c r="I5" s="322"/>
      <c r="J5" s="10"/>
      <c r="K5" s="10"/>
      <c r="M5" s="11" t="s">
        <v>67</v>
      </c>
    </row>
    <row r="6" spans="2:14" ht="23.25" customHeight="1" x14ac:dyDescent="0.2">
      <c r="B6" s="324" t="s">
        <v>68</v>
      </c>
      <c r="C6" s="325"/>
      <c r="D6" s="325"/>
      <c r="E6" s="325"/>
      <c r="F6" s="325"/>
      <c r="G6" s="325"/>
      <c r="H6" s="325"/>
      <c r="I6" s="326"/>
      <c r="J6" s="12"/>
      <c r="K6" s="12"/>
    </row>
    <row r="7" spans="2:14" ht="24" customHeight="1" x14ac:dyDescent="0.2">
      <c r="B7" s="327" t="s">
        <v>69</v>
      </c>
      <c r="C7" s="328"/>
      <c r="D7" s="328"/>
      <c r="E7" s="328"/>
      <c r="F7" s="328"/>
      <c r="G7" s="328"/>
      <c r="H7" s="328"/>
      <c r="I7" s="329"/>
      <c r="J7" s="13"/>
      <c r="K7" s="13"/>
    </row>
    <row r="8" spans="2:14" ht="24" customHeight="1" x14ac:dyDescent="0.2">
      <c r="B8" s="330" t="s">
        <v>70</v>
      </c>
      <c r="C8" s="331"/>
      <c r="D8" s="331"/>
      <c r="E8" s="331"/>
      <c r="F8" s="331"/>
      <c r="G8" s="331"/>
      <c r="H8" s="331"/>
      <c r="I8" s="332"/>
      <c r="J8" s="14"/>
      <c r="K8" s="14"/>
      <c r="N8" s="6" t="s">
        <v>71</v>
      </c>
    </row>
    <row r="9" spans="2:14" ht="30.75" customHeight="1" x14ac:dyDescent="0.2">
      <c r="B9" s="98" t="s">
        <v>72</v>
      </c>
      <c r="C9" s="59">
        <v>14</v>
      </c>
      <c r="D9" s="338" t="s">
        <v>73</v>
      </c>
      <c r="E9" s="338"/>
      <c r="F9" s="339" t="s">
        <v>311</v>
      </c>
      <c r="G9" s="340"/>
      <c r="H9" s="340"/>
      <c r="I9" s="341"/>
      <c r="J9" s="15"/>
      <c r="K9" s="15"/>
      <c r="M9" s="11" t="s">
        <v>75</v>
      </c>
      <c r="N9" s="6" t="s">
        <v>76</v>
      </c>
    </row>
    <row r="10" spans="2:14" ht="30.75" customHeight="1" x14ac:dyDescent="0.2">
      <c r="B10" s="18" t="s">
        <v>77</v>
      </c>
      <c r="C10" s="60" t="s">
        <v>78</v>
      </c>
      <c r="D10" s="342" t="s">
        <v>79</v>
      </c>
      <c r="E10" s="343"/>
      <c r="F10" s="333" t="s">
        <v>80</v>
      </c>
      <c r="G10" s="334"/>
      <c r="H10" s="16" t="s">
        <v>81</v>
      </c>
      <c r="I10" s="76" t="s">
        <v>78</v>
      </c>
      <c r="J10" s="17"/>
      <c r="K10" s="17"/>
      <c r="M10" s="11" t="s">
        <v>82</v>
      </c>
      <c r="N10" s="6" t="s">
        <v>83</v>
      </c>
    </row>
    <row r="11" spans="2:14" ht="30.75" customHeight="1" x14ac:dyDescent="0.2">
      <c r="B11" s="18" t="s">
        <v>84</v>
      </c>
      <c r="C11" s="335" t="s">
        <v>85</v>
      </c>
      <c r="D11" s="335"/>
      <c r="E11" s="335"/>
      <c r="F11" s="335"/>
      <c r="G11" s="16" t="s">
        <v>86</v>
      </c>
      <c r="H11" s="336">
        <v>1032</v>
      </c>
      <c r="I11" s="337"/>
      <c r="J11" s="19"/>
      <c r="K11" s="19"/>
      <c r="M11" s="11" t="s">
        <v>87</v>
      </c>
      <c r="N11" s="6" t="s">
        <v>42</v>
      </c>
    </row>
    <row r="12" spans="2:14" ht="30.75" customHeight="1" x14ac:dyDescent="0.2">
      <c r="B12" s="18" t="s">
        <v>88</v>
      </c>
      <c r="C12" s="344" t="s">
        <v>82</v>
      </c>
      <c r="D12" s="344"/>
      <c r="E12" s="344"/>
      <c r="F12" s="344"/>
      <c r="G12" s="16" t="s">
        <v>89</v>
      </c>
      <c r="H12" s="627" t="s">
        <v>312</v>
      </c>
      <c r="I12" s="628"/>
      <c r="J12" s="20"/>
      <c r="K12" s="20"/>
      <c r="M12" s="21" t="s">
        <v>91</v>
      </c>
    </row>
    <row r="13" spans="2:14" ht="30.75" customHeight="1" x14ac:dyDescent="0.2">
      <c r="B13" s="18" t="s">
        <v>92</v>
      </c>
      <c r="C13" s="347" t="s">
        <v>93</v>
      </c>
      <c r="D13" s="347"/>
      <c r="E13" s="347"/>
      <c r="F13" s="347"/>
      <c r="G13" s="347"/>
      <c r="H13" s="347"/>
      <c r="I13" s="348"/>
      <c r="J13" s="22"/>
      <c r="K13" s="22"/>
      <c r="M13" s="21"/>
    </row>
    <row r="14" spans="2:14" ht="30.75" customHeight="1" x14ac:dyDescent="0.2">
      <c r="B14" s="18" t="s">
        <v>94</v>
      </c>
      <c r="C14" s="333" t="s">
        <v>313</v>
      </c>
      <c r="D14" s="334"/>
      <c r="E14" s="334"/>
      <c r="F14" s="334"/>
      <c r="G14" s="334"/>
      <c r="H14" s="334"/>
      <c r="I14" s="349"/>
      <c r="J14" s="17"/>
      <c r="K14" s="17"/>
      <c r="M14" s="21"/>
      <c r="N14" s="6" t="s">
        <v>96</v>
      </c>
    </row>
    <row r="15" spans="2:14" ht="30.75" customHeight="1" x14ac:dyDescent="0.2">
      <c r="B15" s="18" t="s">
        <v>97</v>
      </c>
      <c r="C15" s="339" t="s">
        <v>314</v>
      </c>
      <c r="D15" s="340"/>
      <c r="E15" s="340"/>
      <c r="F15" s="609"/>
      <c r="G15" s="16" t="s">
        <v>99</v>
      </c>
      <c r="H15" s="351" t="s">
        <v>100</v>
      </c>
      <c r="I15" s="352"/>
      <c r="J15" s="17"/>
      <c r="K15" s="17"/>
      <c r="M15" s="21" t="s">
        <v>101</v>
      </c>
      <c r="N15" s="6" t="s">
        <v>78</v>
      </c>
    </row>
    <row r="16" spans="2:14" ht="30.75" customHeight="1" x14ac:dyDescent="0.2">
      <c r="B16" s="18" t="s">
        <v>102</v>
      </c>
      <c r="C16" s="353" t="s">
        <v>103</v>
      </c>
      <c r="D16" s="354"/>
      <c r="E16" s="354"/>
      <c r="F16" s="354"/>
      <c r="G16" s="16" t="s">
        <v>104</v>
      </c>
      <c r="H16" s="351" t="s">
        <v>42</v>
      </c>
      <c r="I16" s="352"/>
      <c r="J16" s="17"/>
      <c r="K16" s="17"/>
      <c r="M16" s="21" t="s">
        <v>105</v>
      </c>
    </row>
    <row r="17" spans="2:14" ht="36" customHeight="1" x14ac:dyDescent="0.2">
      <c r="B17" s="18" t="s">
        <v>106</v>
      </c>
      <c r="C17" s="620" t="s">
        <v>315</v>
      </c>
      <c r="D17" s="621"/>
      <c r="E17" s="621"/>
      <c r="F17" s="621"/>
      <c r="G17" s="621"/>
      <c r="H17" s="621"/>
      <c r="I17" s="622"/>
      <c r="J17" s="22"/>
      <c r="K17" s="22"/>
      <c r="M17" s="21" t="s">
        <v>108</v>
      </c>
      <c r="N17" s="6" t="s">
        <v>109</v>
      </c>
    </row>
    <row r="18" spans="2:14" ht="30.75" customHeight="1" x14ac:dyDescent="0.2">
      <c r="B18" s="18" t="s">
        <v>110</v>
      </c>
      <c r="C18" s="339" t="s">
        <v>316</v>
      </c>
      <c r="D18" s="340"/>
      <c r="E18" s="340"/>
      <c r="F18" s="340"/>
      <c r="G18" s="340"/>
      <c r="H18" s="340"/>
      <c r="I18" s="341"/>
      <c r="J18" s="23"/>
      <c r="K18" s="23"/>
      <c r="M18" s="21" t="s">
        <v>112</v>
      </c>
      <c r="N18" s="6" t="s">
        <v>113</v>
      </c>
    </row>
    <row r="19" spans="2:14" ht="30.75" customHeight="1" x14ac:dyDescent="0.2">
      <c r="B19" s="18" t="s">
        <v>114</v>
      </c>
      <c r="C19" s="617" t="s">
        <v>317</v>
      </c>
      <c r="D19" s="618"/>
      <c r="E19" s="618"/>
      <c r="F19" s="618"/>
      <c r="G19" s="618"/>
      <c r="H19" s="618"/>
      <c r="I19" s="619"/>
      <c r="J19" s="24"/>
      <c r="K19" s="24"/>
      <c r="M19" s="21"/>
      <c r="N19" s="6" t="s">
        <v>116</v>
      </c>
    </row>
    <row r="20" spans="2:14" ht="30.75" customHeight="1" x14ac:dyDescent="0.2">
      <c r="B20" s="18" t="s">
        <v>117</v>
      </c>
      <c r="C20" s="623" t="s">
        <v>41</v>
      </c>
      <c r="D20" s="624"/>
      <c r="E20" s="624"/>
      <c r="F20" s="624"/>
      <c r="G20" s="624"/>
      <c r="H20" s="624"/>
      <c r="I20" s="625"/>
      <c r="J20" s="25"/>
      <c r="K20" s="25"/>
      <c r="M20" s="21" t="s">
        <v>100</v>
      </c>
      <c r="N20" s="6" t="s">
        <v>118</v>
      </c>
    </row>
    <row r="21" spans="2:14" ht="27.75" customHeight="1" x14ac:dyDescent="0.2">
      <c r="B21" s="358" t="s">
        <v>119</v>
      </c>
      <c r="C21" s="360" t="s">
        <v>120</v>
      </c>
      <c r="D21" s="360"/>
      <c r="E21" s="360"/>
      <c r="F21" s="361" t="s">
        <v>121</v>
      </c>
      <c r="G21" s="361"/>
      <c r="H21" s="361"/>
      <c r="I21" s="362"/>
      <c r="J21" s="26"/>
      <c r="K21" s="26"/>
      <c r="M21" s="21" t="s">
        <v>122</v>
      </c>
      <c r="N21" s="6" t="s">
        <v>123</v>
      </c>
    </row>
    <row r="22" spans="2:14" ht="27" customHeight="1" x14ac:dyDescent="0.2">
      <c r="B22" s="359"/>
      <c r="C22" s="617" t="s">
        <v>318</v>
      </c>
      <c r="D22" s="618"/>
      <c r="E22" s="626"/>
      <c r="F22" s="617" t="s">
        <v>319</v>
      </c>
      <c r="G22" s="618"/>
      <c r="H22" s="618"/>
      <c r="I22" s="619"/>
      <c r="J22" s="24"/>
      <c r="K22" s="24"/>
      <c r="M22" s="21" t="s">
        <v>126</v>
      </c>
      <c r="N22" s="6" t="s">
        <v>127</v>
      </c>
    </row>
    <row r="23" spans="2:14" ht="39.75" customHeight="1" x14ac:dyDescent="0.2">
      <c r="B23" s="18" t="s">
        <v>128</v>
      </c>
      <c r="C23" s="333" t="s">
        <v>41</v>
      </c>
      <c r="D23" s="334"/>
      <c r="E23" s="613"/>
      <c r="F23" s="333" t="s">
        <v>41</v>
      </c>
      <c r="G23" s="334"/>
      <c r="H23" s="334"/>
      <c r="I23" s="349"/>
      <c r="J23" s="17"/>
      <c r="K23" s="17"/>
      <c r="M23" s="21"/>
      <c r="N23" s="6" t="s">
        <v>93</v>
      </c>
    </row>
    <row r="24" spans="2:14" ht="44.25" customHeight="1" x14ac:dyDescent="0.2">
      <c r="B24" s="18" t="s">
        <v>129</v>
      </c>
      <c r="C24" s="614" t="s">
        <v>320</v>
      </c>
      <c r="D24" s="615"/>
      <c r="E24" s="616"/>
      <c r="F24" s="617" t="s">
        <v>321</v>
      </c>
      <c r="G24" s="618"/>
      <c r="H24" s="618"/>
      <c r="I24" s="619"/>
      <c r="J24" s="23"/>
      <c r="K24" s="23"/>
      <c r="M24" s="27"/>
      <c r="N24" s="6" t="s">
        <v>132</v>
      </c>
    </row>
    <row r="25" spans="2:14" ht="29.25" customHeight="1" x14ac:dyDescent="0.2">
      <c r="B25" s="18" t="s">
        <v>133</v>
      </c>
      <c r="C25" s="375" t="s">
        <v>103</v>
      </c>
      <c r="D25" s="376"/>
      <c r="E25" s="377"/>
      <c r="F25" s="16" t="s">
        <v>134</v>
      </c>
      <c r="G25" s="610">
        <v>74</v>
      </c>
      <c r="H25" s="611"/>
      <c r="I25" s="612"/>
      <c r="J25" s="28"/>
      <c r="K25" s="28"/>
      <c r="M25" s="27"/>
    </row>
    <row r="26" spans="2:14" ht="27" customHeight="1" x14ac:dyDescent="0.2">
      <c r="B26" s="18" t="s">
        <v>135</v>
      </c>
      <c r="C26" s="339" t="s">
        <v>136</v>
      </c>
      <c r="D26" s="340"/>
      <c r="E26" s="609"/>
      <c r="F26" s="16" t="s">
        <v>137</v>
      </c>
      <c r="G26" s="610">
        <v>0</v>
      </c>
      <c r="H26" s="611"/>
      <c r="I26" s="612"/>
      <c r="J26" s="29"/>
      <c r="K26" s="29"/>
      <c r="M26" s="27"/>
    </row>
    <row r="27" spans="2:14" ht="47.25" customHeight="1" x14ac:dyDescent="0.2">
      <c r="B27" s="97" t="s">
        <v>138</v>
      </c>
      <c r="C27" s="333" t="s">
        <v>108</v>
      </c>
      <c r="D27" s="334"/>
      <c r="E27" s="613"/>
      <c r="F27" s="30" t="s">
        <v>139</v>
      </c>
      <c r="G27" s="382" t="s">
        <v>140</v>
      </c>
      <c r="H27" s="383"/>
      <c r="I27" s="384"/>
      <c r="J27" s="26"/>
      <c r="K27" s="26"/>
      <c r="M27" s="27"/>
    </row>
    <row r="28" spans="2:14" ht="30" customHeight="1" x14ac:dyDescent="0.2">
      <c r="B28" s="388" t="s">
        <v>141</v>
      </c>
      <c r="C28" s="389"/>
      <c r="D28" s="389"/>
      <c r="E28" s="389"/>
      <c r="F28" s="389"/>
      <c r="G28" s="389"/>
      <c r="H28" s="389"/>
      <c r="I28" s="39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93"/>
      <c r="D42" s="393"/>
      <c r="E42" s="393"/>
      <c r="F42" s="393"/>
      <c r="G42" s="393"/>
      <c r="H42" s="393"/>
      <c r="I42" s="394"/>
      <c r="J42" s="37"/>
      <c r="K42" s="37"/>
    </row>
    <row r="43" spans="2:11" ht="29.25" customHeight="1" x14ac:dyDescent="0.2">
      <c r="B43" s="388" t="s">
        <v>164</v>
      </c>
      <c r="C43" s="389"/>
      <c r="D43" s="389"/>
      <c r="E43" s="389"/>
      <c r="F43" s="389"/>
      <c r="G43" s="389"/>
      <c r="H43" s="389"/>
      <c r="I43" s="390"/>
      <c r="J43" s="14"/>
      <c r="K43" s="14"/>
    </row>
    <row r="44" spans="2:11" ht="32.25" customHeight="1" x14ac:dyDescent="0.2">
      <c r="B44" s="363"/>
      <c r="C44" s="364"/>
      <c r="D44" s="364"/>
      <c r="E44" s="364"/>
      <c r="F44" s="364"/>
      <c r="G44" s="364"/>
      <c r="H44" s="364"/>
      <c r="I44" s="365"/>
      <c r="J44" s="14"/>
      <c r="K44" s="14"/>
    </row>
    <row r="45" spans="2:11" ht="32.25" customHeight="1" x14ac:dyDescent="0.2">
      <c r="B45" s="366"/>
      <c r="C45" s="367"/>
      <c r="D45" s="367"/>
      <c r="E45" s="367"/>
      <c r="F45" s="367"/>
      <c r="G45" s="367"/>
      <c r="H45" s="367"/>
      <c r="I45" s="368"/>
      <c r="J45" s="37"/>
      <c r="K45" s="37"/>
    </row>
    <row r="46" spans="2:11" ht="32.25" customHeight="1" x14ac:dyDescent="0.2">
      <c r="B46" s="366"/>
      <c r="C46" s="367"/>
      <c r="D46" s="367"/>
      <c r="E46" s="367"/>
      <c r="F46" s="367"/>
      <c r="G46" s="367"/>
      <c r="H46" s="367"/>
      <c r="I46" s="368"/>
      <c r="J46" s="37"/>
      <c r="K46" s="37"/>
    </row>
    <row r="47" spans="2:11" ht="32.25" customHeight="1" x14ac:dyDescent="0.2">
      <c r="B47" s="366"/>
      <c r="C47" s="367"/>
      <c r="D47" s="367"/>
      <c r="E47" s="367"/>
      <c r="F47" s="367"/>
      <c r="G47" s="367"/>
      <c r="H47" s="367"/>
      <c r="I47" s="368"/>
      <c r="J47" s="37"/>
      <c r="K47" s="37"/>
    </row>
    <row r="48" spans="2:11" ht="32.25" customHeight="1" x14ac:dyDescent="0.2">
      <c r="B48" s="369"/>
      <c r="C48" s="370"/>
      <c r="D48" s="370"/>
      <c r="E48" s="370"/>
      <c r="F48" s="370"/>
      <c r="G48" s="370"/>
      <c r="H48" s="370"/>
      <c r="I48" s="371"/>
      <c r="J48" s="12"/>
      <c r="K48" s="12"/>
    </row>
    <row r="49" spans="2:11" ht="79.5" customHeight="1" x14ac:dyDescent="0.2">
      <c r="B49" s="18" t="s">
        <v>165</v>
      </c>
      <c r="C49" s="603"/>
      <c r="D49" s="604"/>
      <c r="E49" s="604"/>
      <c r="F49" s="604"/>
      <c r="G49" s="604"/>
      <c r="H49" s="604"/>
      <c r="I49" s="605"/>
      <c r="J49" s="38"/>
      <c r="K49" s="38"/>
    </row>
    <row r="50" spans="2:11" ht="26.25" customHeight="1" x14ac:dyDescent="0.2">
      <c r="B50" s="18" t="s">
        <v>166</v>
      </c>
      <c r="C50" s="606"/>
      <c r="D50" s="607"/>
      <c r="E50" s="607"/>
      <c r="F50" s="607"/>
      <c r="G50" s="607"/>
      <c r="H50" s="607"/>
      <c r="I50" s="608"/>
      <c r="J50" s="38"/>
      <c r="K50" s="38"/>
    </row>
    <row r="51" spans="2:11" ht="64.5" customHeight="1" x14ac:dyDescent="0.2">
      <c r="B51" s="112" t="s">
        <v>167</v>
      </c>
      <c r="C51" s="603"/>
      <c r="D51" s="604"/>
      <c r="E51" s="604"/>
      <c r="F51" s="604"/>
      <c r="G51" s="604"/>
      <c r="H51" s="604"/>
      <c r="I51" s="605"/>
      <c r="J51" s="38"/>
      <c r="K51" s="38"/>
    </row>
    <row r="52" spans="2:11" ht="29.25" customHeight="1" x14ac:dyDescent="0.2">
      <c r="B52" s="388" t="s">
        <v>168</v>
      </c>
      <c r="C52" s="389"/>
      <c r="D52" s="389"/>
      <c r="E52" s="389"/>
      <c r="F52" s="389"/>
      <c r="G52" s="389"/>
      <c r="H52" s="389"/>
      <c r="I52" s="390"/>
      <c r="J52" s="38"/>
      <c r="K52" s="38"/>
    </row>
    <row r="53" spans="2:11" ht="33" customHeight="1" x14ac:dyDescent="0.2">
      <c r="B53" s="398" t="s">
        <v>169</v>
      </c>
      <c r="C53" s="111" t="s">
        <v>170</v>
      </c>
      <c r="D53" s="399" t="s">
        <v>171</v>
      </c>
      <c r="E53" s="399"/>
      <c r="F53" s="399"/>
      <c r="G53" s="399" t="s">
        <v>172</v>
      </c>
      <c r="H53" s="399"/>
      <c r="I53" s="400"/>
      <c r="J53" s="39"/>
      <c r="K53" s="39"/>
    </row>
    <row r="54" spans="2:11" ht="31.5" customHeight="1" x14ac:dyDescent="0.2">
      <c r="B54" s="398"/>
      <c r="C54" s="107"/>
      <c r="D54" s="393"/>
      <c r="E54" s="393"/>
      <c r="F54" s="393"/>
      <c r="G54" s="401"/>
      <c r="H54" s="401"/>
      <c r="I54" s="402"/>
      <c r="J54" s="39"/>
      <c r="K54" s="39"/>
    </row>
    <row r="55" spans="2:11" ht="31.5" customHeight="1" x14ac:dyDescent="0.2">
      <c r="B55" s="112" t="s">
        <v>173</v>
      </c>
      <c r="C55" s="601" t="s">
        <v>322</v>
      </c>
      <c r="D55" s="602"/>
      <c r="E55" s="415" t="s">
        <v>175</v>
      </c>
      <c r="F55" s="415"/>
      <c r="G55" s="414" t="s">
        <v>323</v>
      </c>
      <c r="H55" s="414"/>
      <c r="I55" s="416"/>
      <c r="J55" s="41"/>
      <c r="K55" s="41"/>
    </row>
    <row r="56" spans="2:11" ht="31.5" customHeight="1" x14ac:dyDescent="0.2">
      <c r="B56" s="112" t="s">
        <v>177</v>
      </c>
      <c r="C56" s="393" t="str">
        <f>+'[3]HV 1'!C56:D56</f>
        <v>NICOLAS ADOLFO CORREAL HUERTAS</v>
      </c>
      <c r="D56" s="393"/>
      <c r="E56" s="417" t="s">
        <v>178</v>
      </c>
      <c r="F56" s="417"/>
      <c r="G56" s="414" t="str">
        <f>+'[7]HV 1'!G59:I59</f>
        <v>DIANA VIDAL</v>
      </c>
      <c r="H56" s="414"/>
      <c r="I56" s="416"/>
      <c r="J56" s="41"/>
      <c r="K56" s="41"/>
    </row>
    <row r="57" spans="2:11" ht="31.5" customHeight="1" x14ac:dyDescent="0.2">
      <c r="B57" s="112" t="s">
        <v>179</v>
      </c>
      <c r="C57" s="393"/>
      <c r="D57" s="393"/>
      <c r="E57" s="403" t="s">
        <v>180</v>
      </c>
      <c r="F57" s="404"/>
      <c r="G57" s="407"/>
      <c r="H57" s="408"/>
      <c r="I57" s="409"/>
      <c r="J57" s="42"/>
      <c r="K57" s="42"/>
    </row>
    <row r="58" spans="2:11" ht="31.5" customHeight="1" thickBot="1" x14ac:dyDescent="0.25">
      <c r="B58" s="78" t="s">
        <v>181</v>
      </c>
      <c r="C58" s="413"/>
      <c r="D58" s="413"/>
      <c r="E58" s="405"/>
      <c r="F58" s="406"/>
      <c r="G58" s="410"/>
      <c r="H58" s="411"/>
      <c r="I58" s="412"/>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2"/>
      <c r="C1" s="425" t="s">
        <v>0</v>
      </c>
      <c r="D1" s="426"/>
      <c r="E1" s="426"/>
      <c r="F1" s="426"/>
      <c r="G1" s="426"/>
      <c r="H1" s="427"/>
      <c r="I1" s="428"/>
      <c r="J1" s="429"/>
    </row>
    <row r="2" spans="2:11" ht="18" customHeight="1" thickBot="1" x14ac:dyDescent="0.3">
      <c r="B2" s="423"/>
      <c r="C2" s="425" t="s">
        <v>1</v>
      </c>
      <c r="D2" s="426"/>
      <c r="E2" s="426"/>
      <c r="F2" s="426"/>
      <c r="G2" s="426"/>
      <c r="H2" s="427"/>
      <c r="I2" s="430"/>
      <c r="J2" s="431"/>
    </row>
    <row r="3" spans="2:11" ht="18" customHeight="1" thickBot="1" x14ac:dyDescent="0.3">
      <c r="B3" s="423"/>
      <c r="C3" s="425" t="s">
        <v>324</v>
      </c>
      <c r="D3" s="426"/>
      <c r="E3" s="426"/>
      <c r="F3" s="426"/>
      <c r="G3" s="426"/>
      <c r="H3" s="427"/>
      <c r="I3" s="430"/>
      <c r="J3" s="431"/>
    </row>
    <row r="4" spans="2:11" ht="18" customHeight="1" thickBot="1" x14ac:dyDescent="0.3">
      <c r="B4" s="424"/>
      <c r="C4" s="425" t="s">
        <v>183</v>
      </c>
      <c r="D4" s="426"/>
      <c r="E4" s="426"/>
      <c r="F4" s="427"/>
      <c r="G4" s="434" t="s">
        <v>184</v>
      </c>
      <c r="H4" s="435"/>
      <c r="I4" s="432"/>
      <c r="J4" s="433"/>
    </row>
    <row r="5" spans="2:11" ht="18" customHeight="1" thickBot="1" x14ac:dyDescent="0.3">
      <c r="B5" s="53"/>
      <c r="C5" s="10"/>
      <c r="D5" s="10"/>
      <c r="E5" s="10"/>
      <c r="F5" s="10"/>
      <c r="G5" s="10"/>
      <c r="H5" s="10"/>
      <c r="I5" s="10"/>
      <c r="J5" s="54"/>
    </row>
    <row r="6" spans="2:11" ht="51.75" customHeight="1" thickBot="1" x14ac:dyDescent="0.3">
      <c r="B6" s="1" t="s">
        <v>325</v>
      </c>
      <c r="C6" s="438" t="str">
        <f>+'[5]Sección 1. Metas - Magnitud'!C7</f>
        <v>1032 - Gestión y control de tránsito y transporte</v>
      </c>
      <c r="D6" s="439"/>
      <c r="E6" s="440"/>
      <c r="F6" s="55"/>
      <c r="G6" s="10"/>
      <c r="H6" s="10"/>
      <c r="I6" s="10"/>
      <c r="J6" s="54"/>
    </row>
    <row r="7" spans="2:11" ht="32.25" customHeight="1" thickBot="1" x14ac:dyDescent="0.3">
      <c r="B7" s="2" t="s">
        <v>186</v>
      </c>
      <c r="C7" s="438" t="str">
        <f>+'[5]Sección 1. Metas - Magnitud'!C8:F8</f>
        <v>Dirección de Control y Vigilancia</v>
      </c>
      <c r="D7" s="439"/>
      <c r="E7" s="440"/>
      <c r="F7" s="55"/>
      <c r="G7" s="10"/>
      <c r="H7" s="10"/>
      <c r="I7" s="10"/>
      <c r="J7" s="54"/>
    </row>
    <row r="8" spans="2:11" ht="32.25" customHeight="1" thickBot="1" x14ac:dyDescent="0.3">
      <c r="B8" s="2" t="s">
        <v>187</v>
      </c>
      <c r="C8" s="438" t="str">
        <f>+'[5]Sección 1. Metas - Magnitud'!C9:F9</f>
        <v>Subsecretaría de Servicios de la Movilidad</v>
      </c>
      <c r="D8" s="439"/>
      <c r="E8" s="440"/>
      <c r="F8" s="4"/>
      <c r="G8" s="10"/>
      <c r="H8" s="10"/>
      <c r="I8" s="10"/>
      <c r="J8" s="54"/>
    </row>
    <row r="9" spans="2:11" ht="33.75" customHeight="1" thickBot="1" x14ac:dyDescent="0.3">
      <c r="B9" s="2" t="s">
        <v>188</v>
      </c>
      <c r="C9" s="438" t="s">
        <v>189</v>
      </c>
      <c r="D9" s="439"/>
      <c r="E9" s="440"/>
      <c r="F9" s="55"/>
      <c r="G9" s="10"/>
      <c r="H9" s="10"/>
      <c r="I9" s="10"/>
      <c r="J9" s="54"/>
    </row>
    <row r="10" spans="2:11" ht="33.75" customHeight="1" thickBot="1" x14ac:dyDescent="0.3">
      <c r="B10" s="100" t="s">
        <v>190</v>
      </c>
      <c r="C10" s="438" t="str">
        <f>+'[7]HV 14'!F9</f>
        <v>14. Realizar 241 visitas administrativas y de seguimiento a empresas prestadoras del servicio público de transporte.</v>
      </c>
      <c r="D10" s="439"/>
      <c r="E10" s="440"/>
      <c r="F10" s="55"/>
      <c r="G10" s="10"/>
      <c r="H10" s="10"/>
      <c r="I10" s="10"/>
      <c r="J10" s="54"/>
    </row>
    <row r="11" spans="2:11" ht="34.5" customHeight="1" x14ac:dyDescent="0.25"/>
    <row r="12" spans="2:11" ht="21.75" customHeight="1" x14ac:dyDescent="0.25">
      <c r="B12" s="448" t="s">
        <v>326</v>
      </c>
      <c r="C12" s="449"/>
      <c r="D12" s="449"/>
      <c r="E12" s="449"/>
      <c r="F12" s="449"/>
      <c r="G12" s="449"/>
      <c r="H12" s="450"/>
      <c r="I12" s="635" t="s">
        <v>192</v>
      </c>
      <c r="J12" s="636"/>
      <c r="K12" s="636"/>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3"/>
    </row>
    <row r="16" spans="2:11" x14ac:dyDescent="0.25">
      <c r="B16" s="143"/>
      <c r="C16" s="144"/>
      <c r="D16" s="145"/>
      <c r="E16" s="146"/>
      <c r="F16" s="144"/>
      <c r="G16" s="145"/>
      <c r="H16" s="147"/>
      <c r="I16" s="148"/>
      <c r="J16" s="149"/>
      <c r="K16" s="634"/>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29" t="s">
        <v>209</v>
      </c>
      <c r="C19" s="630"/>
      <c r="D19" s="157">
        <f>SUM(D15:D16)</f>
        <v>0</v>
      </c>
      <c r="E19" s="631" t="s">
        <v>209</v>
      </c>
      <c r="F19" s="632"/>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ANDRES</cp:lastModifiedBy>
  <cp:revision/>
  <dcterms:created xsi:type="dcterms:W3CDTF">2010-03-25T16:40:43Z</dcterms:created>
  <dcterms:modified xsi:type="dcterms:W3CDTF">2023-04-19T15:37:52Z</dcterms:modified>
  <cp:category/>
  <cp:contentStatus/>
</cp:coreProperties>
</file>