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4.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showInkAnnotation="0" updateLinks="never" defaultThemeVersion="124226"/>
  <mc:AlternateContent xmlns:mc="http://schemas.openxmlformats.org/markup-compatibility/2006">
    <mc:Choice Requires="x15">
      <x15ac:absPath xmlns:x15ac="http://schemas.microsoft.com/office/spreadsheetml/2010/11/ac" url="C:\Users\ANDRES\OneDrive - INSTITUTO DE PROTECCION ANIMAL 899999061052\IDPYBA2023\ABRIL\Obligacion1\7551-radicado\MARZO 2023\"/>
    </mc:Choice>
  </mc:AlternateContent>
  <xr:revisionPtr revIDLastSave="0" documentId="13_ncr:1_{DB287F52-178C-4189-9CF8-1C29A62B7D2E}" xr6:coauthVersionLast="47" xr6:coauthVersionMax="47" xr10:uidLastSave="{00000000-0000-0000-0000-000000000000}"/>
  <bookViews>
    <workbookView xWindow="-120" yWindow="-120" windowWidth="20730" windowHeight="11160" tabRatio="453" firstSheet="3" activeTab="3" xr2:uid="{00000000-000D-0000-FFFF-FFFF00000000}"/>
  </bookViews>
  <sheets>
    <sheet name="Sección 3. Metas Producto" sheetId="5" state="hidden" r:id="rId1"/>
    <sheet name="MP - SIT" sheetId="62" state="hidden" r:id="rId2"/>
    <sheet name="Act.Meta_SIT" sheetId="63" state="hidden" r:id="rId3"/>
    <sheet name="META 1" sheetId="24" r:id="rId4"/>
    <sheet name="META 2" sheetId="67" r:id="rId5"/>
    <sheet name="META 3" sheetId="68" r:id="rId6"/>
    <sheet name="META 4" sheetId="69" r:id="rId7"/>
    <sheet name="HV 14" sheetId="47" state="hidden" r:id="rId8"/>
    <sheet name="Act. 14" sheetId="48" state="hidden" r:id="rId9"/>
    <sheet name="Hoja3" sheetId="66" state="hidden" r:id="rId10"/>
    <sheet name="Hoja1" sheetId="57" state="hidden" r:id="rId11"/>
  </sheets>
  <externalReferences>
    <externalReference r:id="rId12"/>
    <externalReference r:id="rId13"/>
    <externalReference r:id="rId14"/>
    <externalReference r:id="rId15"/>
    <externalReference r:id="rId16"/>
    <externalReference r:id="rId17"/>
    <externalReference r:id="rId18"/>
  </externalReferences>
  <definedNames>
    <definedName name="_xlnm.Print_Area" localSheetId="0">'Sección 3. Metas Producto'!$A$2:$AF$12</definedName>
    <definedName name="CONDICION_POBLACIONAL" localSheetId="4">#REF!</definedName>
    <definedName name="CONDICION_POBLACIONAL" localSheetId="5">#REF!</definedName>
    <definedName name="CONDICION_POBLACIONAL" localSheetId="6">#REF!</definedName>
    <definedName name="CONDICION_POBLACIONAL">#REF!</definedName>
    <definedName name="GRUPO_ETAREO" localSheetId="4">#REF!</definedName>
    <definedName name="GRUPO_ETAREO" localSheetId="5">#REF!</definedName>
    <definedName name="GRUPO_ETAREO" localSheetId="6">#REF!</definedName>
    <definedName name="GRUPO_ETAREO">#REF!</definedName>
    <definedName name="GRUPO_ETAREOS" localSheetId="7">#REF!</definedName>
    <definedName name="GRUPO_ETAREOS" localSheetId="3">#REF!</definedName>
    <definedName name="GRUPO_ETAREOS" localSheetId="4">#REF!</definedName>
    <definedName name="GRUPO_ETAREOS" localSheetId="5">#REF!</definedName>
    <definedName name="GRUPO_ETAREOS" localSheetId="6">#REF!</definedName>
    <definedName name="GRUPO_ETAREOS">#REF!</definedName>
    <definedName name="GRUPO_ETARIO" localSheetId="7">#REF!</definedName>
    <definedName name="GRUPO_ETARIO" localSheetId="3">#REF!</definedName>
    <definedName name="GRUPO_ETARIO" localSheetId="4">#REF!</definedName>
    <definedName name="GRUPO_ETARIO" localSheetId="5">#REF!</definedName>
    <definedName name="GRUPO_ETARIO" localSheetId="6">#REF!</definedName>
    <definedName name="GRUPO_ETARIO">#REF!</definedName>
    <definedName name="GRUPO_ETNICO" localSheetId="7">#REF!</definedName>
    <definedName name="GRUPO_ETNICO" localSheetId="3">#REF!</definedName>
    <definedName name="GRUPO_ETNICO" localSheetId="4">#REF!</definedName>
    <definedName name="GRUPO_ETNICO" localSheetId="5">#REF!</definedName>
    <definedName name="GRUPO_ETNICO" localSheetId="6">#REF!</definedName>
    <definedName name="GRUPO_ETNICO">#REF!</definedName>
    <definedName name="GRUPOETNICO" localSheetId="7">#REF!</definedName>
    <definedName name="GRUPOETNICO" localSheetId="3">#REF!</definedName>
    <definedName name="GRUPOETNICO" localSheetId="4">#REF!</definedName>
    <definedName name="GRUPOETNICO" localSheetId="5">#REF!</definedName>
    <definedName name="GRUPOETNICO" localSheetId="6">#REF!</definedName>
    <definedName name="GRUPOETNICO">#REF!</definedName>
    <definedName name="GRUPOS_ETNICOS" localSheetId="4">#REF!</definedName>
    <definedName name="GRUPOS_ETNICOS" localSheetId="5">#REF!</definedName>
    <definedName name="GRUPOS_ETNICOS" localSheetId="6">#REF!</definedName>
    <definedName name="GRUPOS_ETNICOS">#REF!</definedName>
    <definedName name="LOCALIDAD" localSheetId="7">#REF!</definedName>
    <definedName name="LOCALIDAD" localSheetId="3">#REF!</definedName>
    <definedName name="LOCALIDAD" localSheetId="4">#REF!</definedName>
    <definedName name="LOCALIDAD" localSheetId="5">#REF!</definedName>
    <definedName name="LOCALIDAD" localSheetId="6">#REF!</definedName>
    <definedName name="LOCALIDAD">#REF!</definedName>
    <definedName name="LOCALIZACION" localSheetId="7">#REF!</definedName>
    <definedName name="LOCALIZACION" localSheetId="3">#REF!</definedName>
    <definedName name="LOCALIZACION" localSheetId="4">#REF!</definedName>
    <definedName name="LOCALIZACION" localSheetId="5">#REF!</definedName>
    <definedName name="LOCALIZACION" localSheetId="6">#REF!</definedName>
    <definedName name="LOCALIZACION">#REF!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9" i="67" l="1"/>
  <c r="H29" i="24" l="1"/>
  <c r="D27" i="68" l="1"/>
  <c r="D28" i="68"/>
  <c r="G27" i="67" l="1"/>
  <c r="H30" i="24"/>
  <c r="H31" i="24"/>
  <c r="H32" i="24"/>
  <c r="H33" i="24"/>
  <c r="H34" i="24"/>
  <c r="H35" i="24"/>
  <c r="H36" i="24"/>
  <c r="H37" i="24"/>
  <c r="H38" i="24"/>
  <c r="H27" i="24"/>
  <c r="H28" i="24" s="1"/>
  <c r="C38" i="24"/>
  <c r="C36" i="24"/>
  <c r="C33" i="24"/>
  <c r="C31" i="24"/>
  <c r="C30" i="24"/>
  <c r="C29" i="24"/>
  <c r="C28" i="24"/>
  <c r="C27" i="24"/>
  <c r="F27" i="69" l="1"/>
  <c r="F27" i="24"/>
  <c r="I27" i="67"/>
  <c r="F27" i="68"/>
  <c r="G27" i="24"/>
  <c r="I27" i="24" s="1"/>
  <c r="G27" i="68"/>
  <c r="I27" i="68" s="1"/>
  <c r="G27" i="69"/>
  <c r="I27" i="69" s="1"/>
  <c r="E36" i="24"/>
  <c r="H27" i="67"/>
  <c r="H28" i="67" s="1"/>
  <c r="H29" i="67" s="1"/>
  <c r="H30" i="67" s="1"/>
  <c r="H31" i="67" s="1"/>
  <c r="H32" i="67" s="1"/>
  <c r="H33" i="67" s="1"/>
  <c r="H34" i="67" s="1"/>
  <c r="H35" i="67" s="1"/>
  <c r="H36" i="67" s="1"/>
  <c r="H37" i="67" s="1"/>
  <c r="K27" i="66"/>
  <c r="L25" i="66"/>
  <c r="L21" i="66"/>
  <c r="L17" i="66"/>
  <c r="L13" i="66"/>
  <c r="I19" i="48"/>
  <c r="D19" i="48"/>
  <c r="C10" i="48"/>
  <c r="C8" i="48"/>
  <c r="C7" i="48"/>
  <c r="C6" i="48"/>
  <c r="G56" i="47"/>
  <c r="C56" i="47"/>
  <c r="G41" i="47"/>
  <c r="G40" i="47"/>
  <c r="G39" i="47"/>
  <c r="G38" i="47"/>
  <c r="G37" i="47"/>
  <c r="G36" i="47"/>
  <c r="G35" i="47"/>
  <c r="G34" i="47"/>
  <c r="G33" i="47"/>
  <c r="G32" i="47"/>
  <c r="G31" i="47"/>
  <c r="G30" i="47"/>
  <c r="F30" i="47"/>
  <c r="F31" i="47"/>
  <c r="F32" i="47"/>
  <c r="F33" i="47"/>
  <c r="F34" i="47"/>
  <c r="F35" i="47"/>
  <c r="F36" i="47"/>
  <c r="F37" i="47"/>
  <c r="F38" i="47"/>
  <c r="F39" i="47"/>
  <c r="F40" i="47"/>
  <c r="F41" i="47"/>
  <c r="D30" i="47"/>
  <c r="I30" i="47"/>
  <c r="E38" i="69"/>
  <c r="E37" i="69"/>
  <c r="E36" i="69"/>
  <c r="E35" i="69"/>
  <c r="E34" i="69"/>
  <c r="E33" i="69"/>
  <c r="E32" i="69"/>
  <c r="E31" i="69"/>
  <c r="E30" i="69"/>
  <c r="E29" i="69"/>
  <c r="E28" i="69"/>
  <c r="H27" i="69"/>
  <c r="H28" i="69" s="1"/>
  <c r="H29" i="69" s="1"/>
  <c r="H30" i="69" s="1"/>
  <c r="H31" i="69" s="1"/>
  <c r="H32" i="69" s="1"/>
  <c r="H33" i="69" s="1"/>
  <c r="H34" i="69" s="1"/>
  <c r="H35" i="69" s="1"/>
  <c r="H36" i="69" s="1"/>
  <c r="H37" i="69" s="1"/>
  <c r="H38" i="69"/>
  <c r="E27" i="69"/>
  <c r="E38" i="68"/>
  <c r="E37" i="68"/>
  <c r="E36" i="68"/>
  <c r="E35" i="68"/>
  <c r="E34" i="68"/>
  <c r="E33" i="68"/>
  <c r="E32" i="68"/>
  <c r="E31" i="68"/>
  <c r="E30" i="68"/>
  <c r="E29" i="68"/>
  <c r="E28" i="68"/>
  <c r="H27" i="68"/>
  <c r="H28" i="68"/>
  <c r="H29" i="68" s="1"/>
  <c r="H30" i="68" s="1"/>
  <c r="H31" i="68" s="1"/>
  <c r="H32" i="68" s="1"/>
  <c r="H33" i="68" s="1"/>
  <c r="H34" i="68" s="1"/>
  <c r="H35" i="68" s="1"/>
  <c r="H36" i="68" s="1"/>
  <c r="H37" i="68" s="1"/>
  <c r="H38" i="68"/>
  <c r="E27" i="68"/>
  <c r="O24" i="68"/>
  <c r="P23" i="68"/>
  <c r="E38" i="67"/>
  <c r="E37" i="67"/>
  <c r="E36" i="67"/>
  <c r="E35" i="67"/>
  <c r="E34" i="67"/>
  <c r="E33" i="67"/>
  <c r="E32" i="67"/>
  <c r="E31" i="67"/>
  <c r="E30" i="67"/>
  <c r="E28" i="67"/>
  <c r="H38" i="67"/>
  <c r="E27" i="67"/>
  <c r="E38" i="24"/>
  <c r="E37" i="24"/>
  <c r="E35" i="24"/>
  <c r="E34" i="24"/>
  <c r="E33" i="24"/>
  <c r="E32" i="24"/>
  <c r="E31" i="24"/>
  <c r="E30" i="24"/>
  <c r="E29" i="24"/>
  <c r="E28" i="24"/>
  <c r="E27" i="24"/>
  <c r="I18" i="63"/>
  <c r="G18" i="63"/>
  <c r="D18" i="63"/>
  <c r="C8" i="63"/>
  <c r="C7" i="63"/>
  <c r="C6" i="63"/>
  <c r="G56" i="62"/>
  <c r="C56" i="62"/>
  <c r="G41" i="62"/>
  <c r="G40" i="62"/>
  <c r="G39" i="62"/>
  <c r="G38" i="62"/>
  <c r="G37" i="62"/>
  <c r="G36" i="62"/>
  <c r="G35" i="62"/>
  <c r="G34" i="62"/>
  <c r="G33" i="62"/>
  <c r="G32" i="62"/>
  <c r="G31" i="62"/>
  <c r="G30" i="62"/>
  <c r="F30" i="62"/>
  <c r="F31" i="62"/>
  <c r="F32" i="62"/>
  <c r="F33" i="62"/>
  <c r="F34" i="62"/>
  <c r="F35" i="62"/>
  <c r="F36" i="62"/>
  <c r="F37" i="62"/>
  <c r="F38" i="62"/>
  <c r="F39" i="62"/>
  <c r="F40" i="62"/>
  <c r="F41" i="62"/>
  <c r="D30" i="62"/>
  <c r="AA21" i="5"/>
  <c r="I21" i="5"/>
  <c r="B21" i="5"/>
  <c r="AA19" i="5"/>
  <c r="I19" i="5"/>
  <c r="B19" i="5"/>
  <c r="AA17" i="5"/>
  <c r="AB17" i="5"/>
  <c r="I17" i="5"/>
  <c r="B17" i="5"/>
  <c r="Z15" i="5"/>
  <c r="Y15" i="5"/>
  <c r="X15" i="5"/>
  <c r="W15" i="5"/>
  <c r="V15" i="5"/>
  <c r="U15" i="5"/>
  <c r="T15" i="5"/>
  <c r="S15" i="5"/>
  <c r="AA15" i="5"/>
  <c r="N15" i="5"/>
  <c r="M15" i="5"/>
  <c r="L15" i="5"/>
  <c r="K15" i="5"/>
  <c r="J15" i="5"/>
  <c r="B15" i="5"/>
  <c r="Z13" i="5"/>
  <c r="Y13" i="5"/>
  <c r="X13" i="5"/>
  <c r="W13" i="5"/>
  <c r="V13" i="5"/>
  <c r="U13" i="5"/>
  <c r="T13" i="5"/>
  <c r="S13" i="5"/>
  <c r="O13" i="5"/>
  <c r="AA13" i="5"/>
  <c r="AB13" i="5"/>
  <c r="N13" i="5"/>
  <c r="M13" i="5"/>
  <c r="L13" i="5"/>
  <c r="K13" i="5"/>
  <c r="J13" i="5"/>
  <c r="I13" i="5"/>
  <c r="B13" i="5"/>
  <c r="A11" i="5"/>
  <c r="C9" i="5"/>
  <c r="C8" i="5"/>
  <c r="C7" i="5"/>
  <c r="H30" i="62"/>
  <c r="AC17" i="5"/>
  <c r="AC19" i="5"/>
  <c r="D31" i="62"/>
  <c r="D32" i="62"/>
  <c r="D33" i="62"/>
  <c r="L27" i="66"/>
  <c r="M27" i="66"/>
  <c r="AB15" i="5"/>
  <c r="AB19" i="5"/>
  <c r="AC13" i="5"/>
  <c r="AC21" i="5"/>
  <c r="I15" i="5"/>
  <c r="AC15" i="5"/>
  <c r="I30" i="62"/>
  <c r="H31" i="62"/>
  <c r="H30" i="47"/>
  <c r="D31" i="47"/>
  <c r="AB21" i="5"/>
  <c r="I31" i="62"/>
  <c r="H32" i="62"/>
  <c r="I32" i="62"/>
  <c r="I33" i="62"/>
  <c r="H33" i="62"/>
  <c r="D34" i="62"/>
  <c r="D32" i="47"/>
  <c r="H31" i="47"/>
  <c r="I31" i="47"/>
  <c r="I32" i="47"/>
  <c r="H32" i="47"/>
  <c r="D33" i="47"/>
  <c r="H34" i="62"/>
  <c r="D35" i="62"/>
  <c r="I34" i="62"/>
  <c r="H33" i="47"/>
  <c r="D34" i="47"/>
  <c r="I33" i="47"/>
  <c r="D36" i="62"/>
  <c r="I35" i="62"/>
  <c r="H35" i="62"/>
  <c r="D37" i="62"/>
  <c r="I36" i="62"/>
  <c r="H36" i="62"/>
  <c r="I34" i="47"/>
  <c r="D35" i="47"/>
  <c r="H34" i="47"/>
  <c r="D36" i="47"/>
  <c r="H35" i="47"/>
  <c r="I35" i="47"/>
  <c r="I37" i="62"/>
  <c r="H37" i="62"/>
  <c r="D38" i="62"/>
  <c r="I36" i="47"/>
  <c r="H36" i="47"/>
  <c r="D37" i="47"/>
  <c r="H38" i="62"/>
  <c r="D39" i="62"/>
  <c r="I38" i="62"/>
  <c r="H37" i="47"/>
  <c r="D38" i="47"/>
  <c r="I37" i="47"/>
  <c r="D40" i="62"/>
  <c r="I39" i="62"/>
  <c r="H39" i="62"/>
  <c r="D41" i="62"/>
  <c r="I40" i="62"/>
  <c r="H40" i="62"/>
  <c r="I38" i="47"/>
  <c r="D39" i="47"/>
  <c r="H38" i="47"/>
  <c r="D40" i="47"/>
  <c r="H39" i="47"/>
  <c r="I39" i="47"/>
  <c r="I41" i="62"/>
  <c r="H41" i="62"/>
  <c r="I40" i="47"/>
  <c r="H40" i="47"/>
  <c r="D41" i="47"/>
  <c r="H41" i="47"/>
  <c r="I41"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300-000001000000}">
      <text>
        <r>
          <rPr>
            <sz val="9"/>
            <color indexed="81"/>
            <rFont val="Tahoma"/>
            <family val="2"/>
          </rPr>
          <t xml:space="preserve">El código SEGPLAN: corresponde al número asignado para la meta en el  SEGPLAN.
</t>
        </r>
      </text>
    </comment>
    <comment ref="D6" authorId="0" shapeId="0" xr:uid="{00000000-0006-0000-03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3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3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3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3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3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3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3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300-00000A000000}">
      <text>
        <r>
          <rPr>
            <b/>
            <sz val="9"/>
            <color indexed="81"/>
            <rFont val="Tahoma"/>
            <family val="2"/>
          </rPr>
          <t>Objetivo:</t>
        </r>
        <r>
          <rPr>
            <sz val="9"/>
            <color indexed="81"/>
            <rFont val="Tahoma"/>
            <family val="2"/>
          </rPr>
          <t xml:space="preserve"> Hace referencia al objetivo estratégico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3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300-00000C000000}">
      <text>
        <r>
          <rPr>
            <b/>
            <sz val="9"/>
            <color indexed="81"/>
            <rFont val="Tahoma"/>
            <family val="2"/>
          </rPr>
          <t xml:space="preserve">Nombre del indicador: </t>
        </r>
        <r>
          <rPr>
            <sz val="9"/>
            <color indexed="81"/>
            <rFont val="Tahoma"/>
            <family val="2"/>
          </rPr>
          <t xml:space="preserve">Hace referencia a la denominación dada al  indicador que expresa la característica,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300-00000D000000}">
      <text>
        <r>
          <rPr>
            <b/>
            <sz val="9"/>
            <color indexed="81"/>
            <rFont val="Tahoma"/>
            <family val="2"/>
          </rPr>
          <t>Tipo:</t>
        </r>
        <r>
          <rPr>
            <sz val="9"/>
            <color indexed="81"/>
            <rFont val="Tahoma"/>
            <family val="2"/>
          </rPr>
          <t xml:space="preserve"> 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3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3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300-000010000000}">
      <text>
        <r>
          <rPr>
            <b/>
            <sz val="9"/>
            <color indexed="81"/>
            <rFont val="Tahoma"/>
            <family val="2"/>
          </rPr>
          <t>Fuente:</t>
        </r>
        <r>
          <rPr>
            <sz val="9"/>
            <color indexed="81"/>
            <rFont val="Tahoma"/>
            <family val="2"/>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3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términos de resultado, es deber de tipología eficacia.
</t>
        </r>
      </text>
    </comment>
    <comment ref="B17" authorId="0" shapeId="0" xr:uid="{00000000-0006-0000-03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3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3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3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3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300-000017000000}">
      <text>
        <r>
          <rPr>
            <b/>
            <sz val="9"/>
            <color indexed="81"/>
            <rFont val="Tahoma"/>
            <family val="2"/>
          </rPr>
          <t>Línea Base:</t>
        </r>
        <r>
          <rPr>
            <sz val="9"/>
            <color indexed="81"/>
            <rFont val="Tahoma"/>
            <family val="2"/>
          </rPr>
          <t xml:space="preserve"> 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300-000018000000}">
      <text>
        <r>
          <rPr>
            <b/>
            <sz val="9"/>
            <color indexed="81"/>
            <rFont val="Tahoma"/>
            <family val="2"/>
          </rPr>
          <t>Acumulado cuatrienio:</t>
        </r>
        <r>
          <rPr>
            <sz val="9"/>
            <color indexed="81"/>
            <rFont val="Tahoma"/>
            <family val="2"/>
          </rPr>
          <t xml:space="preserve"> Hace referencia al valor acumulado durante el cuatrienio</t>
        </r>
      </text>
    </comment>
    <comment ref="B23" authorId="0" shapeId="0" xr:uid="{00000000-0006-0000-03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300-00001A000000}">
      <text>
        <r>
          <rPr>
            <b/>
            <sz val="9"/>
            <color indexed="81"/>
            <rFont val="Tahoma"/>
            <family val="2"/>
          </rPr>
          <t>Valor:</t>
        </r>
        <r>
          <rPr>
            <sz val="9"/>
            <color indexed="81"/>
            <rFont val="Tahoma"/>
            <family val="2"/>
          </rPr>
          <t xml:space="preserve"> 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3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3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400-000001000000}">
      <text>
        <r>
          <rPr>
            <sz val="9"/>
            <color indexed="81"/>
            <rFont val="Tahoma"/>
            <family val="2"/>
          </rPr>
          <t xml:space="preserve">El código SEGPLAN: corresponde al número asignado para la meta en el  SEGPLAN.
</t>
        </r>
      </text>
    </comment>
    <comment ref="D6" authorId="0" shapeId="0" xr:uid="{00000000-0006-0000-0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4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4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4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400-00000A000000}">
      <text>
        <r>
          <rPr>
            <b/>
            <sz val="9"/>
            <color indexed="81"/>
            <rFont val="Tahoma"/>
            <family val="2"/>
          </rPr>
          <t>Objetivo:</t>
        </r>
        <r>
          <rPr>
            <sz val="9"/>
            <color indexed="81"/>
            <rFont val="Tahoma"/>
            <family val="2"/>
          </rPr>
          <t xml:space="preserve"> Hace referencia al objetivo estratégico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b/>
            <sz val="9"/>
            <color indexed="81"/>
            <rFont val="Tahoma"/>
            <family val="2"/>
          </rPr>
          <t xml:space="preserve">Nombre del indicador: </t>
        </r>
        <r>
          <rPr>
            <sz val="9"/>
            <color indexed="81"/>
            <rFont val="Tahoma"/>
            <family val="2"/>
          </rPr>
          <t xml:space="preserve">Hace referencia a la denominación dada al  indicador que expresa la característica,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b/>
            <sz val="9"/>
            <color indexed="81"/>
            <rFont val="Tahoma"/>
            <family val="2"/>
          </rPr>
          <t>Tipo:</t>
        </r>
        <r>
          <rPr>
            <sz val="9"/>
            <color indexed="81"/>
            <rFont val="Tahoma"/>
            <family val="2"/>
          </rPr>
          <t xml:space="preserve"> 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4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400-000010000000}">
      <text>
        <r>
          <rPr>
            <b/>
            <sz val="9"/>
            <color indexed="81"/>
            <rFont val="Tahoma"/>
            <family val="2"/>
          </rPr>
          <t>Fuente:</t>
        </r>
        <r>
          <rPr>
            <sz val="9"/>
            <color indexed="81"/>
            <rFont val="Tahoma"/>
            <family val="2"/>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términos de resultado, es deber de tipología eficacia.
</t>
        </r>
      </text>
    </comment>
    <comment ref="B17" authorId="0" shapeId="0" xr:uid="{00000000-0006-0000-04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4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4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4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4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400-000017000000}">
      <text>
        <r>
          <rPr>
            <b/>
            <sz val="9"/>
            <color indexed="81"/>
            <rFont val="Tahoma"/>
            <family val="2"/>
          </rPr>
          <t>Línea Base:</t>
        </r>
        <r>
          <rPr>
            <sz val="9"/>
            <color indexed="81"/>
            <rFont val="Tahoma"/>
            <family val="2"/>
          </rPr>
          <t xml:space="preserve"> 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400-000018000000}">
      <text>
        <r>
          <rPr>
            <b/>
            <sz val="9"/>
            <color indexed="81"/>
            <rFont val="Tahoma"/>
            <family val="2"/>
          </rPr>
          <t>Acumulado cuatrienio:</t>
        </r>
        <r>
          <rPr>
            <sz val="9"/>
            <color indexed="81"/>
            <rFont val="Tahoma"/>
            <family val="2"/>
          </rPr>
          <t xml:space="preserve"> Hace referencia al valor acumulado durante el cuatrienio</t>
        </r>
      </text>
    </comment>
    <comment ref="B23" authorId="0" shapeId="0" xr:uid="{00000000-0006-0000-04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400-00001A000000}">
      <text>
        <r>
          <rPr>
            <b/>
            <sz val="9"/>
            <color indexed="81"/>
            <rFont val="Tahoma"/>
            <family val="2"/>
          </rPr>
          <t>Valor:</t>
        </r>
        <r>
          <rPr>
            <sz val="9"/>
            <color indexed="81"/>
            <rFont val="Tahoma"/>
            <family val="2"/>
          </rPr>
          <t xml:space="preserve"> 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4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D6" authorId="0" shapeId="0" xr:uid="{00000000-0006-0000-05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5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5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5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5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5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5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500-00000A000000}">
      <text>
        <r>
          <rPr>
            <b/>
            <sz val="9"/>
            <color indexed="81"/>
            <rFont val="Tahoma"/>
            <family val="2"/>
          </rPr>
          <t>Objetivo:</t>
        </r>
        <r>
          <rPr>
            <sz val="9"/>
            <color indexed="81"/>
            <rFont val="Tahoma"/>
            <family val="2"/>
          </rPr>
          <t xml:space="preserve"> Hace referencia al objetivo estratégico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b/>
            <sz val="9"/>
            <color indexed="81"/>
            <rFont val="Tahoma"/>
            <family val="2"/>
          </rPr>
          <t xml:space="preserve">Nombre del indicador: </t>
        </r>
        <r>
          <rPr>
            <sz val="9"/>
            <color indexed="81"/>
            <rFont val="Tahoma"/>
            <family val="2"/>
          </rPr>
          <t xml:space="preserve">Hace referencia a la denominación dada al  indicador que expresa la característica,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b/>
            <sz val="9"/>
            <color indexed="81"/>
            <rFont val="Tahoma"/>
            <family val="2"/>
          </rPr>
          <t>Tipo:</t>
        </r>
        <r>
          <rPr>
            <sz val="9"/>
            <color indexed="81"/>
            <rFont val="Tahoma"/>
            <family val="2"/>
          </rPr>
          <t xml:space="preserve"> 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10000000}">
      <text>
        <r>
          <rPr>
            <b/>
            <sz val="9"/>
            <color indexed="81"/>
            <rFont val="Tahoma"/>
            <family val="2"/>
          </rPr>
          <t>Fuente:</t>
        </r>
        <r>
          <rPr>
            <sz val="9"/>
            <color indexed="81"/>
            <rFont val="Tahoma"/>
            <family val="2"/>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términos de resultado, es deber de tipología eficacia.
</t>
        </r>
      </text>
    </comment>
    <comment ref="B17" authorId="0" shapeId="0" xr:uid="{00000000-0006-0000-05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7000000}">
      <text>
        <r>
          <rPr>
            <b/>
            <sz val="9"/>
            <color indexed="81"/>
            <rFont val="Tahoma"/>
            <family val="2"/>
          </rPr>
          <t>Línea Base:</t>
        </r>
        <r>
          <rPr>
            <sz val="9"/>
            <color indexed="81"/>
            <rFont val="Tahoma"/>
            <family val="2"/>
          </rPr>
          <t xml:space="preserve"> 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500-000018000000}">
      <text>
        <r>
          <rPr>
            <b/>
            <sz val="9"/>
            <color indexed="81"/>
            <rFont val="Tahoma"/>
            <family val="2"/>
          </rPr>
          <t>Acumulado cuatrienio:</t>
        </r>
        <r>
          <rPr>
            <sz val="9"/>
            <color indexed="81"/>
            <rFont val="Tahoma"/>
            <family val="2"/>
          </rPr>
          <t xml:space="preserve"> Hace referencia al valor acumulado durante el cuatrienio</t>
        </r>
      </text>
    </comment>
    <comment ref="B23" authorId="0" shapeId="0" xr:uid="{00000000-0006-0000-05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A000000}">
      <text>
        <r>
          <rPr>
            <b/>
            <sz val="9"/>
            <color indexed="81"/>
            <rFont val="Tahoma"/>
            <family val="2"/>
          </rPr>
          <t>Valor:</t>
        </r>
        <r>
          <rPr>
            <sz val="9"/>
            <color indexed="81"/>
            <rFont val="Tahoma"/>
            <family val="2"/>
          </rPr>
          <t xml:space="preserve"> 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D6" authorId="0" shapeId="0" xr:uid="{00000000-0006-0000-06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6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6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6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6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6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6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6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600-00000A000000}">
      <text>
        <r>
          <rPr>
            <b/>
            <sz val="9"/>
            <color indexed="81"/>
            <rFont val="Tahoma"/>
            <family val="2"/>
          </rPr>
          <t>Objetivo:</t>
        </r>
        <r>
          <rPr>
            <sz val="9"/>
            <color indexed="81"/>
            <rFont val="Tahoma"/>
            <family val="2"/>
          </rPr>
          <t>Hace referencia al objetivo estratégico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C000000}">
      <text>
        <r>
          <rPr>
            <b/>
            <sz val="9"/>
            <color indexed="81"/>
            <rFont val="Tahoma"/>
            <family val="2"/>
          </rPr>
          <t xml:space="preserve">Nombre del indicador: </t>
        </r>
        <r>
          <rPr>
            <sz val="9"/>
            <color indexed="81"/>
            <rFont val="Tahoma"/>
            <family val="2"/>
          </rPr>
          <t xml:space="preserve">Hace referencia a la denominación dada al  indicador que expresa la característica,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D000000}">
      <text>
        <r>
          <rPr>
            <b/>
            <sz val="9"/>
            <color indexed="81"/>
            <rFont val="Tahoma"/>
            <family val="2"/>
          </rPr>
          <t>Tipo:</t>
        </r>
        <r>
          <rPr>
            <sz val="9"/>
            <color indexed="81"/>
            <rFont val="Tahoma"/>
            <family val="2"/>
          </rPr>
          <t xml:space="preserve"> 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6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10000000}">
      <text>
        <r>
          <rPr>
            <b/>
            <sz val="9"/>
            <color indexed="81"/>
            <rFont val="Tahoma"/>
            <family val="2"/>
          </rPr>
          <t>Fuente:</t>
        </r>
        <r>
          <rPr>
            <sz val="9"/>
            <color indexed="81"/>
            <rFont val="Tahoma"/>
            <family val="2"/>
          </rPr>
          <t xml:space="preserve"> 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aleatorias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términos de resultado, es deber de tipología eficacia.
</t>
        </r>
      </text>
    </comment>
    <comment ref="B17" authorId="0" shapeId="0" xr:uid="{00000000-0006-0000-06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6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7000000}">
      <text>
        <r>
          <rPr>
            <b/>
            <sz val="9"/>
            <color indexed="81"/>
            <rFont val="Tahoma"/>
            <family val="2"/>
          </rPr>
          <t>Línea Base:</t>
        </r>
        <r>
          <rPr>
            <sz val="9"/>
            <color indexed="81"/>
            <rFont val="Tahoma"/>
            <family val="2"/>
          </rPr>
          <t xml:space="preserve"> 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600-000018000000}">
      <text>
        <r>
          <rPr>
            <b/>
            <sz val="9"/>
            <color indexed="81"/>
            <rFont val="Tahoma"/>
            <family val="2"/>
          </rPr>
          <t>Acumulado cuatrienio:</t>
        </r>
        <r>
          <rPr>
            <sz val="9"/>
            <color indexed="81"/>
            <rFont val="Tahoma"/>
            <family val="2"/>
          </rPr>
          <t xml:space="preserve"> Hace referencia al valor acumulado durante el cuatrienio</t>
        </r>
      </text>
    </comment>
    <comment ref="B23" authorId="0" shapeId="0" xr:uid="{00000000-0006-0000-06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A000000}">
      <text>
        <r>
          <rPr>
            <b/>
            <sz val="9"/>
            <color indexed="81"/>
            <rFont val="Tahoma"/>
            <family val="2"/>
          </rPr>
          <t>Valor:</t>
        </r>
        <r>
          <rPr>
            <sz val="9"/>
            <color indexed="81"/>
            <rFont val="Tahoma"/>
            <family val="2"/>
          </rPr>
          <t xml:space="preserve"> 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<sst xmlns="http://schemas.openxmlformats.org/spreadsheetml/2006/main" count="919" uniqueCount="369">
  <si>
    <t>SISTEMA INTEGRADO DE GESTIÓN</t>
  </si>
  <si>
    <t>PROCESO DIRECCIONAMIENTO ESTRATÉGICO</t>
  </si>
  <si>
    <t>Formato de programación y seguimiento al Plan Operativo Anual de gestión con inversión</t>
  </si>
  <si>
    <t>Código: PE01-PR01-F01</t>
  </si>
  <si>
    <t>Versión: 6.0</t>
  </si>
  <si>
    <t>Eje / Pilar Plan de Desarrollo</t>
  </si>
  <si>
    <t>Programa Plan de Desarrollo</t>
  </si>
  <si>
    <t>Proyecto Estratégico</t>
  </si>
  <si>
    <t>PROGRAMACIÓN CUATRIENIO</t>
  </si>
  <si>
    <t>SEGUIMIENTO VIGENCIA</t>
  </si>
  <si>
    <t>AVANCE</t>
  </si>
  <si>
    <t xml:space="preserve">CÓDIGO Y NOMBRE DEL PROYECTO DE INVERSIÓN </t>
  </si>
  <si>
    <t>CÓDIGO Y META PROYECTO DE INVERSIÓN ASOCIADA</t>
  </si>
  <si>
    <t>CÓDIGO META PRODUCTO</t>
  </si>
  <si>
    <t xml:space="preserve"> META PRODUCTO</t>
  </si>
  <si>
    <t>CÓDIGO INDICADOR</t>
  </si>
  <si>
    <t>INDICADOR</t>
  </si>
  <si>
    <t>UNIDAD DE MEDIDA</t>
  </si>
  <si>
    <t>TIPOLOGÍA</t>
  </si>
  <si>
    <t>CUATRIENIO</t>
  </si>
  <si>
    <t>ENE</t>
  </si>
  <si>
    <t>FEB</t>
  </si>
  <si>
    <t>MAR</t>
  </si>
  <si>
    <t>ABR</t>
  </si>
  <si>
    <t>MAY</t>
  </si>
  <si>
    <t>JUN</t>
  </si>
  <si>
    <t>JUL</t>
  </si>
  <si>
    <t>AGO</t>
  </si>
  <si>
    <t>SEP</t>
  </si>
  <si>
    <t>OCT</t>
  </si>
  <si>
    <t>NOV</t>
  </si>
  <si>
    <t>DIC</t>
  </si>
  <si>
    <t>Total Ejecutado</t>
  </si>
  <si>
    <t>% VIGENCIA</t>
  </si>
  <si>
    <t>% PDD</t>
  </si>
  <si>
    <t>AVANCES Y LOGROS</t>
  </si>
  <si>
    <t>RETRASOS Y SOLUCIONES</t>
  </si>
  <si>
    <t>BENEFICIOS</t>
  </si>
  <si>
    <t>1032 - Gestión y control de tránsito y transporte</t>
  </si>
  <si>
    <t>Demarcar el total de malla vial construida y conservada</t>
  </si>
  <si>
    <t xml:space="preserve"> Número de km demarcados</t>
  </si>
  <si>
    <t>Cantidad</t>
  </si>
  <si>
    <t>Suma</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</si>
  <si>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</si>
  <si>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N/A</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</si>
  <si>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</si>
  <si>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Señalizar verticalmente del total de malla vial construida y conservada</t>
  </si>
  <si>
    <t>Número de señales verticales instaladas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</si>
  <si>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</si>
  <si>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</si>
  <si>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 xml:space="preserve">Implementación 100% segunda fase - Sistema Inteligente de Transporte
</t>
  </si>
  <si>
    <t>Porcentaje de implementación de la segunda fase del Sistema Inteligente de Transporte</t>
  </si>
  <si>
    <t>Porcentaje</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</si>
  <si>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</si>
  <si>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</si>
  <si>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 xml:space="preserve">Diseño e implementación 100% de la segunda fase de semáforos inteligentes
</t>
  </si>
  <si>
    <t xml:space="preserve"> Porcentaje de implementación de la segunda fase de semáforos inteligentes</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</si>
  <si>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</si>
  <si>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 xml:space="preserve">Diseño e implementación 100% de la primera fase de Detección Electrónica de Infracciones (DEI)
</t>
  </si>
  <si>
    <t>Porcentaje de diseño e implementación de la primera fase de Detección Electrónica de Infracciones (DEI)</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</si>
  <si>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</si>
  <si>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</si>
  <si>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</si>
  <si>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</si>
  <si>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</si>
  <si>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</si>
  <si>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</si>
  <si>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</si>
  <si>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</si>
  <si>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</si>
  <si>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</si>
  <si>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</si>
  <si>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</si>
  <si>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</si>
  <si>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Implementación 100% segunda fase - Sistema Inteligente de Transporte</t>
  </si>
  <si>
    <t>Apoyo</t>
  </si>
  <si>
    <t>Creciente</t>
  </si>
  <si>
    <t>3. Fuente PMR</t>
  </si>
  <si>
    <t>NO</t>
  </si>
  <si>
    <t>4. Dependencia responsable</t>
  </si>
  <si>
    <t>Dirección de Control y Vigilancia</t>
  </si>
  <si>
    <t>5. Meta con territorialización</t>
  </si>
  <si>
    <t>Misional</t>
  </si>
  <si>
    <t>Decreciente</t>
  </si>
  <si>
    <t>6. Proyecto</t>
  </si>
  <si>
    <t>Gestión y control de tránsito y transporte</t>
  </si>
  <si>
    <t>7. Código del Proyecto</t>
  </si>
  <si>
    <t>Estratégico</t>
  </si>
  <si>
    <t>8. Proceso</t>
  </si>
  <si>
    <t>9. Código del proceso</t>
  </si>
  <si>
    <t>PM04</t>
  </si>
  <si>
    <t>Evaluación</t>
  </si>
  <si>
    <t>10. Objetivo estratégico</t>
  </si>
  <si>
    <t xml:space="preserve">7. Prestar servicios eficientes, oportunos y de calidad a la ciudadanía, tanto en gestión como en trámites de la movilidad </t>
  </si>
  <si>
    <t>11. Meta Producto</t>
  </si>
  <si>
    <t>231 - Implementación 100% segunda fase - Sistema Inteligente de Transporte</t>
  </si>
  <si>
    <t>SI</t>
  </si>
  <si>
    <t>12. Nombre del indicador</t>
  </si>
  <si>
    <t>Actividades para la segunda fase del Sistema Inteligente de Transporte</t>
  </si>
  <si>
    <t>13. Tipología</t>
  </si>
  <si>
    <t>Eficacia</t>
  </si>
  <si>
    <t>Anual</t>
  </si>
  <si>
    <t>14. Fecha de programación</t>
  </si>
  <si>
    <t>Enero de 2018</t>
  </si>
  <si>
    <t>15. Tipo anualización</t>
  </si>
  <si>
    <t>Semestral</t>
  </si>
  <si>
    <t>16. Objetivo y descripción del Indicador</t>
  </si>
  <si>
    <t>El objetivo del indicador es medir el porcentaje de avance de las actividades a desarrollar  tendientes a la implementación de la segunda fase del Sistema Inteligente de Transporte</t>
  </si>
  <si>
    <t>Trimestral</t>
  </si>
  <si>
    <t>1. Orientar las acciones de la Secretaría Distrital de Movilidad hacia la visión cero, es decir, la reducción sustancial de víctimas fatales y lesionadas en siniestros de tránsito</t>
  </si>
  <si>
    <t>17. Fuente u origen de Datos</t>
  </si>
  <si>
    <t>Control y vigilancia - Sistema Inteligente de Transporte</t>
  </si>
  <si>
    <t>Mensual</t>
  </si>
  <si>
    <t xml:space="preserve">2. Fomentar la cultura ciudadana y el respeto entre todos los usuarios de todas las formas de transporte, protegiendo en especial los actores vulnerables y los modos activos </t>
  </si>
  <si>
    <t>18. Fórmula de Cálculo</t>
  </si>
  <si>
    <t>Porcentaje de avance en actividades ejecutadas / Porcentaje total de avance de actividades programado en la vigencia</t>
  </si>
  <si>
    <t>3. Propender por la sostenibilidad ambiental, económica y social de la movilidad en una visión integral de planeción de ciudad y movilidad</t>
  </si>
  <si>
    <t>19. Unidad de medida del indicador</t>
  </si>
  <si>
    <t>4. Ser ejemplo en la rendición de cuentas a la ciudadanía</t>
  </si>
  <si>
    <t xml:space="preserve">20.  Nombre de las Variables </t>
  </si>
  <si>
    <t>VARIABLE 1 - Numerador</t>
  </si>
  <si>
    <t>VARIABLE 2 - Denominador</t>
  </si>
  <si>
    <t>Eficiencia</t>
  </si>
  <si>
    <t>5. Ser transparente, incluyente, equitativa en género y garantista de la participación e involucramiento ciudadanos y del sectro privado</t>
  </si>
  <si>
    <t>Porcentaje de avance en actividades ejecutadas</t>
  </si>
  <si>
    <t>Porcentaje total de avance de actividades programado en la vigencia</t>
  </si>
  <si>
    <t>Efectividad</t>
  </si>
  <si>
    <t xml:space="preserve">6. Proveer un ecosistema adecuado para la innovación y adopción  de nuevas y mejores tecnologías de movilidad y de información y comunicación </t>
  </si>
  <si>
    <t>21. Unidad de medida (de la variable)</t>
  </si>
  <si>
    <t>22. Descripción de la variable</t>
  </si>
  <si>
    <t>Se registra el porcentaje de actividades desarrolladas sobre las programadas para la segunda fase del Sistema Inteligente de Transporte</t>
  </si>
  <si>
    <t>Se registra el porcentaje  de actividades programadas para la segunda fase del Sistema Inteligente de Transporte</t>
  </si>
  <si>
    <t>8. Contar con un excelente equipo humano y condiciones laborales que hagan de la Secretaría Distrital de Movilidad un lugar atractivo para trabajar y desarrollarse profesionalmente</t>
  </si>
  <si>
    <t>23. Inicio de la Serie</t>
  </si>
  <si>
    <t>25. Línea base</t>
  </si>
  <si>
    <t>24. Fin de la Serie</t>
  </si>
  <si>
    <t>Diciembre de 2018</t>
  </si>
  <si>
    <t>26. Valor de la Meta</t>
  </si>
  <si>
    <t>27. Frecuencia del reporte</t>
  </si>
  <si>
    <t xml:space="preserve">28. Observación a la magnitud propuesta para la Meta </t>
  </si>
  <si>
    <t>N.A</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</si>
  <si>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</si>
  <si>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</si>
  <si>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</si>
  <si>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</si>
  <si>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</si>
  <si>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</si>
  <si>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</si>
  <si>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</si>
  <si>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</si>
  <si>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Meta mensual</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</si>
  <si>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</si>
  <si>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</si>
  <si>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</si>
  <si>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</si>
  <si>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</si>
  <si>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</si>
  <si>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</si>
  <si>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</si>
  <si>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</si>
  <si>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</si>
  <si>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</si>
  <si>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</si>
  <si>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</si>
  <si>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</si>
  <si>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</si>
  <si>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</si>
  <si>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</si>
  <si>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</si>
  <si>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</si>
  <si>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</si>
  <si>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</si>
  <si>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</si>
  <si>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</si>
  <si>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ALEJANDRO FORERO GUZMAN</t>
  </si>
  <si>
    <t>40. Responsable del reporte</t>
  </si>
  <si>
    <t>ALMA ISABEL RONCALLO DÍAZ</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</si>
  <si>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</si>
  <si>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</si>
  <si>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</si>
  <si>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</si>
  <si>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</si>
  <si>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</si>
  <si>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</si>
  <si>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VERSIÓN 3.0</t>
  </si>
  <si>
    <t>CODIGO Y NOMBRE DEL PROYECTO DE INVERSIÓN O PROCESO</t>
  </si>
  <si>
    <t>DEPENDENCIA:</t>
  </si>
  <si>
    <t>SUBSECRETARÍA RESPONSABLE:</t>
  </si>
  <si>
    <t>ORDENADOR DEL GASTO:</t>
  </si>
  <si>
    <t>DIANA VIDAL</t>
  </si>
  <si>
    <t>META POA ASOCIADA</t>
  </si>
  <si>
    <t>Sección No. 1: PROGRAMACION  VIGENCIA 2018</t>
  </si>
  <si>
    <t>Sección No. 2: EJECUCIÓN</t>
  </si>
  <si>
    <t>1. NÚMERO</t>
  </si>
  <si>
    <t>2. ACTIVIDADES PRIMARIAS</t>
  </si>
  <si>
    <t>3. PONDERACIÓN
ACTIVIDAD PRIMARIA</t>
  </si>
  <si>
    <t>4. No.</t>
  </si>
  <si>
    <t>5. ACTIVIDADES SECUNDARIAS</t>
  </si>
  <si>
    <t>6. PONDERACIÓN
ACTIVIDAD SECUNDARIA</t>
  </si>
  <si>
    <t>7. FECHA ESTIMADA DE  EJECUCIÓN</t>
  </si>
  <si>
    <t>8. AVANCE PONDERADO</t>
  </si>
  <si>
    <t>9. FECHA EJECUCIÓN</t>
  </si>
  <si>
    <t>10. OBSERVACIONES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</si>
  <si>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</si>
  <si>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</si>
  <si>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</si>
  <si>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</si>
  <si>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Servicios de Información en Nube electrónica</t>
  </si>
  <si>
    <t>Estudios previos  y estructuración técnica, financiera  y legal para llevar a cabo la contratación del servicio de informacion en nube electrónica.</t>
  </si>
  <si>
    <t>TOTAL</t>
  </si>
  <si>
    <t>HOJA DE VIDA DEL INDICADOR</t>
  </si>
  <si>
    <t>Código: PE01-PR06-F03</t>
  </si>
  <si>
    <t>Versión: 3.0</t>
  </si>
  <si>
    <t>PARTE 1. Identificación del Indicador</t>
  </si>
  <si>
    <t>Código SEGPLAN Meta/Actividad Proyecto</t>
  </si>
  <si>
    <t>Descripción Meta/Actividad Proyecto de Inversión o de Gestión</t>
  </si>
  <si>
    <t>Meta/Actividad con territorialización</t>
  </si>
  <si>
    <t>Dependencia responsable</t>
  </si>
  <si>
    <t>Subdirección de Atención a la Fauna</t>
  </si>
  <si>
    <t>Indicador PMR</t>
  </si>
  <si>
    <t>Nombre Proyecto</t>
  </si>
  <si>
    <t>Servicio para la atención de animales en condición de vulnerabilidad a través de los programas del IDPYBA en Bogotá</t>
  </si>
  <si>
    <t>Código del Proyecto</t>
  </si>
  <si>
    <t>Código del proceso</t>
  </si>
  <si>
    <t>PM01</t>
  </si>
  <si>
    <t>Objetivo estratégico</t>
  </si>
  <si>
    <t>Proteger la vida y ser garantes del trato digno hacia los animales, a través de acciones de protección y bienestar animal</t>
  </si>
  <si>
    <t>Meta Sectorial</t>
  </si>
  <si>
    <t>Desarrollar e implementar un programa de atención integral a la fauna sinantrópica del Distrito Capital incluyendo un piloto para realizar un diagnóstico sobre enjambres en Bogotá.</t>
  </si>
  <si>
    <t>Nombre del indicador</t>
  </si>
  <si>
    <t>Porcentaje (%) de avance en la construcción del documento diagnóstico y la batería de indicadores y metas.</t>
  </si>
  <si>
    <t>Tipología</t>
  </si>
  <si>
    <t>Fecha de programación</t>
  </si>
  <si>
    <t>Enero 2022</t>
  </si>
  <si>
    <t>Tipo anualización</t>
  </si>
  <si>
    <t>Objetivo y descripción del Indicador</t>
  </si>
  <si>
    <t>Fuente u origen de Datos</t>
  </si>
  <si>
    <t>Fórmula de Cálculo</t>
  </si>
  <si>
    <t>(Porcentaje de avance obtenido  / porcentaje de avance programado) *100%</t>
  </si>
  <si>
    <t>Unidad de medida del indicador</t>
  </si>
  <si>
    <t>porcentaje %</t>
  </si>
  <si>
    <t xml:space="preserve">Nombre de las Variables </t>
  </si>
  <si>
    <t>Magnitud Ejecutada</t>
  </si>
  <si>
    <t xml:space="preserve">Magnitud programada </t>
  </si>
  <si>
    <t>Porcentaje de avance obtenido</t>
  </si>
  <si>
    <t>porcentaje de avance programado</t>
  </si>
  <si>
    <t>Unidad de medida (de la variable)</t>
  </si>
  <si>
    <t>Porcentaje (%)</t>
  </si>
  <si>
    <t>Descripción de la variable</t>
  </si>
  <si>
    <t xml:space="preserve">Hace referencia al porcentaje de avance acumulado </t>
  </si>
  <si>
    <t>Hace referencia al porcentaje de avance programado para el periodo de medición.</t>
  </si>
  <si>
    <t>Inicio de la Serie</t>
  </si>
  <si>
    <t>Línea base</t>
  </si>
  <si>
    <t>Acumulado cuatrienio</t>
  </si>
  <si>
    <t>Fin de la Serie</t>
  </si>
  <si>
    <t>Valor de la Meta</t>
  </si>
  <si>
    <t>Frecuencia del reporte</t>
  </si>
  <si>
    <t xml:space="preserve">Justificación meta inferior a línea base </t>
  </si>
  <si>
    <t>PARTE 2. Seguimiento al Indicador</t>
  </si>
  <si>
    <t>Magnitud programada mensual</t>
  </si>
  <si>
    <t>Magnitud ejecutada mensual</t>
  </si>
  <si>
    <t>% Avance frente a la meta mensual</t>
  </si>
  <si>
    <t xml:space="preserve"> Magnitud programada acumulada</t>
  </si>
  <si>
    <t>Magnitud ejecutada Acumulada</t>
  </si>
  <si>
    <t>% Avance acumulado</t>
  </si>
  <si>
    <t>% Avance Acumulado frente al PDD</t>
  </si>
  <si>
    <t>Enero</t>
  </si>
  <si>
    <t>Descripción del avance de meta en el periodo</t>
  </si>
  <si>
    <t>Descripción avances y logros</t>
  </si>
  <si>
    <t>Descripción retrasos y soluciones</t>
  </si>
  <si>
    <t>Beneficios para la Comunidad/Entidad</t>
  </si>
  <si>
    <t>PARTE 3. Actualización y Responsables del reporte</t>
  </si>
  <si>
    <t>Control de actualizaciones</t>
  </si>
  <si>
    <t xml:space="preserve">Fecha </t>
  </si>
  <si>
    <t>Campo modificado</t>
  </si>
  <si>
    <t>Modificación realizada.</t>
  </si>
  <si>
    <t>-</t>
  </si>
  <si>
    <t>Responsable del Análisis</t>
  </si>
  <si>
    <t>Responsable del reporte</t>
  </si>
  <si>
    <t>Jefe de Oficina y/o Subdirector(a)</t>
  </si>
  <si>
    <t>Firma Jefe Oficina y/o Subdirector(a)</t>
  </si>
  <si>
    <t xml:space="preserve"> </t>
  </si>
  <si>
    <t>Atender 60.000 animales a través de programas en brigadas, urgencias veterinarias, adopción, custodia, maltrato, comportamiento, identificación u otros que sean requeridos.</t>
  </si>
  <si>
    <t>PM05 - PM01</t>
  </si>
  <si>
    <t>60.000 animales atendidos en los programas de atención integral de la fauna doméstica del Distrito Capital.</t>
  </si>
  <si>
    <t>Número de animales atendidos en el Distrito Capital por los diferentes programas del Instituto</t>
  </si>
  <si>
    <t>Enero 2023</t>
  </si>
  <si>
    <t>(Numero de animales atendidos / Numero de animales programados) * 100%</t>
  </si>
  <si>
    <t>Número</t>
  </si>
  <si>
    <t>Numero de animales atendidos</t>
  </si>
  <si>
    <t>Numero de animales programados</t>
  </si>
  <si>
    <t>La variable permite medir la cantidad de animales atendidos.</t>
  </si>
  <si>
    <t>La variable permite medir la cantidad de animales programados.</t>
  </si>
  <si>
    <t>No se presentaron retrasos</t>
  </si>
  <si>
    <t>PM05</t>
  </si>
  <si>
    <t>Fortalecer el Escuadrón Anticrueldad mediante la ampliación de la capacidad de respuesta frente a casos de maltrato animal en la Línea 123 y en el equipo técnico especializado del IDPYBA.</t>
  </si>
  <si>
    <t>Numero de escuadrones fortalecidos</t>
  </si>
  <si>
    <t>Numero de Escuadrones fortalecidos</t>
  </si>
  <si>
    <t>Numero de Escuadrones Programados</t>
  </si>
  <si>
    <t>Numero</t>
  </si>
  <si>
    <t>Permite medir el avance obtenido en el periodo.</t>
  </si>
  <si>
    <t>permite medir la cantidad programada para el periodo</t>
  </si>
  <si>
    <t>Esterilizar 356.000 perros y gatos  priorizando las localidades con mayores cifras poblacionales estimadas.</t>
  </si>
  <si>
    <t>Realizar la esterilización de 356.000 animales en el Distrito Capital</t>
  </si>
  <si>
    <t>Número de animales esterilizados</t>
  </si>
  <si>
    <t>Enero  2023</t>
  </si>
  <si>
    <t>El indicador  "Numero de Animales esterilizados" permite llevar seguimiento a la cantidad de animales (perros y gatos) esterilizados.</t>
  </si>
  <si>
    <t>(Numero de animales esterilizados / numero de animales programados para esterilizar) * 100%</t>
  </si>
  <si>
    <t>Numero de animales esterilizados</t>
  </si>
  <si>
    <t>numero de animales programados a esterilizar</t>
  </si>
  <si>
    <t>permite medir la cantidad de animales esterilizados</t>
  </si>
  <si>
    <t>14. Realizar 133 visitas administrativas y de seguimiento a empresas prestadoras del servicio público de transporte.</t>
  </si>
  <si>
    <t>PM03</t>
  </si>
  <si>
    <t>240 - 52 estrategias integrales de seguridad vial que incluyan cultura ciudadana implementadas en un punto, tramo o zona.</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</si>
  <si>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</si>
  <si>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</si>
  <si>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</si>
  <si>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 / No. De Visitas administrativas programadas)*100</t>
  </si>
  <si>
    <t>No. De visitas administrativas realizadas</t>
  </si>
  <si>
    <t xml:space="preserve"> No. De Visitas administrativas programadas</t>
  </si>
  <si>
    <t>Es la cantidad de visitas administrativas ya sea de auditoria o de seguimiento que se realiza a las empresas prestadoras del servicio de transporte público; ya sea colectivo, individual o masivo.</t>
  </si>
  <si>
    <t>Es el número de visitas administrativas que se tiene programado realizar en el período de tiempo del reporte.</t>
  </si>
  <si>
    <t>ANGELICA PICO-ANALISIS/LUIS HUMBERTO GONZALEZ-INFORMACION</t>
  </si>
  <si>
    <t>ANGELICA PICO</t>
  </si>
  <si>
    <t>Formato de Anexo de Actividades</t>
  </si>
  <si>
    <t>CODIGO Y NOMBRE DEL PROYECTO DE INVERSIÓN O DEL POA SIN INVERSIÓN</t>
  </si>
  <si>
    <t>Sección No. 1: PROGRAMACION  VIGENCIA _2018</t>
  </si>
  <si>
    <t>Prog</t>
  </si>
  <si>
    <t>Ejec</t>
  </si>
  <si>
    <t>Trim  1</t>
  </si>
  <si>
    <t>Total</t>
  </si>
  <si>
    <t>Trim  2</t>
  </si>
  <si>
    <t>Trim  3</t>
  </si>
  <si>
    <t>Trim  4</t>
  </si>
  <si>
    <t>TOTAL AÑO</t>
  </si>
  <si>
    <t>Profesional Administrativa - Magda Arévalo</t>
  </si>
  <si>
    <t>Líder Médicos Unidad de Cuidado Animal- Magda Suárez
Líder Programa Escuadrón Anticrueldad- Leidy Rojas
Líder Programa Urgencias Veterinarias - Alejandra Escobar
Líder Programa Brigadas Médicas  - Mauricio Vargas</t>
  </si>
  <si>
    <t>Profesional Administrativa -  Magda Arévalo</t>
  </si>
  <si>
    <t>__</t>
  </si>
  <si>
    <t>____</t>
  </si>
  <si>
    <t>___</t>
  </si>
  <si>
    <t>Contribuye al control poblacional de los perros y gatos en la ciudad, así como en temas relacionados con la salud publica.</t>
  </si>
  <si>
    <t>Líder Programa Esterilizaciones - Johana Morales                                                                                                                                                                                                                         Líder Programa Esterilizaciones Punto Fijo Unidad de Cuidado Animal - Walter Fernández</t>
  </si>
  <si>
    <t>Subdirector de Atención a la Fauna - Óscar Alexander Jiménez Mantha</t>
  </si>
  <si>
    <t>El origen de los datos proviene del reporte mensual realizado por el área junto con los soportes en medio magnético (bases en Excel, historias clínicas, documentos técnicos, informes, actas entre otros).</t>
  </si>
  <si>
    <t>Permite medir la cantidad de animales programados para esterilizar.</t>
  </si>
  <si>
    <t xml:space="preserve">Se da continuidad al programa que construye y brinda lineamientos técnicos para el manejo y la atención de animales sinantrópicos, priorizando las especies Columba Livia y Apis melífera.						</t>
  </si>
  <si>
    <t>Líder Programa Sinantrópicos - Mauricio Cano                                                                                                                                                                                                                           Profesional Universitario- Jairo Santana</t>
  </si>
  <si>
    <t>Desarrollar 1 línea base para la atención de animales sinantrópicos incluyendo un diagnóstico para el manejo de enjambres de abejas en el D.C.</t>
  </si>
  <si>
    <t>El indicador tiene por objeto medir el porcentaje de avance en la ejecución, a través del seguimiento de un cronograma de actividades propuesto para lograr el 30,00% de avance para el 2023. Cabe aclarar que para efectos de análisis del indicador se empleo la unidad de porcentaje, la cual es equivalente en numero.</t>
  </si>
  <si>
    <t xml:space="preserve">Minimizar impactos negativos en la salud ambiental del Distrito Capital.
Fortalecer la protección y bienestar de la fauna en el Distrito
Brindar mayor oportunidad a los animales en condición vulnerable.
Ofertar programas en atención por maltrato, atención en salud animal, urgencias veterinarias, adopción, custodia y/o brigadas de salud, permite fortalecer los procesos de protección y bienestar animal en la ciudad.
Brindar la oportunidad a caninos y felinos en encontrar un hogar responsable a través del proceso de adopción."						</t>
  </si>
  <si>
    <t xml:space="preserve">
El indicador "Animales atendidos en el Distrito Capital", permite llevar seguimiento a la cantidad de animales en condición vulnerable que son atendidos a través de los programas en brigadas, urgencias veterinarias, adopción, custodia, maltrato, comportamiento, identificación, sinantrópicos u otros que sean requeridos. 
De esta forma y entendiendo como atención integral la prestación de uno o varios servicios de acuerdo con las necesidades físicas y comportamentales del individuo, para el conteo de los animales atendidos en la Unidad de Cuidado Animal por procesos relacionados con la protección y la adopción (custodia, valoración en comportamiento y adopción), suman a la ejecución de la meta aquellos animales que ingresan a la UCA por abandono o son remitidos por otras entidades, ya que los demás animales son remitidos por programas del instituto y ya han sido contados previamente. 
En cuanto al servicio de Implantación de animales a través de jornadas de identificación, este será medido a través de un indicador de gestión que hará parte del POA, teniendo en cuenta la alta demanda obtenida para el ultimo trimestre de 2020 y el impacto generado en la meta. Cabe aclarar que el servicio de identificación continuará siendo transversal a los programas del Instituto.</t>
  </si>
  <si>
    <t>Esta se encuentra relacionada a que las alcaldías locales realizaran dentro de su gestión interna jornadas de atención a caninos y felinos</t>
  </si>
  <si>
    <t>Con el fortalecimiento del Escuadrón Anticrueldad se contribuye en la protección y el bienestar animal en el Distrito Capital.</t>
  </si>
  <si>
    <t>Líder Programa de atención por maltrato - Leidy Rojas
Profesional Programa de atención Maltrato- Diana Rodriguez</t>
  </si>
  <si>
    <t>Consolidar 1 escuadrón Anticrueldad con mayor capacidad de respuesta en la atención de casos por presunto maltrato animal.</t>
  </si>
  <si>
    <t>El indicador  "Numero de escuadrones fortalecidos" tiene por objeto medir el avance de ejecución, a través del seguimiento de un cronograma de actividades propuesto para el fortalecimiento del escuadrón Anticrueldad.</t>
  </si>
  <si>
    <t>(Numero de Escuadrones fortalecidos / Numero de Escuadrones Programados) * 100%</t>
  </si>
  <si>
    <t>______</t>
  </si>
  <si>
    <t xml:space="preserve">En el mes de marzo de 2023 se logró un avance del 1.53% ejecutado mensual con las actividades relacionadas en el plan de acción para el programa de sinantrópicos lo que corresponde al 76% de avance a lo programado.  
A traves de la atención de 136 palomas a través de 7 brigadas médicas, ocho (8) censos poblacionales en puntos críticos y, veintiséis (26) visitas técnicas a puntos reportados por la comunidad. 
Durante el periodo de corte se ha continuado con la alimentación del documento base -Guimpas-, el cual se ha complementado con estrategias de enriquecimiento al plan de acción y su respectiva implementación en territorio, abarcando estrategias de manejo contempladas en la resolución 2984 del 2019. </t>
  </si>
  <si>
    <t xml:space="preserve">Con corte al 31 de marzo de 2023  se logró un avance del 3.66% ejecutado las actividades relacionadas en el plan de acción para el programa de sinantrópicos lo que corresponde al 12% de lo programado: 
-A través de Veintitrés (23) censos de población, distribuidas de la siguiente manera:  Usaquén: 3, Chapinero: 1, Santa fe: 4, San Cristóbal: 2, Bosa 3, Kennedy: 3, Engativá: 2, La Candelaria: 5.  
-Adicionalmente ha brindado la atención médica veterinaria a 254 palomas a través de 9 brigadas médicas en las localidades de: Chapinero: 44, Santa fe: 90, San Cristóbal: 12, Engativá: 3, Suba: 5, Antonio Nariño: 10, La Candelaria: 90. 
-Se han realizado cuarenta y tres (43) visitas técnicas a puntos reportados por la comunidad. En las localidades de: Usaquén: 7, Chapinero:2, Santa fe: 3, Usme: 1, Tunjuelito: 1, Bosa: 3, Kennedy: 3, Fontibón: 5, Engativá: 8, Suba: 4, Teusaquillo: 2, Puente Aranda: 1, La Candelaria: 1, Ciudad Bolívar: 2. 
-Durante el periodo de corte se ha continuado con la alimentación del documento base -Guimpas-, el cual se ha complementado con estrategias de enriquecimiento al plan de acción y su respectiva implementación en territorio, abarcando estrategias de manejo contempladas en la resolución 2984 del 2019. </t>
  </si>
  <si>
    <t xml:space="preserve"> 
En el mes de marzo de 2023, se llevó a cabo la atención de 1.881 animales, correspondiente a un 230% de avance frente a la meta mensual, que se encuentran desagregados de la siguiente manera: 
• Se atendieron por presunto maltrato 1.301 animales distribuidos por especie de la siguiente manera: 372 Caninos, 71 Felinos, 466 aves ornamentales, 21 palomas, 125 Roedores, 34 bovinos, 5 Caprinos, 15 Porcinos, 21 Équidos, 3 Camélidos, 104 Aves de corral, 9 Ovinos, 2 Bufalinos, 38 Lagomorfos y 15 de otras especies. 
• A través de brigadas médicas se atendieron 312 animales (238 caninos y 74 felinos), en 212 intervenciones realizadas en las 20 localidades del distrito 
• Por Urgencias Veterinarias se atendieron 110 animales (74 caninos y 36 felinos). 
• Ingresaron 22 animales (10 caninos y 12 felinos) a la Unidad de Cuidado Animal por situación de abandono o remitidos por entidades como bomberos, policía y la secretaria Distrital de Salud para la prestación del servicio de custodia. 
• Se prestó atención veterinaria a 136 palomas de plaza a través de siete (7) brigadas médicas. </t>
  </si>
  <si>
    <t xml:space="preserve">Con corte al 31 de marzo de 2023 se logró un avance del 39.1%, lo que corresponde a la atención de 3.840 animales, que se encuentran desagregados de la siguiente manera: 
• Se han atendido por presunto maltrato 2.708 animales distribuidos por especie de la siguiente manera:  856 Caninos, 253 Felinos, 507 Aves Ornamentales, 21 Palomas, 130 Roedores, 44 Bovinos, 13 Caprinos, 15 Porcinos, 29 Équidos, 6 Camélidos, 758 Aves de Corral, 9 Ovinos, 2 Bufalinos, 50 Lagomorfos y 15 de otras especies. 
•  A través de brigadas médicas se atendieron 520 animales (415 caninos y 105 felinos), en 296 intervenciones realizadas en las 20 localidades del distrito 
• Por Urgencias Veterinarias se atendieron 291 animales (190 caninos y 101 felinos). 
• Ingresaron 67 animales a la Unidad de Cuidado Animal (51 caninos y 16 felinos) por situación de abandono o remitidos por entidades como bomberos, policía y la secretaria Distrital de Salud para la prestación del servicio de custodia. 
• Se prestó atención veterinaria a 254 palomas de plaza a través de brigadas médicas. </t>
  </si>
  <si>
    <t>No se contó concontrato /convenio e que permitiera el cumplimiento de las actividades programadas por demoras en el cronograma que se tenia previsto para la atención  médica en clinica operadora de Palomas de Plaza y rehabilitación de enjambres de Apis Melífera. Se tiene programada la realización de las actividades faltantes en el mes de Mayo de 2023, teniendo en cuenta quue para dicho mes se tiene proyectado el inicio del convenio con Clinica Operadora- servicio tercerizado, con el fin de dar cumplimiento con las metas..</t>
  </si>
  <si>
    <t xml:space="preserve">En el mes de marzo de 2023 se realizaron 5.244 esterilizaciones a 2.066 caninos y 3.178 felinos distribuidas por localidad de la siguiente manera:  Usaquén: 107, Santa fe: 82, San Cristóbal: 389, Usme: 482, Tunjuelito: 118, Bosa: 370, Kennedy: 438, Fontibón: 220, Engativá: 62, Suba: 345, Barrios Unidos: 114, Teusaquillo: 98, Los Mártires: 130, Antonio Nariño: 119, Puente Aranda: 189, Rafael Uribe Uribe: 264, Ciudad Bolívar: 561 y 1.156 animales a través del punto Fijo de esterilizaciones ubicado en la Unidad de Cuidado Animal.  
Por medio de 33 jornadas en las 20 localidades del Distrito Capital y 23 en el Punto Fijo de la UCA. </t>
  </si>
  <si>
    <t>No se contó con el equipo técnico suficiente en el Punto Fijo de la UCA  asi como el retrazo en la contratación de insumos médicos necesarios para el procedimiento quirurgico, que permitiera el cumplimiento de las actividades programadas por demoras en el cronograma que se tenia previsto para la contratación. Se proyectá  la realización de las actividades faltantes en los meses de  Abril, Mayo y Junio de 2023 con el fin de dar cumplimiento con las metas.</t>
  </si>
  <si>
    <t xml:space="preserve">A corte del del 31 de marzo de 2023 se efectuó un avance en la meta del 27.19%, a través de la esterilización de 13.929 animales (5.577 caninos y 8.352 felinos) distribuidos por localidad:  Usaquén: 575, Chapinero: 107, Santa fe: 176, San Cristóbal: 955, Usme: 1.588, Tunjuelito: 430, Bosa: 975, Kennedy: 1.131, Fontibón: 869, Engativá: 820, Suba: 1.083, Barrios Unidos: 114, Teusaquillo: 98, Los Mártires: 511, Antonio Nariño: 349, Puente Aranda: 638, La Candelaria: 91, Rafael Uribe Uribe: 904, Ciudad Bolívar: 1.203, Sumapaz: 94 y 1.218 por el Punto fijo ubicado en la Unidad de Cuidado Animal. 
Por medio de 125 jornadas en las 20 localidades del Distrito Capital y  en el Punto Fijo de la UCA. </t>
  </si>
  <si>
    <t xml:space="preserve">A corte del 31 de marzo de 2023 el escuadrón Anticrueldad logro un avance en la meta del 0.0733% alcanzando un 24.44 % del avance acumulado de la meta, a través de: 
- 1.463 visitas de verificación de condiciones de bienestar por denuncias de presunto maltrato en las 20 localidades del Distrito Capital en conjunto con el equipo de atención de animales de granja, atendiendo 2.708 animales. 
-A la fecha se ha realizado la aprehensión material preventiva y/o decomiso de 250 animales por parte de la autoridad Policiva. 
-Se continua con el traslado de casos que resultaron en aprehensión material preventiva, a los despachos de los Inspectores de Policía de Atención Prioritaria, quienes son las autoridades competentes para iniciar la investigación a que haya lugar en asuntos relacionados con maltrato animal. 
-Fortalecimiento de los Actos Administrativos de Declaración de Abandono con el fin de realizar la disposición adecuada al programa de adopciones, de los animales que han sido víctimas de presunto maltrato. 
-Se continua con la atención de la línea 018000115161 que recepción los casos de presunto maltrato, a corte 31 de marzo de 2023, ha recibió 1.236 llamadas de las cuales 413 fueron tramitadas, categorizadas y atendidas ya que correspondieron a denuncias de presunto maltrato animal. </t>
  </si>
  <si>
    <t xml:space="preserve">En el mes de marzo de 2023 se logró un avance del 0,025% lo que corresponde al desarrollo de acciones encaminadas al fortalecimiento de la atención de casos de presunto maltrato animal, tales como:  
-Se atendieron por presunto maltrato 1.301 animales
-Se realizó la aprehensión material preventiva y/o decomiso de 210 animales por parte de la autoridad Policiva. 
-Se continua con la implementación del Acuerdo 810 de 2021 que Prohíbe la comercialización de animales vivos en plazas de mercado en el Distrito Capital. 
-Se ha efectuado el traslado de casos que resultaron en aprehensión material preventiva, a los despachos de los Inspectores de Policía de Atención Prioritaria, quienes son las autoridades competentes para iniciar la investigación a que haya lugar en asuntos relacionados con maltrato animal. 
-Fortalecimiento de los Actos Administrativos de Declaración de Abandono con el fin de realizar la disposición adecuada al programa de adopciones, de los animales que han sido víctimas de presunto maltrato. 
-Se continua con la atención de la línea 018000115161 que recepción los casos de presunto maltrato, para el mes de marzo de 2023, recibió 520 llamadas de las cuales 174 fueron tramitadas y categorizadas de la siguiente manera: Gravedad Alta: 12, Gravedad Media: 75 y Gravedad baja: 87. 
-Se realizó el acompañamiento de cuatro (4) operativos interinstitucionales con Alcaldías locales, Secretaria de gobierno, secretaria Distrital de Salud, Policía nacional y grupo GELMA de la fiscalía general de la Nación. 
-Se continúan con las reuniones mensuales con Alcaldías Locales, para la articulación de la atención de casos de presunto maltrato y entidades competentes.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</si>
</sst>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0_-;\-* #,##0_-;_-* &quot;-&quot;_-;_-@_-"/>
    <numFmt numFmtId="43" formatCode="_-* #,##0.00_-;\-* #,##0.00_-;_-* &quot;-&quot;??_-;_-@_-"/>
    <numFmt numFmtId="164" formatCode="_(* #,##0_);_(* \(#,##0\);_(* &quot;-&quot;_);_(@_)"/>
    <numFmt numFmtId="165" formatCode="_(* #,##0.00_);_(* \(#,##0.00\);_(* &quot;-&quot;??_);_(@_)"/>
    <numFmt numFmtId="166" formatCode="&quot;$&quot;\ #,##0_);[Red]\(&quot;$&quot;\ #,##0\)"/>
    <numFmt numFmtId="167" formatCode="_(&quot;$&quot;\ * #,##0.00_);_(&quot;$&quot;\ * \(#,##0.00\);_(&quot;$&quot;\ * &quot;-&quot;??_);_(@_)"/>
    <numFmt numFmtId="168" formatCode="_-* #,##0.00\ &quot;€&quot;_-;\-* #,##0.00\ &quot;€&quot;_-;_-* &quot;-&quot;??\ &quot;€&quot;_-;_-@_-"/>
    <numFmt numFmtId="169" formatCode="_ * #,##0.00_ ;_ * \-#,##0.00_ ;_ * &quot;-&quot;??_ ;_ @_ "/>
    <numFmt numFmtId="170" formatCode="0.0%"/>
    <numFmt numFmtId="171" formatCode="_(* #,##0_);_(* \(#,##0\);_(* &quot;-&quot;??_);_(@_)"/>
    <numFmt numFmtId="172" formatCode="_(* #,##0.00_);_(* \(#,##0.00\);_(* &quot;-&quot;_);_(@_)"/>
    <numFmt numFmtId="173" formatCode="_-* #,##0.00\ &quot;$&quot;_-;\-* #,##0.00\ &quot;$&quot;_-;_-* &quot;-&quot;??\ &quot;$&quot;_-;_-@_-"/>
    <numFmt numFmtId="174" formatCode="_-* #,##0.00\ _$_-;\-* #,##0.00\ _$_-;_-* &quot;-&quot;??\ _$_-;_-@_-"/>
    <numFmt numFmtId="175" formatCode="_(* #,##0.0000_);_(* \(#,##0.0000\);_(* &quot;-&quot;??_);_(@_)"/>
    <numFmt numFmtId="176" formatCode="0.000%"/>
    <numFmt numFmtId="177" formatCode="0.000"/>
    <numFmt numFmtId="178" formatCode="0.0000"/>
    <numFmt numFmtId="179" formatCode="0.0000%"/>
    <numFmt numFmtId="180" formatCode="_(* #,##0.000_);_(* \(#,##0.000\);_(* &quot;-&quot;??_);_(@_)"/>
    <numFmt numFmtId="181" formatCode="_-* #,##0.0000_-;\-* #,##0.0000_-;_-* &quot;-&quot;??_-;_-@_-"/>
  </numFmts>
  <fonts count="85"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sz val="9"/>
      <color theme="0"/>
      <name val="Arial"/>
      <family val="2"/>
    </font>
    <font>
      <b/>
      <sz val="16"/>
      <color rgb="FFFF0000"/>
      <name val="Arial"/>
      <family val="2"/>
    </font>
    <font>
      <b/>
      <sz val="14"/>
      <color rgb="FFFF0000"/>
      <name val="Arial"/>
      <family val="2"/>
    </font>
    <font>
      <sz val="10"/>
      <color theme="0"/>
      <name val="Arial"/>
      <family val="2"/>
    </font>
    <font>
      <sz val="9"/>
      <color rgb="FFFF0000"/>
      <name val="Arial"/>
      <family val="2"/>
    </font>
    <font>
      <sz val="9"/>
      <color theme="5"/>
      <name val="Arial"/>
      <family val="2"/>
    </font>
    <font>
      <sz val="11"/>
      <color theme="5"/>
      <name val="Arial"/>
      <family val="2"/>
    </font>
    <font>
      <sz val="11"/>
      <color rgb="FF444444"/>
      <name val="Calibri"/>
      <family val="2"/>
      <scheme val="minor"/>
    </font>
    <font>
      <sz val="9"/>
      <color rgb="FF000000"/>
      <name val="Arial"/>
      <family val="2"/>
    </font>
  </fonts>
  <fills count="6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rgb="FFFFFFFF"/>
        <bgColor rgb="FF000000"/>
      </patternFill>
    </fill>
  </fills>
  <borders count="7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6"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8" fillId="38" borderId="54"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8" fillId="38" borderId="54" applyNumberFormat="0" applyAlignment="0" applyProtection="0"/>
    <xf numFmtId="0" fontId="39" fillId="39" borderId="55"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39" fillId="39" borderId="55" applyNumberFormat="0" applyAlignment="0" applyProtection="0"/>
    <xf numFmtId="0" fontId="40" fillId="0" borderId="56"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0" fontId="40" fillId="0" borderId="56"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6"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43" fillId="46" borderId="54"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0" fontId="43" fillId="46" borderId="54" applyNumberFormat="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4"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165" fontId="35" fillId="0" borderId="0" applyFont="0" applyFill="0" applyBorder="0" applyAlignment="0" applyProtection="0"/>
    <xf numFmtId="164" fontId="35" fillId="0" borderId="0" applyFont="0" applyFill="0" applyBorder="0" applyAlignment="0" applyProtection="0"/>
    <xf numFmtId="41" fontId="35" fillId="0" borderId="0" applyFont="0" applyFill="0" applyBorder="0" applyAlignment="0" applyProtection="0"/>
    <xf numFmtId="165" fontId="35"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35"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5"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5"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0" fontId="45"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38" borderId="59"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6" fillId="38" borderId="59" applyNumberFormat="0" applyAlignment="0" applyProtection="0"/>
    <xf numFmtId="0" fontId="4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41" fillId="0" borderId="57"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0" fillId="0" borderId="60"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50" fillId="0" borderId="60" applyNumberFormat="0" applyFill="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2" fillId="0" borderId="61"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42" fillId="0" borderId="61"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1" fillId="0" borderId="62"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637">
    <xf numFmtId="0" fontId="0" fillId="0" borderId="0" xfId="0"/>
    <xf numFmtId="0" fontId="52" fillId="0" borderId="11" xfId="0" applyFont="1" applyBorder="1" applyAlignment="1">
      <alignment vertical="center" wrapText="1"/>
    </xf>
    <xf numFmtId="0" fontId="52" fillId="0" borderId="12" xfId="0" applyFont="1" applyBorder="1" applyAlignment="1">
      <alignment vertical="center" wrapText="1"/>
    </xf>
    <xf numFmtId="0" fontId="53" fillId="0" borderId="0" xfId="0" applyFont="1"/>
    <xf numFmtId="0" fontId="52" fillId="0" borderId="0" xfId="0" applyFont="1" applyAlignment="1">
      <alignment horizontal="center" vertical="center" wrapText="1"/>
    </xf>
    <xf numFmtId="0" fontId="54" fillId="0" borderId="0" xfId="0" applyFont="1"/>
    <xf numFmtId="0" fontId="55" fillId="0" borderId="0" xfId="0" applyFont="1"/>
    <xf numFmtId="0" fontId="56" fillId="0" borderId="0" xfId="0" applyFont="1"/>
    <xf numFmtId="0" fontId="57" fillId="0" borderId="0" xfId="0" applyFont="1" applyAlignment="1">
      <alignment horizontal="center"/>
    </xf>
    <xf numFmtId="0" fontId="57" fillId="0" borderId="0" xfId="0" applyFont="1"/>
    <xf numFmtId="0" fontId="57" fillId="0" borderId="0" xfId="0" applyFont="1" applyAlignment="1" applyProtection="1">
      <alignment horizontal="center" vertical="center" wrapText="1"/>
      <protection locked="0"/>
    </xf>
    <xf numFmtId="0" fontId="58" fillId="0" borderId="0" xfId="1327" applyFont="1" applyAlignment="1">
      <alignment vertical="center" wrapText="1"/>
    </xf>
    <xf numFmtId="0" fontId="3" fillId="0" borderId="0" xfId="1371" applyFont="1" applyAlignment="1">
      <alignment horizontal="center" vertical="center"/>
    </xf>
    <xf numFmtId="0" fontId="57" fillId="0" borderId="0" xfId="1371" applyFont="1" applyAlignment="1">
      <alignment horizontal="center" vertical="center"/>
    </xf>
    <xf numFmtId="0" fontId="59" fillId="0" borderId="0" xfId="1371" applyFont="1" applyAlignment="1">
      <alignment horizontal="center" vertical="center"/>
    </xf>
    <xf numFmtId="0" fontId="12" fillId="0" borderId="0" xfId="1371" applyFont="1" applyAlignment="1">
      <alignment horizontal="center" vertical="top" wrapText="1"/>
    </xf>
    <xf numFmtId="0" fontId="8" fillId="52" borderId="10" xfId="1371" applyFont="1" applyFill="1" applyBorder="1" applyAlignment="1">
      <alignment vertical="center" wrapText="1"/>
    </xf>
    <xf numFmtId="0" fontId="12" fillId="0" borderId="0" xfId="1371" applyFont="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8" fillId="0" borderId="0" xfId="1327" applyFont="1" applyAlignment="1">
      <alignment vertical="center"/>
    </xf>
    <xf numFmtId="0" fontId="12" fillId="0" borderId="0" xfId="1371" applyFont="1" applyAlignment="1">
      <alignment horizontal="left" vertical="center" wrapText="1"/>
    </xf>
    <xf numFmtId="0" fontId="12" fillId="0" borderId="0" xfId="1371" applyFont="1" applyAlignment="1">
      <alignment horizontal="center" vertical="center" wrapText="1"/>
    </xf>
    <xf numFmtId="0" fontId="11" fillId="0" borderId="0" xfId="1371" applyFont="1" applyAlignment="1">
      <alignment horizontal="center" vertical="center" wrapText="1"/>
    </xf>
    <xf numFmtId="0" fontId="13" fillId="0" borderId="0" xfId="1371" applyFont="1" applyAlignment="1">
      <alignment horizontal="center" vertical="center"/>
    </xf>
    <xf numFmtId="9" fontId="11" fillId="0" borderId="0" xfId="1496" applyFont="1" applyFill="1" applyBorder="1" applyAlignment="1">
      <alignment horizontal="center" vertical="center"/>
    </xf>
    <xf numFmtId="0" fontId="60" fillId="0" borderId="0" xfId="1327" applyFont="1" applyAlignment="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61" fillId="0" borderId="0" xfId="1495" applyFont="1" applyFill="1" applyBorder="1" applyAlignment="1">
      <alignment horizontal="center" vertical="center" wrapText="1"/>
    </xf>
    <xf numFmtId="0" fontId="62" fillId="0" borderId="0" xfId="1371" applyFont="1" applyAlignment="1" applyProtection="1">
      <alignment horizontal="center" vertical="center" wrapText="1"/>
      <protection locked="0"/>
    </xf>
    <xf numFmtId="0" fontId="56" fillId="0" borderId="0" xfId="0" applyFont="1" applyAlignment="1">
      <alignment horizontal="center" vertical="center"/>
    </xf>
    <xf numFmtId="0" fontId="3" fillId="0" borderId="0" xfId="1371" applyFont="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Alignment="1" applyProtection="1">
      <alignment horizontal="center" vertical="center"/>
      <protection locked="0"/>
    </xf>
    <xf numFmtId="0" fontId="4" fillId="0" borderId="0" xfId="1371" applyAlignment="1" applyProtection="1">
      <alignment vertical="center" wrapText="1"/>
      <protection locked="0"/>
    </xf>
    <xf numFmtId="0" fontId="63" fillId="0" borderId="0" xfId="0" applyFont="1" applyAlignment="1">
      <alignment horizontal="center"/>
    </xf>
    <xf numFmtId="0" fontId="3" fillId="24" borderId="0" xfId="1371" applyFont="1" applyFill="1" applyAlignment="1">
      <alignment horizontal="center" vertical="center"/>
    </xf>
    <xf numFmtId="0" fontId="4" fillId="24" borderId="0" xfId="1371" applyFill="1" applyAlignment="1">
      <alignment vertical="center"/>
    </xf>
    <xf numFmtId="0" fontId="4" fillId="24" borderId="0" xfId="1371" applyFill="1" applyAlignment="1">
      <alignment vertical="top" wrapText="1"/>
    </xf>
    <xf numFmtId="9" fontId="3" fillId="24" borderId="0" xfId="1496" applyFont="1" applyFill="1" applyAlignment="1">
      <alignment vertical="center"/>
    </xf>
    <xf numFmtId="9" fontId="4" fillId="24" borderId="0" xfId="1496" applyFont="1" applyFill="1" applyAlignment="1">
      <alignment vertical="center"/>
    </xf>
    <xf numFmtId="0" fontId="4" fillId="0" borderId="0" xfId="1371" applyAlignment="1">
      <alignment vertical="center"/>
    </xf>
    <xf numFmtId="10" fontId="64" fillId="0" borderId="10" xfId="1495" applyNumberFormat="1" applyFont="1" applyBorder="1" applyAlignment="1">
      <alignment horizontal="center" vertical="center" wrapText="1"/>
    </xf>
    <xf numFmtId="10" fontId="65" fillId="0" borderId="10" xfId="1495" applyNumberFormat="1" applyFont="1" applyBorder="1" applyAlignment="1">
      <alignment horizontal="center" vertical="center" wrapText="1"/>
    </xf>
    <xf numFmtId="10" fontId="53" fillId="0" borderId="18" xfId="1495" applyNumberFormat="1" applyFont="1" applyBorder="1" applyAlignment="1">
      <alignment horizontal="center" vertical="center" wrapText="1"/>
    </xf>
    <xf numFmtId="0" fontId="56" fillId="0" borderId="0" xfId="0" applyFont="1" applyAlignment="1" applyProtection="1">
      <alignment horizontal="center"/>
      <protection locked="0"/>
    </xf>
    <xf numFmtId="0" fontId="51" fillId="0" borderId="0" xfId="0" applyFont="1" applyAlignment="1">
      <alignment horizontal="center"/>
    </xf>
    <xf numFmtId="0" fontId="52" fillId="0" borderId="0" xfId="0" applyFont="1" applyAlignment="1">
      <alignment vertical="center" wrapText="1"/>
    </xf>
    <xf numFmtId="0" fontId="0" fillId="0" borderId="0" xfId="0" applyAlignment="1">
      <alignment horizontal="center"/>
    </xf>
    <xf numFmtId="0" fontId="51" fillId="0" borderId="0" xfId="0" applyFont="1" applyAlignment="1">
      <alignment horizontal="center" vertical="center" wrapText="1"/>
    </xf>
    <xf numFmtId="9" fontId="66" fillId="53" borderId="10" xfId="1495" applyFont="1" applyFill="1" applyBorder="1" applyAlignment="1">
      <alignment horizontal="center" vertical="center" wrapText="1"/>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3" fillId="0" borderId="0" xfId="0" applyFont="1" applyAlignment="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2" fillId="0" borderId="0" xfId="0" applyFont="1" applyAlignment="1">
      <alignment horizontal="center"/>
    </xf>
    <xf numFmtId="0" fontId="52" fillId="0" borderId="0" xfId="0" applyFont="1"/>
    <xf numFmtId="10" fontId="67" fillId="0" borderId="0" xfId="1495" applyNumberFormat="1" applyFont="1" applyFill="1" applyBorder="1" applyAlignment="1">
      <alignment horizontal="center" vertical="center" wrapText="1"/>
    </xf>
    <xf numFmtId="0" fontId="68" fillId="50" borderId="0" xfId="1371" applyFont="1" applyFill="1" applyAlignment="1">
      <alignment horizontal="center" vertical="center" wrapText="1"/>
    </xf>
    <xf numFmtId="10" fontId="65"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Protection="1">
      <protection locked="0"/>
    </xf>
    <xf numFmtId="0" fontId="9" fillId="0" borderId="0" xfId="0" applyFont="1" applyAlignment="1" applyProtection="1">
      <alignment vertical="top" wrapText="1"/>
      <protection locked="0"/>
    </xf>
    <xf numFmtId="0" fontId="9" fillId="0" borderId="0" xfId="0" applyFont="1" applyAlignment="1" applyProtection="1">
      <alignment horizontal="center" vertical="center" wrapText="1"/>
      <protection locked="0"/>
    </xf>
    <xf numFmtId="0" fontId="54" fillId="0" borderId="0" xfId="0" applyFont="1" applyProtection="1">
      <protection locked="0"/>
    </xf>
    <xf numFmtId="0" fontId="69"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4"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5"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5" fillId="0" borderId="17" xfId="1495" applyFont="1" applyBorder="1" applyAlignment="1">
      <alignment horizontal="center" vertical="center"/>
    </xf>
    <xf numFmtId="0" fontId="51" fillId="50" borderId="35" xfId="0" applyFont="1" applyFill="1" applyBorder="1" applyAlignment="1">
      <alignment horizontal="center" vertical="center" wrapText="1"/>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9" fillId="50" borderId="0" xfId="0" applyFont="1" applyFill="1" applyAlignment="1" applyProtection="1">
      <alignment horizontal="center" vertical="center" wrapText="1"/>
      <protection locked="0"/>
    </xf>
    <xf numFmtId="0" fontId="52" fillId="50" borderId="12" xfId="0" applyFont="1" applyFill="1" applyBorder="1" applyAlignment="1">
      <alignment vertical="center" wrapText="1"/>
    </xf>
    <xf numFmtId="0" fontId="51" fillId="0" borderId="10" xfId="0" applyFont="1" applyBorder="1" applyAlignment="1">
      <alignment horizontal="center" vertical="center" wrapText="1"/>
    </xf>
    <xf numFmtId="0" fontId="0" fillId="0" borderId="10" xfId="0" applyBorder="1"/>
    <xf numFmtId="0" fontId="51" fillId="52" borderId="10" xfId="0" applyFont="1" applyFill="1" applyBorder="1" applyAlignment="1">
      <alignment vertical="center" wrapText="1"/>
    </xf>
    <xf numFmtId="9" fontId="35" fillId="0" borderId="10" xfId="1495" applyFont="1" applyBorder="1" applyAlignment="1">
      <alignment vertical="center"/>
    </xf>
    <xf numFmtId="9" fontId="51"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51" fillId="0" borderId="0" xfId="0" applyNumberFormat="1" applyFont="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51" fillId="0" borderId="0" xfId="0" applyFont="1" applyProtection="1">
      <protection locked="0"/>
    </xf>
    <xf numFmtId="0" fontId="8" fillId="0" borderId="0" xfId="0" applyFont="1" applyAlignment="1" applyProtection="1">
      <alignment horizontal="center" vertical="center" wrapText="1"/>
      <protection locked="0"/>
    </xf>
    <xf numFmtId="0" fontId="70" fillId="50" borderId="0" xfId="0" applyFont="1" applyFill="1" applyProtection="1">
      <protection locked="0"/>
    </xf>
    <xf numFmtId="0" fontId="70" fillId="0" borderId="0" xfId="0" applyFont="1" applyProtection="1">
      <protection locked="0"/>
    </xf>
    <xf numFmtId="0" fontId="5" fillId="0" borderId="0" xfId="0" applyFont="1" applyProtection="1">
      <protection locked="0"/>
    </xf>
    <xf numFmtId="0" fontId="71" fillId="0" borderId="0" xfId="0" applyFont="1" applyProtection="1">
      <protection locked="0"/>
    </xf>
    <xf numFmtId="0" fontId="15" fillId="0" borderId="10" xfId="0" applyFont="1" applyBorder="1" applyAlignment="1" applyProtection="1">
      <alignment horizontal="left" vertical="center" wrapText="1"/>
      <protection locked="0"/>
    </xf>
    <xf numFmtId="0" fontId="15" fillId="0" borderId="10" xfId="0" applyFont="1" applyBorder="1" applyAlignment="1" applyProtection="1">
      <alignment vertical="center" wrapText="1"/>
      <protection locked="0"/>
    </xf>
    <xf numFmtId="43" fontId="70" fillId="0" borderId="0" xfId="0" applyNumberFormat="1" applyFont="1" applyProtection="1">
      <protection locked="0"/>
    </xf>
    <xf numFmtId="9" fontId="70" fillId="0" borderId="0" xfId="1495" applyFont="1" applyFill="1" applyProtection="1">
      <protection locked="0"/>
    </xf>
    <xf numFmtId="0" fontId="51" fillId="52" borderId="10" xfId="0" applyFont="1" applyFill="1" applyBorder="1" applyAlignment="1">
      <alignment horizontal="center" vertical="center" wrapText="1"/>
    </xf>
    <xf numFmtId="0" fontId="51" fillId="53" borderId="17" xfId="0" applyFont="1" applyFill="1" applyBorder="1" applyAlignment="1">
      <alignment horizontal="center" vertical="center" wrapText="1"/>
    </xf>
    <xf numFmtId="0" fontId="0" fillId="57" borderId="10" xfId="0" applyFill="1" applyBorder="1"/>
    <xf numFmtId="9" fontId="35" fillId="0" borderId="0" xfId="1495" applyFont="1"/>
    <xf numFmtId="0" fontId="0" fillId="58" borderId="10" xfId="0" applyFill="1" applyBorder="1"/>
    <xf numFmtId="0" fontId="47" fillId="0" borderId="0" xfId="0" applyFont="1"/>
    <xf numFmtId="9" fontId="47" fillId="0" borderId="0" xfId="1495" applyFont="1"/>
    <xf numFmtId="0" fontId="0" fillId="59" borderId="10" xfId="0" applyFill="1" applyBorder="1"/>
    <xf numFmtId="164" fontId="35" fillId="0" borderId="0" xfId="1251" applyFont="1"/>
    <xf numFmtId="164"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1" fontId="65" fillId="26" borderId="10" xfId="1250" applyNumberFormat="1" applyFont="1" applyFill="1" applyBorder="1" applyAlignment="1">
      <alignment horizontal="center" vertical="center"/>
    </xf>
    <xf numFmtId="165" fontId="9" fillId="26" borderId="10" xfId="1250" applyFont="1" applyFill="1" applyBorder="1" applyAlignment="1">
      <alignment horizontal="center" vertical="center"/>
    </xf>
    <xf numFmtId="171" fontId="65" fillId="60" borderId="10" xfId="1250" applyNumberFormat="1" applyFont="1" applyFill="1" applyBorder="1" applyAlignment="1">
      <alignment horizontal="center" vertical="center"/>
    </xf>
    <xf numFmtId="165" fontId="9" fillId="60" borderId="10" xfId="1250" applyFont="1" applyFill="1" applyBorder="1" applyAlignment="1" applyProtection="1">
      <alignment horizontal="center" vertical="center" wrapText="1"/>
      <protection locked="0"/>
    </xf>
    <xf numFmtId="10" fontId="64" fillId="25" borderId="10" xfId="1495" applyNumberFormat="1" applyFont="1" applyFill="1" applyBorder="1" applyAlignment="1">
      <alignment horizontal="center" vertical="center" wrapText="1"/>
    </xf>
    <xf numFmtId="10" fontId="65" fillId="25" borderId="10" xfId="1495" applyNumberFormat="1" applyFont="1" applyFill="1" applyBorder="1" applyAlignment="1">
      <alignment horizontal="center" vertical="center" wrapText="1"/>
    </xf>
    <xf numFmtId="10" fontId="53"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5"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5"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4" xfId="0" applyFill="1" applyBorder="1" applyAlignment="1">
      <alignment vertical="center" wrapText="1"/>
    </xf>
    <xf numFmtId="17" fontId="0" fillId="56" borderId="20" xfId="0" applyNumberFormat="1" applyFill="1" applyBorder="1" applyAlignment="1">
      <alignment vertical="center"/>
    </xf>
    <xf numFmtId="9" fontId="35" fillId="56" borderId="10" xfId="1495" applyFont="1" applyFill="1" applyBorder="1" applyAlignment="1">
      <alignment vertical="center" wrapText="1"/>
    </xf>
    <xf numFmtId="0" fontId="0" fillId="56" borderId="10" xfId="0" applyFill="1" applyBorder="1"/>
    <xf numFmtId="9" fontId="66" fillId="56" borderId="10" xfId="1495"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51" fillId="56" borderId="10" xfId="0" applyNumberFormat="1" applyFont="1" applyFill="1" applyBorder="1" applyAlignment="1">
      <alignment vertical="center" wrapText="1"/>
    </xf>
    <xf numFmtId="0" fontId="51" fillId="56" borderId="10" xfId="0" applyFont="1" applyFill="1" applyBorder="1" applyAlignment="1">
      <alignment vertical="center" wrapText="1"/>
    </xf>
    <xf numFmtId="9" fontId="66" fillId="53" borderId="20" xfId="1495" applyFont="1" applyFill="1" applyBorder="1" applyAlignment="1">
      <alignment horizontal="center" vertical="center" wrapText="1"/>
    </xf>
    <xf numFmtId="0" fontId="0" fillId="0" borderId="17" xfId="0" applyBorder="1" applyAlignment="1">
      <alignment horizontal="center" vertical="center"/>
    </xf>
    <xf numFmtId="9" fontId="35" fillId="50" borderId="17" xfId="1495" applyFont="1" applyFill="1" applyBorder="1" applyAlignment="1">
      <alignment horizontal="center" vertical="center"/>
    </xf>
    <xf numFmtId="2" fontId="53" fillId="0" borderId="0" xfId="0" applyNumberFormat="1" applyFont="1"/>
    <xf numFmtId="0" fontId="76" fillId="0" borderId="0" xfId="1327" applyFont="1" applyAlignment="1">
      <alignment vertical="center" wrapText="1"/>
    </xf>
    <xf numFmtId="0" fontId="76" fillId="0" borderId="0" xfId="0" applyFont="1"/>
    <xf numFmtId="0" fontId="76" fillId="0" borderId="0" xfId="1327" applyFont="1" applyAlignment="1">
      <alignment vertical="center"/>
    </xf>
    <xf numFmtId="10" fontId="76" fillId="0" borderId="0" xfId="1327" applyNumberFormat="1" applyFont="1" applyAlignment="1">
      <alignment vertical="center"/>
    </xf>
    <xf numFmtId="9" fontId="76" fillId="0" borderId="0" xfId="0" applyNumberFormat="1" applyFont="1"/>
    <xf numFmtId="10" fontId="76" fillId="0" borderId="0" xfId="0" applyNumberFormat="1" applyFont="1"/>
    <xf numFmtId="176" fontId="61" fillId="0" borderId="0" xfId="1495" applyNumberFormat="1" applyFont="1" applyFill="1" applyBorder="1" applyAlignment="1">
      <alignment horizontal="center" vertical="center" wrapText="1"/>
    </xf>
    <xf numFmtId="177" fontId="59" fillId="0" borderId="0" xfId="1371" applyNumberFormat="1" applyFont="1" applyAlignment="1">
      <alignment horizontal="center" vertical="center"/>
    </xf>
    <xf numFmtId="177" fontId="11" fillId="0" borderId="0" xfId="1371" applyNumberFormat="1" applyFont="1" applyAlignment="1">
      <alignment horizontal="center" vertical="center" wrapText="1"/>
    </xf>
    <xf numFmtId="177" fontId="61" fillId="0" borderId="0" xfId="1495" applyNumberFormat="1" applyFont="1" applyFill="1" applyBorder="1" applyAlignment="1">
      <alignment horizontal="center" vertical="center" wrapText="1"/>
    </xf>
    <xf numFmtId="177" fontId="53" fillId="0" borderId="0" xfId="0" applyNumberFormat="1" applyFont="1"/>
    <xf numFmtId="0" fontId="56" fillId="0" borderId="0" xfId="0" applyFont="1" applyAlignment="1">
      <alignment horizontal="center" vertical="center" wrapText="1"/>
    </xf>
    <xf numFmtId="10" fontId="59" fillId="0" borderId="0" xfId="1371" applyNumberFormat="1" applyFont="1" applyAlignment="1">
      <alignment horizontal="center" vertical="center"/>
    </xf>
    <xf numFmtId="10" fontId="61" fillId="0" borderId="0" xfId="1495" applyNumberFormat="1" applyFont="1" applyFill="1" applyBorder="1" applyAlignment="1">
      <alignment horizontal="center" vertical="center" wrapText="1"/>
    </xf>
    <xf numFmtId="179" fontId="11" fillId="0" borderId="0" xfId="1496" applyNumberFormat="1" applyFont="1" applyFill="1" applyBorder="1" applyAlignment="1">
      <alignment horizontal="center" vertical="center"/>
    </xf>
    <xf numFmtId="0" fontId="11" fillId="0" borderId="0" xfId="1496" applyNumberFormat="1" applyFont="1" applyFill="1" applyBorder="1" applyAlignment="1">
      <alignment horizontal="center" vertical="center"/>
    </xf>
    <xf numFmtId="0" fontId="9" fillId="0" borderId="10" xfId="1371" applyFont="1" applyBorder="1" applyAlignment="1" applyProtection="1">
      <alignment horizontal="center" vertical="center"/>
      <protection hidden="1"/>
    </xf>
    <xf numFmtId="0" fontId="8" fillId="61" borderId="10" xfId="1371" applyFont="1" applyFill="1" applyBorder="1" applyAlignment="1" applyProtection="1">
      <alignment vertical="center" wrapText="1"/>
      <protection hidden="1"/>
    </xf>
    <xf numFmtId="0" fontId="8" fillId="61" borderId="16" xfId="1371" applyFont="1" applyFill="1" applyBorder="1" applyAlignment="1" applyProtection="1">
      <alignment horizontal="left" vertical="center" wrapText="1"/>
      <protection hidden="1"/>
    </xf>
    <xf numFmtId="1" fontId="9" fillId="24" borderId="20" xfId="1496" applyNumberFormat="1" applyFont="1" applyFill="1" applyBorder="1" applyAlignment="1" applyProtection="1">
      <alignment horizontal="center" vertical="center" wrapText="1"/>
      <protection hidden="1"/>
    </xf>
    <xf numFmtId="1" fontId="9" fillId="24" borderId="46" xfId="1496" applyNumberFormat="1" applyFont="1" applyFill="1" applyBorder="1" applyAlignment="1" applyProtection="1">
      <alignment horizontal="center" vertical="center" wrapText="1"/>
      <protection hidden="1"/>
    </xf>
    <xf numFmtId="0" fontId="8" fillId="61" borderId="36" xfId="1371" applyFont="1" applyFill="1" applyBorder="1" applyAlignment="1" applyProtection="1">
      <alignment horizontal="left" vertical="center" wrapText="1"/>
      <protection hidden="1"/>
    </xf>
    <xf numFmtId="0" fontId="8" fillId="61" borderId="17" xfId="1371" applyFont="1" applyFill="1" applyBorder="1" applyAlignment="1" applyProtection="1">
      <alignment vertical="top" wrapText="1"/>
      <protection hidden="1"/>
    </xf>
    <xf numFmtId="0" fontId="8" fillId="61" borderId="16" xfId="1371" applyFont="1" applyFill="1" applyBorder="1" applyAlignment="1" applyProtection="1">
      <alignment horizontal="center" vertical="center" wrapText="1"/>
      <protection hidden="1"/>
    </xf>
    <xf numFmtId="0" fontId="8" fillId="61" borderId="10" xfId="1371" applyFont="1" applyFill="1" applyBorder="1" applyAlignment="1" applyProtection="1">
      <alignment horizontal="center" vertical="center" wrapText="1"/>
      <protection hidden="1"/>
    </xf>
    <xf numFmtId="0" fontId="8" fillId="61" borderId="10" xfId="0" applyFont="1" applyFill="1" applyBorder="1" applyAlignment="1" applyProtection="1">
      <alignment horizontal="center" vertical="center" wrapText="1"/>
      <protection hidden="1"/>
    </xf>
    <xf numFmtId="0" fontId="8" fillId="61" borderId="18" xfId="1371" applyFont="1" applyFill="1" applyBorder="1" applyAlignment="1" applyProtection="1">
      <alignment horizontal="center" vertical="center" wrapText="1"/>
      <protection hidden="1"/>
    </xf>
    <xf numFmtId="0" fontId="8" fillId="61" borderId="16" xfId="1371" applyFont="1" applyFill="1" applyBorder="1" applyAlignment="1" applyProtection="1">
      <alignment horizontal="center" vertical="center"/>
      <protection hidden="1"/>
    </xf>
    <xf numFmtId="171" fontId="64" fillId="24" borderId="10" xfId="1250" applyNumberFormat="1" applyFont="1" applyFill="1" applyBorder="1" applyAlignment="1" applyProtection="1">
      <alignment horizontal="center" vertical="center"/>
      <protection hidden="1"/>
    </xf>
    <xf numFmtId="171" fontId="9" fillId="24" borderId="20" xfId="1250" applyNumberFormat="1" applyFont="1" applyFill="1" applyBorder="1" applyAlignment="1" applyProtection="1">
      <alignment horizontal="center" vertical="center"/>
      <protection hidden="1"/>
    </xf>
    <xf numFmtId="9" fontId="56" fillId="0" borderId="10" xfId="1495" applyFont="1" applyBorder="1" applyProtection="1">
      <protection hidden="1"/>
    </xf>
    <xf numFmtId="10" fontId="9" fillId="50" borderId="17" xfId="1495" applyNumberFormat="1" applyFont="1" applyFill="1" applyBorder="1" applyAlignment="1" applyProtection="1">
      <alignment vertical="center" wrapText="1"/>
      <protection locked="0" hidden="1"/>
    </xf>
    <xf numFmtId="0" fontId="8" fillId="61" borderId="10" xfId="1371" applyFont="1" applyFill="1" applyBorder="1" applyAlignment="1" applyProtection="1">
      <alignment horizontal="center" vertical="center" wrapText="1"/>
      <protection locked="0" hidden="1"/>
    </xf>
    <xf numFmtId="14" fontId="9" fillId="0" borderId="10" xfId="1371" applyNumberFormat="1" applyFont="1" applyBorder="1" applyAlignment="1" applyProtection="1">
      <alignment horizontal="center" vertical="center" wrapText="1"/>
      <protection locked="0" hidden="1"/>
    </xf>
    <xf numFmtId="177" fontId="9" fillId="24" borderId="20" xfId="1496" applyNumberFormat="1" applyFont="1" applyFill="1" applyBorder="1" applyAlignment="1" applyProtection="1">
      <alignment horizontal="center" vertical="center" wrapText="1"/>
      <protection hidden="1"/>
    </xf>
    <xf numFmtId="177" fontId="9" fillId="24" borderId="46" xfId="1496" applyNumberFormat="1" applyFont="1" applyFill="1" applyBorder="1" applyAlignment="1" applyProtection="1">
      <alignment horizontal="center" vertical="center" wrapText="1"/>
      <protection hidden="1"/>
    </xf>
    <xf numFmtId="0" fontId="9" fillId="0" borderId="18" xfId="1371" applyFont="1" applyBorder="1" applyAlignment="1" applyProtection="1">
      <alignment horizontal="center" vertical="center"/>
      <protection hidden="1"/>
    </xf>
    <xf numFmtId="0" fontId="8" fillId="61" borderId="16" xfId="1371" applyFont="1" applyFill="1" applyBorder="1" applyAlignment="1" applyProtection="1">
      <alignment horizontal="justify" vertical="center" wrapText="1"/>
      <protection locked="0" hidden="1"/>
    </xf>
    <xf numFmtId="0" fontId="8" fillId="61" borderId="16" xfId="1371" applyFont="1" applyFill="1" applyBorder="1" applyAlignment="1" applyProtection="1">
      <alignment horizontal="justify" vertical="center" wrapText="1"/>
      <protection hidden="1"/>
    </xf>
    <xf numFmtId="0" fontId="8" fillId="61" borderId="16" xfId="1371" applyFont="1" applyFill="1" applyBorder="1" applyAlignment="1" applyProtection="1">
      <alignment horizontal="justify" vertical="center"/>
      <protection hidden="1"/>
    </xf>
    <xf numFmtId="0" fontId="8" fillId="61" borderId="16" xfId="1371" applyFont="1" applyFill="1" applyBorder="1" applyAlignment="1" applyProtection="1">
      <alignment vertical="center" wrapText="1"/>
      <protection hidden="1"/>
    </xf>
    <xf numFmtId="0" fontId="8" fillId="61" borderId="21" xfId="1371" applyFont="1" applyFill="1" applyBorder="1" applyAlignment="1" applyProtection="1">
      <alignment horizontal="justify" vertical="center" wrapText="1"/>
      <protection hidden="1"/>
    </xf>
    <xf numFmtId="0" fontId="61" fillId="0" borderId="0" xfId="1495" applyNumberFormat="1" applyFont="1" applyFill="1" applyBorder="1" applyAlignment="1">
      <alignment horizontal="center" vertical="center" wrapText="1"/>
    </xf>
    <xf numFmtId="178" fontId="59" fillId="0" borderId="0" xfId="1371" applyNumberFormat="1" applyFont="1" applyAlignment="1">
      <alignment horizontal="center" vertical="center"/>
    </xf>
    <xf numFmtId="0" fontId="12" fillId="0" borderId="0" xfId="1496" applyNumberFormat="1" applyFont="1" applyFill="1" applyBorder="1" applyAlignment="1">
      <alignment horizontal="center" vertical="top" wrapText="1"/>
    </xf>
    <xf numFmtId="10" fontId="62" fillId="0" borderId="0" xfId="1495" applyNumberFormat="1" applyFont="1" applyFill="1" applyBorder="1" applyAlignment="1" applyProtection="1">
      <alignment horizontal="center" vertical="center" wrapText="1"/>
      <protection locked="0"/>
    </xf>
    <xf numFmtId="171" fontId="61" fillId="0" borderId="0" xfId="1495" applyNumberFormat="1" applyFont="1" applyFill="1" applyBorder="1" applyAlignment="1">
      <alignment horizontal="center" vertical="center" wrapText="1"/>
    </xf>
    <xf numFmtId="10" fontId="77" fillId="0" borderId="0" xfId="1495" applyNumberFormat="1" applyFont="1" applyFill="1" applyBorder="1" applyAlignment="1">
      <alignment horizontal="center" vertical="center" wrapText="1"/>
    </xf>
    <xf numFmtId="10" fontId="78" fillId="0" borderId="0" xfId="1495" applyNumberFormat="1" applyFont="1" applyFill="1" applyBorder="1" applyAlignment="1">
      <alignment horizontal="center" vertical="center" wrapText="1"/>
    </xf>
    <xf numFmtId="0" fontId="79" fillId="0" borderId="0" xfId="1371" applyFont="1" applyAlignment="1" applyProtection="1">
      <alignment horizontal="center" vertical="center" wrapText="1"/>
      <protection locked="0"/>
    </xf>
    <xf numFmtId="178" fontId="76" fillId="24" borderId="0" xfId="1495" applyNumberFormat="1" applyFont="1" applyFill="1" applyBorder="1" applyAlignment="1" applyProtection="1">
      <alignment horizontal="center" vertical="center"/>
      <protection hidden="1"/>
    </xf>
    <xf numFmtId="9" fontId="67" fillId="0" borderId="0" xfId="1495" applyFont="1" applyFill="1" applyBorder="1" applyAlignment="1">
      <alignment horizontal="center" vertical="center" wrapText="1"/>
    </xf>
    <xf numFmtId="177" fontId="79" fillId="0" borderId="0" xfId="1371" applyNumberFormat="1" applyFont="1" applyAlignment="1" applyProtection="1">
      <alignment horizontal="center" vertical="center" wrapText="1"/>
      <protection locked="0"/>
    </xf>
    <xf numFmtId="10" fontId="9" fillId="50" borderId="17" xfId="1495" applyNumberFormat="1" applyFont="1" applyFill="1" applyBorder="1" applyAlignment="1" applyProtection="1">
      <alignment horizontal="center" vertical="center" wrapText="1"/>
      <protection locked="0" hidden="1"/>
    </xf>
    <xf numFmtId="0" fontId="12" fillId="0" borderId="0" xfId="1495" applyNumberFormat="1" applyFont="1" applyFill="1" applyBorder="1" applyAlignment="1">
      <alignment horizontal="center" vertical="center" wrapText="1"/>
    </xf>
    <xf numFmtId="9" fontId="56" fillId="0" borderId="10" xfId="1495" applyFont="1" applyBorder="1" applyAlignment="1" applyProtection="1">
      <alignment horizontal="center"/>
      <protection hidden="1"/>
    </xf>
    <xf numFmtId="171" fontId="67" fillId="0" borderId="0" xfId="1495" applyNumberFormat="1" applyFont="1" applyFill="1" applyBorder="1" applyAlignment="1">
      <alignment horizontal="center" vertical="center" wrapText="1"/>
    </xf>
    <xf numFmtId="10" fontId="80" fillId="24" borderId="20" xfId="1495" applyNumberFormat="1" applyFont="1" applyFill="1" applyBorder="1" applyAlignment="1" applyProtection="1">
      <alignment horizontal="center" vertical="center" wrapText="1"/>
      <protection hidden="1"/>
    </xf>
    <xf numFmtId="10" fontId="80" fillId="24" borderId="18" xfId="1495" applyNumberFormat="1" applyFont="1" applyFill="1" applyBorder="1" applyAlignment="1" applyProtection="1">
      <alignment horizontal="center" vertical="center" wrapText="1"/>
      <protection hidden="1"/>
    </xf>
    <xf numFmtId="10" fontId="11" fillId="0" borderId="0" xfId="1495" applyNumberFormat="1" applyFont="1" applyFill="1" applyBorder="1" applyAlignment="1">
      <alignment horizontal="center" vertical="center" wrapText="1"/>
    </xf>
    <xf numFmtId="181" fontId="12" fillId="0" borderId="0" xfId="1495" applyNumberFormat="1" applyFont="1" applyFill="1" applyBorder="1" applyAlignment="1">
      <alignment horizontal="center" vertical="center" wrapText="1"/>
    </xf>
    <xf numFmtId="178" fontId="12" fillId="0" borderId="0" xfId="1495" applyNumberFormat="1" applyFont="1" applyFill="1" applyBorder="1" applyAlignment="1">
      <alignment horizontal="center" vertical="center" wrapText="1"/>
    </xf>
    <xf numFmtId="177" fontId="12" fillId="0" borderId="0" xfId="1495" applyNumberFormat="1" applyFont="1" applyFill="1" applyBorder="1" applyAlignment="1">
      <alignment horizontal="center" vertical="center" wrapText="1"/>
    </xf>
    <xf numFmtId="9" fontId="12" fillId="0" borderId="0" xfId="1495" applyFont="1" applyFill="1" applyBorder="1" applyAlignment="1">
      <alignment horizontal="center" vertical="center" wrapText="1"/>
    </xf>
    <xf numFmtId="177" fontId="64" fillId="24" borderId="10" xfId="1495" applyNumberFormat="1" applyFont="1" applyFill="1" applyBorder="1" applyAlignment="1" applyProtection="1">
      <alignment horizontal="center" vertical="center"/>
      <protection hidden="1"/>
    </xf>
    <xf numFmtId="0" fontId="4" fillId="0" borderId="0" xfId="1371" applyAlignment="1" applyProtection="1">
      <alignment horizontal="center" vertical="center" wrapText="1"/>
      <protection locked="0"/>
    </xf>
    <xf numFmtId="177" fontId="4" fillId="0" borderId="0" xfId="1371" applyNumberFormat="1" applyAlignment="1" applyProtection="1">
      <alignment horizontal="center" vertical="center" wrapText="1"/>
      <protection locked="0"/>
    </xf>
    <xf numFmtId="10" fontId="64" fillId="50" borderId="10" xfId="1250" applyNumberFormat="1" applyFont="1" applyFill="1" applyBorder="1" applyAlignment="1" applyProtection="1">
      <alignment horizontal="center" vertical="center"/>
      <protection hidden="1"/>
    </xf>
    <xf numFmtId="0" fontId="11" fillId="0" borderId="0" xfId="1371" applyFont="1" applyAlignment="1">
      <alignment horizontal="center" vertical="center"/>
    </xf>
    <xf numFmtId="10" fontId="82" fillId="0" borderId="0" xfId="1495" applyNumberFormat="1" applyFont="1" applyFill="1" applyBorder="1" applyAlignment="1">
      <alignment horizontal="center" vertical="center" wrapText="1"/>
    </xf>
    <xf numFmtId="10" fontId="9" fillId="50" borderId="10" xfId="1250" applyNumberFormat="1" applyFont="1" applyFill="1" applyBorder="1" applyAlignment="1" applyProtection="1">
      <alignment horizontal="center" vertical="center"/>
      <protection hidden="1"/>
    </xf>
    <xf numFmtId="10" fontId="12" fillId="0" borderId="0" xfId="1495" applyNumberFormat="1" applyFont="1" applyFill="1" applyBorder="1" applyAlignment="1">
      <alignment horizontal="center" vertical="center" wrapText="1"/>
    </xf>
    <xf numFmtId="177" fontId="8" fillId="50" borderId="10" xfId="1250" applyNumberFormat="1" applyFont="1" applyFill="1" applyBorder="1" applyAlignment="1" applyProtection="1">
      <alignment horizontal="center" vertical="center"/>
      <protection hidden="1"/>
    </xf>
    <xf numFmtId="177" fontId="8" fillId="24" borderId="10" xfId="1495" applyNumberFormat="1" applyFont="1" applyFill="1" applyBorder="1" applyAlignment="1" applyProtection="1">
      <alignment horizontal="center" vertical="center"/>
      <protection hidden="1"/>
    </xf>
    <xf numFmtId="171" fontId="9" fillId="24" borderId="10" xfId="1250" applyNumberFormat="1" applyFont="1" applyFill="1" applyBorder="1" applyAlignment="1" applyProtection="1">
      <alignment horizontal="center" vertical="center"/>
      <protection hidden="1"/>
    </xf>
    <xf numFmtId="171" fontId="56" fillId="0" borderId="0" xfId="0" applyNumberFormat="1" applyFont="1"/>
    <xf numFmtId="10" fontId="9" fillId="65" borderId="10" xfId="0" applyNumberFormat="1" applyFont="1" applyFill="1" applyBorder="1" applyAlignment="1">
      <alignment vertical="center" wrapText="1"/>
    </xf>
    <xf numFmtId="9" fontId="83" fillId="0" borderId="10" xfId="1495" applyFont="1" applyBorder="1"/>
    <xf numFmtId="3" fontId="9" fillId="65" borderId="20" xfId="0" applyNumberFormat="1" applyFont="1" applyFill="1" applyBorder="1" applyAlignment="1">
      <alignment vertical="center"/>
    </xf>
    <xf numFmtId="171" fontId="9" fillId="24" borderId="20" xfId="1250" applyNumberFormat="1" applyFont="1" applyFill="1" applyBorder="1" applyAlignment="1" applyProtection="1">
      <alignment vertical="center"/>
      <protection hidden="1"/>
    </xf>
    <xf numFmtId="171" fontId="9" fillId="24" borderId="10" xfId="1250" applyNumberFormat="1" applyFont="1" applyFill="1" applyBorder="1" applyAlignment="1" applyProtection="1">
      <alignment vertical="center"/>
      <protection hidden="1"/>
    </xf>
    <xf numFmtId="171" fontId="64" fillId="24" borderId="10" xfId="1250" applyNumberFormat="1" applyFont="1" applyFill="1" applyBorder="1" applyAlignment="1" applyProtection="1">
      <alignment vertical="center"/>
      <protection hidden="1"/>
    </xf>
    <xf numFmtId="0" fontId="73" fillId="0" borderId="10"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hidden="1"/>
    </xf>
    <xf numFmtId="0" fontId="15" fillId="0" borderId="10" xfId="0" applyFont="1" applyBorder="1" applyAlignment="1" applyProtection="1">
      <alignment horizontal="center" vertical="center" wrapText="1"/>
      <protection locked="0"/>
    </xf>
    <xf numFmtId="0" fontId="70" fillId="0" borderId="10" xfId="0" applyFont="1" applyBorder="1" applyAlignment="1" applyProtection="1">
      <alignment horizontal="center"/>
      <protection locked="0"/>
    </xf>
    <xf numFmtId="0" fontId="5" fillId="0" borderId="17"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165" fontId="15" fillId="51" borderId="17" xfId="1250" applyFont="1" applyFill="1" applyBorder="1" applyAlignment="1" applyProtection="1">
      <alignment vertical="center" wrapText="1"/>
      <protection hidden="1"/>
    </xf>
    <xf numFmtId="165" fontId="15" fillId="51" borderId="19" xfId="1250" applyFont="1" applyFill="1" applyBorder="1" applyAlignment="1" applyProtection="1">
      <alignment vertical="center" wrapText="1"/>
      <protection hidden="1"/>
    </xf>
    <xf numFmtId="165" fontId="15" fillId="0" borderId="17" xfId="1250" applyFont="1" applyFill="1" applyBorder="1" applyAlignment="1" applyProtection="1">
      <alignment vertical="center" wrapText="1"/>
      <protection hidden="1"/>
    </xf>
    <xf numFmtId="165" fontId="15" fillId="0" borderId="19" xfId="1250" applyFont="1" applyFill="1" applyBorder="1" applyAlignment="1" applyProtection="1">
      <alignment vertical="center" wrapText="1"/>
      <protection hidden="1"/>
    </xf>
    <xf numFmtId="0" fontId="73" fillId="0" borderId="10" xfId="0" applyFont="1" applyBorder="1" applyAlignment="1" applyProtection="1">
      <alignment horizontal="center" vertical="center"/>
      <protection locked="0"/>
    </xf>
    <xf numFmtId="171" fontId="15" fillId="0" borderId="10" xfId="1250" applyNumberFormat="1" applyFont="1" applyFill="1" applyBorder="1" applyAlignment="1" applyProtection="1">
      <alignment vertical="center" wrapText="1"/>
      <protection hidden="1"/>
    </xf>
    <xf numFmtId="165" fontId="5" fillId="0" borderId="17" xfId="1250" applyFont="1" applyFill="1" applyBorder="1" applyAlignment="1" applyProtection="1">
      <alignment horizontal="center" vertical="center" wrapText="1"/>
      <protection hidden="1"/>
    </xf>
    <xf numFmtId="165" fontId="5" fillId="0" borderId="19" xfId="1250" applyFont="1" applyFill="1" applyBorder="1" applyAlignment="1" applyProtection="1">
      <alignment horizontal="center" vertical="center" wrapText="1"/>
      <protection hidden="1"/>
    </xf>
    <xf numFmtId="170" fontId="5" fillId="0" borderId="10" xfId="0" applyNumberFormat="1" applyFont="1" applyBorder="1" applyAlignment="1" applyProtection="1">
      <alignment horizontal="center" vertical="center" wrapText="1"/>
      <protection hidden="1"/>
    </xf>
    <xf numFmtId="0" fontId="5" fillId="0" borderId="17" xfId="0" applyFont="1" applyBorder="1" applyAlignment="1" applyProtection="1">
      <alignment horizontal="justify" vertical="center" wrapText="1"/>
      <protection locked="0"/>
    </xf>
    <xf numFmtId="0" fontId="5" fillId="0" borderId="19" xfId="0" applyFont="1" applyBorder="1" applyAlignment="1" applyProtection="1">
      <alignment horizontal="justify" vertical="center" wrapText="1"/>
      <protection locked="0"/>
    </xf>
    <xf numFmtId="172" fontId="15" fillId="55" borderId="17" xfId="1251" applyNumberFormat="1" applyFont="1" applyFill="1" applyBorder="1" applyAlignment="1" applyProtection="1">
      <alignment horizontal="center" vertical="center" wrapText="1"/>
      <protection hidden="1"/>
    </xf>
    <xf numFmtId="172" fontId="15" fillId="55" borderId="19" xfId="1251" applyNumberFormat="1"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2" xfId="0" applyFont="1" applyFill="1" applyBorder="1" applyAlignment="1" applyProtection="1">
      <alignment horizontal="center" vertical="center" wrapText="1"/>
      <protection locked="0"/>
    </xf>
    <xf numFmtId="0" fontId="11" fillId="62" borderId="34" xfId="0" applyFont="1" applyFill="1" applyBorder="1" applyAlignment="1" applyProtection="1">
      <alignment horizontal="center" vertical="center" wrapText="1"/>
      <protection locked="0"/>
    </xf>
    <xf numFmtId="171" fontId="15" fillId="50" borderId="17" xfId="1250" applyNumberFormat="1" applyFont="1" applyFill="1" applyBorder="1" applyAlignment="1" applyProtection="1">
      <alignment vertical="center" wrapText="1"/>
      <protection hidden="1"/>
    </xf>
    <xf numFmtId="171" fontId="15" fillId="50" borderId="19" xfId="1250" applyNumberFormat="1" applyFont="1" applyFill="1" applyBorder="1" applyAlignment="1" applyProtection="1">
      <alignment vertical="center" wrapText="1"/>
      <protection hidden="1"/>
    </xf>
    <xf numFmtId="171" fontId="15" fillId="51" borderId="17" xfId="1250" applyNumberFormat="1" applyFont="1" applyFill="1" applyBorder="1" applyAlignment="1" applyProtection="1">
      <alignment vertical="center" wrapText="1"/>
      <protection hidden="1"/>
    </xf>
    <xf numFmtId="171" fontId="15" fillId="51" borderId="19" xfId="1250" applyNumberFormat="1" applyFont="1" applyFill="1" applyBorder="1" applyAlignment="1" applyProtection="1">
      <alignment vertical="center" wrapText="1"/>
      <protection hidden="1"/>
    </xf>
    <xf numFmtId="171" fontId="15" fillId="0" borderId="17" xfId="1250" applyNumberFormat="1" applyFont="1" applyFill="1" applyBorder="1" applyAlignment="1" applyProtection="1">
      <alignment vertical="center" wrapText="1"/>
      <protection hidden="1"/>
    </xf>
    <xf numFmtId="171" fontId="15" fillId="0" borderId="19" xfId="1250" applyNumberFormat="1" applyFont="1" applyFill="1" applyBorder="1" applyAlignment="1" applyProtection="1">
      <alignment vertical="center" wrapText="1"/>
      <protection hidden="1"/>
    </xf>
    <xf numFmtId="0" fontId="73"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70" fillId="0" borderId="24" xfId="0" applyFont="1" applyBorder="1" applyAlignment="1" applyProtection="1">
      <alignment horizontal="center"/>
      <protection locked="0"/>
    </xf>
    <xf numFmtId="0" fontId="70" fillId="0" borderId="25" xfId="0" applyFont="1" applyBorder="1" applyAlignment="1" applyProtection="1">
      <alignment horizontal="center"/>
      <protection locked="0"/>
    </xf>
    <xf numFmtId="0" fontId="70" fillId="0" borderId="28" xfId="0" applyFont="1" applyBorder="1" applyAlignment="1" applyProtection="1">
      <alignment horizontal="center"/>
      <protection locked="0"/>
    </xf>
    <xf numFmtId="0" fontId="15" fillId="0" borderId="10" xfId="0" applyFont="1" applyBorder="1" applyAlignment="1" applyProtection="1">
      <alignment horizontal="center"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165" fontId="15" fillId="50" borderId="17" xfId="1250" applyFont="1" applyFill="1" applyBorder="1" applyAlignment="1" applyProtection="1">
      <alignment vertical="center" wrapText="1"/>
      <protection hidden="1"/>
    </xf>
    <xf numFmtId="165" fontId="15" fillId="50" borderId="19" xfId="1250" applyFont="1" applyFill="1" applyBorder="1" applyAlignment="1" applyProtection="1">
      <alignment vertical="center" wrapText="1"/>
      <protection hidden="1"/>
    </xf>
    <xf numFmtId="9" fontId="15" fillId="0" borderId="10" xfId="0" applyNumberFormat="1" applyFont="1" applyBorder="1" applyAlignment="1" applyProtection="1">
      <alignment vertical="center" wrapText="1"/>
      <protection hidden="1"/>
    </xf>
    <xf numFmtId="0" fontId="15" fillId="0" borderId="10" xfId="0" applyFont="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72" fillId="50" borderId="22" xfId="0" applyNumberFormat="1" applyFont="1" applyFill="1" applyBorder="1" applyAlignment="1" applyProtection="1">
      <alignment horizontal="center" vertical="center" wrapText="1"/>
      <protection hidden="1"/>
    </xf>
    <xf numFmtId="170" fontId="72" fillId="50" borderId="23" xfId="0" applyNumberFormat="1" applyFont="1" applyFill="1" applyBorder="1" applyAlignment="1" applyProtection="1">
      <alignment horizontal="center" vertical="center" wrapText="1"/>
      <protection hidden="1"/>
    </xf>
    <xf numFmtId="170" fontId="72" fillId="50" borderId="26" xfId="0" applyNumberFormat="1" applyFont="1" applyFill="1" applyBorder="1" applyAlignment="1" applyProtection="1">
      <alignment horizontal="center" vertical="center" wrapText="1"/>
      <protection hidden="1"/>
    </xf>
    <xf numFmtId="170" fontId="72" fillId="50" borderId="27" xfId="0" applyNumberFormat="1" applyFont="1" applyFill="1" applyBorder="1" applyAlignment="1" applyProtection="1">
      <alignment horizontal="center" vertical="center" wrapText="1"/>
      <protection hidden="1"/>
    </xf>
    <xf numFmtId="170" fontId="73" fillId="55" borderId="17" xfId="0" applyNumberFormat="1" applyFont="1" applyFill="1" applyBorder="1" applyAlignment="1" applyProtection="1">
      <alignment horizontal="center" vertical="center" wrapText="1"/>
      <protection hidden="1"/>
    </xf>
    <xf numFmtId="170" fontId="73" fillId="55" borderId="19" xfId="0" applyNumberFormat="1" applyFont="1" applyFill="1" applyBorder="1" applyAlignment="1" applyProtection="1">
      <alignment horizontal="center" vertical="center" wrapText="1"/>
      <protection hidden="1"/>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6"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5" fillId="50" borderId="10" xfId="0"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6"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72" fillId="50" borderId="22" xfId="0" applyNumberFormat="1" applyFont="1" applyFill="1" applyBorder="1" applyAlignment="1" applyProtection="1">
      <alignment horizontal="center" vertical="center" wrapText="1"/>
      <protection hidden="1"/>
    </xf>
    <xf numFmtId="9" fontId="72" fillId="50" borderId="23" xfId="0" applyNumberFormat="1" applyFont="1" applyFill="1" applyBorder="1" applyAlignment="1" applyProtection="1">
      <alignment horizontal="center" vertical="center" wrapText="1"/>
      <protection hidden="1"/>
    </xf>
    <xf numFmtId="9" fontId="72" fillId="50" borderId="26" xfId="0" applyNumberFormat="1" applyFont="1" applyFill="1" applyBorder="1" applyAlignment="1" applyProtection="1">
      <alignment horizontal="center" vertical="center" wrapText="1"/>
      <protection hidden="1"/>
    </xf>
    <xf numFmtId="9" fontId="72" fillId="50" borderId="27" xfId="0" applyNumberFormat="1" applyFont="1" applyFill="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0" fontId="59" fillId="0" borderId="29" xfId="0" applyFont="1" applyBorder="1" applyAlignment="1" applyProtection="1">
      <alignment horizontal="center" vertical="center" wrapText="1"/>
      <protection locked="0"/>
    </xf>
    <xf numFmtId="0" fontId="59" fillId="0" borderId="10" xfId="0" applyFont="1" applyBorder="1" applyAlignment="1" applyProtection="1">
      <alignment horizontal="center" vertical="center" wrapText="1"/>
      <protection locked="0"/>
    </xf>
    <xf numFmtId="0" fontId="56" fillId="0" borderId="42" xfId="0" applyFont="1" applyBorder="1" applyAlignment="1" applyProtection="1">
      <alignment horizontal="center"/>
      <protection locked="0"/>
    </xf>
    <xf numFmtId="0" fontId="56" fillId="0" borderId="16" xfId="0" applyFont="1" applyBorder="1" applyAlignment="1" applyProtection="1">
      <alignment horizontal="center"/>
      <protection locked="0"/>
    </xf>
    <xf numFmtId="0" fontId="57" fillId="0" borderId="30" xfId="0" applyFont="1" applyBorder="1" applyAlignment="1" applyProtection="1">
      <alignment horizontal="center" vertical="center" wrapText="1"/>
      <protection locked="0"/>
    </xf>
    <xf numFmtId="0" fontId="57" fillId="0" borderId="18" xfId="0" applyFont="1" applyBorder="1" applyAlignment="1" applyProtection="1">
      <alignment horizontal="center" vertical="center" wrapText="1"/>
      <protection locked="0"/>
    </xf>
    <xf numFmtId="0" fontId="59" fillId="50" borderId="10" xfId="0" applyFont="1" applyFill="1" applyBorder="1" applyAlignment="1" applyProtection="1">
      <alignment horizontal="center" vertical="center" wrapText="1"/>
      <protection locked="0"/>
    </xf>
    <xf numFmtId="0" fontId="11" fillId="24" borderId="14" xfId="1371" applyFont="1" applyFill="1" applyBorder="1" applyAlignment="1">
      <alignment horizontal="center" vertical="center"/>
    </xf>
    <xf numFmtId="0" fontId="11" fillId="24" borderId="0" xfId="1371" applyFont="1" applyFill="1" applyAlignment="1">
      <alignment horizontal="center" vertical="center"/>
    </xf>
    <xf numFmtId="0" fontId="11" fillId="24" borderId="15" xfId="1371" applyFont="1" applyFill="1" applyBorder="1" applyAlignment="1">
      <alignment horizontal="center" vertical="center"/>
    </xf>
    <xf numFmtId="0" fontId="59" fillId="0" borderId="47" xfId="1371" applyFont="1" applyBorder="1" applyAlignment="1">
      <alignment horizontal="center" vertical="center"/>
    </xf>
    <xf numFmtId="0" fontId="59" fillId="0" borderId="23" xfId="1371" applyFont="1" applyBorder="1" applyAlignment="1">
      <alignment horizontal="center" vertical="center"/>
    </xf>
    <xf numFmtId="0" fontId="59" fillId="0" borderId="45" xfId="1371" applyFont="1" applyBorder="1" applyAlignment="1">
      <alignment horizontal="center" vertical="center"/>
    </xf>
    <xf numFmtId="0" fontId="59" fillId="63" borderId="16" xfId="1371" applyFont="1" applyFill="1" applyBorder="1" applyAlignment="1">
      <alignment horizontal="center" vertical="center"/>
    </xf>
    <xf numFmtId="0" fontId="59" fillId="63" borderId="10" xfId="1371" applyFont="1" applyFill="1" applyBorder="1" applyAlignment="1">
      <alignment horizontal="center" vertical="center"/>
    </xf>
    <xf numFmtId="0" fontId="59" fillId="63" borderId="18" xfId="1371" applyFont="1" applyFill="1" applyBorder="1" applyAlignment="1">
      <alignment horizontal="center" vertical="center"/>
    </xf>
    <xf numFmtId="0" fontId="9" fillId="50" borderId="20" xfId="1371" applyFont="1" applyFill="1" applyBorder="1" applyAlignment="1">
      <alignment horizontal="center" vertical="center"/>
    </xf>
    <xf numFmtId="0" fontId="9" fillId="50" borderId="32"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9" fillId="50" borderId="20" xfId="1371" applyFont="1" applyFill="1" applyBorder="1" applyAlignment="1">
      <alignment horizontal="center" vertical="center" wrapText="1"/>
    </xf>
    <xf numFmtId="0" fontId="9" fillId="50" borderId="32" xfId="1371" applyFont="1" applyFill="1" applyBorder="1" applyAlignment="1">
      <alignment horizontal="center" vertical="center" wrapText="1"/>
    </xf>
    <xf numFmtId="0" fontId="9" fillId="50" borderId="46"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4" xfId="1371" applyFont="1" applyFill="1" applyBorder="1" applyAlignment="1">
      <alignment horizontal="center" vertical="center" wrapText="1"/>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9" fillId="50" borderId="46" xfId="1371"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2" xfId="1371" applyNumberFormat="1" applyFont="1" applyFill="1" applyBorder="1" applyAlignment="1">
      <alignment horizontal="center" vertical="center"/>
    </xf>
    <xf numFmtId="0" fontId="9" fillId="50" borderId="18" xfId="1371" applyFont="1" applyFill="1" applyBorder="1" applyAlignment="1">
      <alignment horizontal="center"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52" fillId="0" borderId="47" xfId="1371" applyFont="1" applyBorder="1" applyAlignment="1">
      <alignment horizontal="center" vertical="center"/>
    </xf>
    <xf numFmtId="0" fontId="52" fillId="0" borderId="23" xfId="1371" applyFont="1" applyBorder="1" applyAlignment="1">
      <alignment horizontal="center" vertical="center"/>
    </xf>
    <xf numFmtId="0" fontId="52" fillId="0" borderId="45" xfId="1371" applyFont="1" applyBorder="1" applyAlignment="1">
      <alignment horizontal="center" vertical="center"/>
    </xf>
    <xf numFmtId="0" fontId="52" fillId="0" borderId="14" xfId="1371" applyFont="1" applyBorder="1" applyAlignment="1">
      <alignment horizontal="center" vertical="center"/>
    </xf>
    <xf numFmtId="0" fontId="52" fillId="0" borderId="0" xfId="1371" applyFont="1" applyAlignment="1">
      <alignment horizontal="center" vertical="center"/>
    </xf>
    <xf numFmtId="0" fontId="52" fillId="0" borderId="15" xfId="1371" applyFont="1" applyBorder="1" applyAlignment="1">
      <alignment horizontal="center" vertical="center"/>
    </xf>
    <xf numFmtId="0" fontId="52" fillId="0" borderId="48" xfId="1371" applyFont="1" applyBorder="1" applyAlignment="1">
      <alignment horizontal="center" vertical="center"/>
    </xf>
    <xf numFmtId="0" fontId="52" fillId="0" borderId="27" xfId="1371" applyFont="1" applyBorder="1" applyAlignment="1">
      <alignment horizontal="center" vertical="center"/>
    </xf>
    <xf numFmtId="0" fontId="52" fillId="0" borderId="49" xfId="1371" applyFont="1" applyBorder="1" applyAlignment="1">
      <alignment horizontal="center" vertical="center"/>
    </xf>
    <xf numFmtId="0" fontId="9" fillId="50" borderId="20" xfId="1371" applyFont="1" applyFill="1" applyBorder="1" applyAlignment="1">
      <alignment horizontal="justify" vertical="center" wrapText="1"/>
    </xf>
    <xf numFmtId="0" fontId="9" fillId="50" borderId="32" xfId="1371" applyFont="1" applyFill="1" applyBorder="1" applyAlignment="1">
      <alignment horizontal="justify" vertical="center" wrapText="1"/>
    </xf>
    <xf numFmtId="0" fontId="9" fillId="50" borderId="34" xfId="1371" applyFont="1" applyFill="1" applyBorder="1" applyAlignment="1">
      <alignment horizontal="justify" vertical="center" wrapText="1"/>
    </xf>
    <xf numFmtId="17" fontId="9" fillId="24" borderId="20" xfId="1371" applyNumberFormat="1" applyFont="1" applyFill="1" applyBorder="1" applyAlignment="1">
      <alignment horizontal="center" vertical="center" wrapText="1"/>
    </xf>
    <xf numFmtId="17" fontId="9" fillId="24" borderId="32" xfId="1371" applyNumberFormat="1" applyFont="1" applyFill="1" applyBorder="1" applyAlignment="1">
      <alignment horizontal="center" vertical="center" wrapText="1"/>
    </xf>
    <xf numFmtId="17" fontId="9" fillId="24" borderId="34"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2" xfId="1496" applyNumberFormat="1" applyFont="1" applyFill="1" applyBorder="1" applyAlignment="1">
      <alignment horizontal="center" vertical="center" wrapText="1"/>
    </xf>
    <xf numFmtId="170" fontId="9" fillId="0" borderId="46" xfId="1496" applyNumberFormat="1" applyFont="1" applyFill="1" applyBorder="1" applyAlignment="1">
      <alignment horizontal="center" vertical="center" wrapText="1"/>
    </xf>
    <xf numFmtId="0" fontId="9" fillId="24" borderId="34"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2" xfId="1496" applyFont="1" applyFill="1" applyBorder="1" applyAlignment="1">
      <alignment horizontal="center" vertical="center" wrapText="1"/>
    </xf>
    <xf numFmtId="9" fontId="9" fillId="50" borderId="46"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52" fillId="63" borderId="16" xfId="1371" applyFont="1" applyFill="1" applyBorder="1" applyAlignment="1">
      <alignment horizontal="center" vertical="center"/>
    </xf>
    <xf numFmtId="0" fontId="52" fillId="63" borderId="10" xfId="1371" applyFont="1" applyFill="1" applyBorder="1" applyAlignment="1">
      <alignment horizontal="center" vertical="center"/>
    </xf>
    <xf numFmtId="0" fontId="52" fillId="63" borderId="18" xfId="1371" applyFont="1" applyFill="1" applyBorder="1" applyAlignment="1">
      <alignment horizontal="center" vertical="center"/>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0" xfId="1371" applyFont="1" applyFill="1" applyBorder="1" applyAlignment="1" applyProtection="1">
      <alignment horizontal="center" vertical="center" wrapText="1"/>
      <protection locked="0"/>
    </xf>
    <xf numFmtId="0" fontId="9" fillId="50" borderId="18" xfId="1371" applyFont="1" applyFill="1" applyBorder="1" applyAlignment="1" applyProtection="1">
      <alignment horizontal="center" vertical="center" wrapText="1"/>
      <protection locked="0"/>
    </xf>
    <xf numFmtId="0" fontId="53" fillId="50" borderId="20" xfId="0" applyFont="1" applyFill="1" applyBorder="1" applyAlignment="1">
      <alignment horizontal="center" vertical="center" wrapText="1"/>
    </xf>
    <xf numFmtId="0" fontId="53" fillId="50" borderId="32" xfId="0" applyFont="1" applyFill="1" applyBorder="1" applyAlignment="1">
      <alignment horizontal="center" vertical="center" wrapText="1"/>
    </xf>
    <xf numFmtId="0" fontId="53" fillId="50" borderId="46" xfId="0" applyFont="1" applyFill="1" applyBorder="1" applyAlignment="1">
      <alignment horizontal="center" vertical="center" wrapText="1"/>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3"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5" xfId="1371" applyFont="1" applyFill="1" applyBorder="1" applyAlignment="1" applyProtection="1">
      <alignment horizontal="center" vertical="center" wrapText="1"/>
      <protection locked="0"/>
    </xf>
    <xf numFmtId="0" fontId="9" fillId="24" borderId="43" xfId="1371" applyFont="1" applyFill="1" applyBorder="1" applyAlignment="1" applyProtection="1">
      <alignment horizontal="center" vertical="center" wrapText="1"/>
      <protection locked="0"/>
    </xf>
    <xf numFmtId="0" fontId="9" fillId="24" borderId="40"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50" borderId="31"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51" fillId="53" borderId="20" xfId="0" applyFont="1" applyFill="1" applyBorder="1" applyAlignment="1">
      <alignment horizontal="center" vertical="center" wrapText="1"/>
    </xf>
    <xf numFmtId="0" fontId="51" fillId="53" borderId="34" xfId="0" applyFont="1" applyFill="1" applyBorder="1" applyAlignment="1">
      <alignment horizontal="center" vertical="center" wrapText="1"/>
    </xf>
    <xf numFmtId="9" fontId="66" fillId="53" borderId="20" xfId="1495" applyFont="1" applyFill="1" applyBorder="1" applyAlignment="1">
      <alignment horizontal="center" vertical="center" wrapText="1"/>
    </xf>
    <xf numFmtId="9" fontId="66" fillId="53" borderId="34" xfId="1495" applyFont="1" applyFill="1" applyBorder="1" applyAlignment="1">
      <alignment horizontal="center" vertical="center" wrapText="1"/>
    </xf>
    <xf numFmtId="0" fontId="56" fillId="0" borderId="50" xfId="0" applyFont="1" applyBorder="1" applyAlignment="1" applyProtection="1">
      <alignment horizontal="center"/>
      <protection locked="0"/>
    </xf>
    <xf numFmtId="0" fontId="56" fillId="0" borderId="13" xfId="0" applyFont="1" applyBorder="1" applyAlignment="1" applyProtection="1">
      <alignment horizontal="center"/>
      <protection locked="0"/>
    </xf>
    <xf numFmtId="0" fontId="56" fillId="0" borderId="51" xfId="0" applyFont="1" applyBorder="1" applyAlignment="1" applyProtection="1">
      <alignment horizontal="center"/>
      <protection locked="0"/>
    </xf>
    <xf numFmtId="0" fontId="57" fillId="0" borderId="11" xfId="0" applyFont="1" applyBorder="1" applyAlignment="1" applyProtection="1">
      <alignment horizontal="center" vertical="center" wrapText="1"/>
      <protection locked="0"/>
    </xf>
    <xf numFmtId="0" fontId="57" fillId="0" borderId="37" xfId="0" applyFont="1" applyBorder="1" applyAlignment="1" applyProtection="1">
      <alignment horizontal="center" vertical="center" wrapText="1"/>
      <protection locked="0"/>
    </xf>
    <xf numFmtId="0" fontId="57" fillId="0" borderId="38" xfId="0" applyFont="1" applyBorder="1" applyAlignment="1" applyProtection="1">
      <alignment horizontal="center" vertical="center" wrapText="1"/>
      <protection locked="0"/>
    </xf>
    <xf numFmtId="0" fontId="57" fillId="0" borderId="52" xfId="0" applyFont="1" applyBorder="1" applyAlignment="1" applyProtection="1">
      <alignment horizontal="center" vertical="center" wrapText="1"/>
      <protection locked="0"/>
    </xf>
    <xf numFmtId="0" fontId="57" fillId="0" borderId="53" xfId="0" applyFont="1" applyBorder="1" applyAlignment="1" applyProtection="1">
      <alignment horizontal="center" vertical="center" wrapText="1"/>
      <protection locked="0"/>
    </xf>
    <xf numFmtId="0" fontId="57" fillId="0" borderId="14" xfId="0" applyFont="1" applyBorder="1" applyAlignment="1" applyProtection="1">
      <alignment horizontal="center" vertical="center" wrapText="1"/>
      <protection locked="0"/>
    </xf>
    <xf numFmtId="0" fontId="57" fillId="0" borderId="15" xfId="0" applyFont="1" applyBorder="1" applyAlignment="1" applyProtection="1">
      <alignment horizontal="center" vertical="center" wrapText="1"/>
      <protection locked="0"/>
    </xf>
    <xf numFmtId="0" fontId="57" fillId="0" borderId="39" xfId="0" applyFont="1" applyBorder="1" applyAlignment="1" applyProtection="1">
      <alignment horizontal="center" vertical="center" wrapText="1"/>
      <protection locked="0"/>
    </xf>
    <xf numFmtId="0" fontId="57" fillId="0" borderId="41" xfId="0" applyFont="1" applyBorder="1" applyAlignment="1" applyProtection="1">
      <alignment horizontal="center" vertical="center" wrapText="1"/>
      <protection locked="0"/>
    </xf>
    <xf numFmtId="0" fontId="51" fillId="50" borderId="11" xfId="0" applyFont="1" applyFill="1" applyBorder="1" applyAlignment="1">
      <alignment horizontal="center"/>
    </xf>
    <xf numFmtId="0" fontId="51" fillId="50" borderId="38" xfId="0" applyFont="1" applyFill="1" applyBorder="1" applyAlignment="1">
      <alignment horizontal="center"/>
    </xf>
    <xf numFmtId="0" fontId="51" fillId="53" borderId="17" xfId="0" applyFont="1" applyFill="1" applyBorder="1" applyAlignment="1">
      <alignment horizontal="center" vertical="center" wrapText="1"/>
    </xf>
    <xf numFmtId="0" fontId="51" fillId="53" borderId="19" xfId="0" applyFont="1" applyFill="1" applyBorder="1" applyAlignment="1">
      <alignment horizontal="center" vertical="center" wrapText="1"/>
    </xf>
    <xf numFmtId="0" fontId="52" fillId="0" borderId="11" xfId="0" applyFont="1" applyBorder="1" applyAlignment="1">
      <alignment horizontal="center" vertical="center" wrapText="1"/>
    </xf>
    <xf numFmtId="0" fontId="52" fillId="0" borderId="37" xfId="0" applyFont="1" applyBorder="1" applyAlignment="1">
      <alignment horizontal="center" vertical="center" wrapText="1"/>
    </xf>
    <xf numFmtId="0" fontId="52" fillId="0" borderId="38" xfId="0" applyFont="1" applyBorder="1" applyAlignment="1">
      <alignment horizontal="center" vertical="center" wrapText="1"/>
    </xf>
    <xf numFmtId="0" fontId="51" fillId="52" borderId="10" xfId="0" applyFont="1" applyFill="1" applyBorder="1" applyAlignment="1">
      <alignment horizontal="center" vertical="center" wrapText="1"/>
    </xf>
    <xf numFmtId="0" fontId="39" fillId="64" borderId="26" xfId="0" applyFont="1" applyFill="1" applyBorder="1" applyAlignment="1">
      <alignment horizontal="center"/>
    </xf>
    <xf numFmtId="0" fontId="39" fillId="64" borderId="27" xfId="0" applyFont="1" applyFill="1" applyBorder="1" applyAlignment="1">
      <alignment horizontal="center"/>
    </xf>
    <xf numFmtId="0" fontId="51" fillId="52" borderId="17" xfId="0" applyFont="1" applyFill="1" applyBorder="1" applyAlignment="1">
      <alignment horizontal="center" vertical="center" wrapText="1"/>
    </xf>
    <xf numFmtId="0" fontId="51" fillId="52" borderId="19" xfId="0" applyFont="1" applyFill="1" applyBorder="1" applyAlignment="1">
      <alignment horizontal="center" vertical="center" wrapText="1"/>
    </xf>
    <xf numFmtId="0" fontId="51" fillId="52" borderId="22" xfId="0" applyFont="1" applyFill="1" applyBorder="1" applyAlignment="1">
      <alignment horizontal="center" vertical="center" wrapText="1"/>
    </xf>
    <xf numFmtId="0" fontId="51" fillId="52" borderId="26" xfId="0" applyFont="1" applyFill="1" applyBorder="1" applyAlignment="1">
      <alignment horizontal="center" vertical="center" wrapText="1"/>
    </xf>
    <xf numFmtId="0" fontId="74" fillId="59" borderId="20" xfId="0" applyFont="1" applyFill="1" applyBorder="1" applyAlignment="1">
      <alignment horizontal="center" vertical="center"/>
    </xf>
    <xf numFmtId="0" fontId="74" fillId="59" borderId="32" xfId="0" applyFont="1" applyFill="1" applyBorder="1" applyAlignment="1">
      <alignment horizontal="center" vertical="center"/>
    </xf>
    <xf numFmtId="0" fontId="74" fillId="59" borderId="34" xfId="0" applyFont="1" applyFill="1" applyBorder="1" applyAlignment="1">
      <alignment horizontal="center" vertical="center"/>
    </xf>
    <xf numFmtId="0" fontId="75" fillId="0" borderId="42" xfId="0" applyFont="1" applyBorder="1" applyAlignment="1" applyProtection="1">
      <alignment horizontal="center" wrapText="1"/>
      <protection locked="0" hidden="1"/>
    </xf>
    <xf numFmtId="0" fontId="75" fillId="0" borderId="16" xfId="0" applyFont="1" applyBorder="1" applyAlignment="1" applyProtection="1">
      <alignment horizontal="center" wrapText="1"/>
      <protection locked="0" hidden="1"/>
    </xf>
    <xf numFmtId="0" fontId="57" fillId="0" borderId="30" xfId="0" applyFont="1" applyBorder="1" applyAlignment="1" applyProtection="1">
      <alignment horizontal="center" vertical="center" wrapText="1"/>
      <protection locked="0" hidden="1"/>
    </xf>
    <xf numFmtId="0" fontId="57" fillId="0" borderId="18" xfId="0" applyFont="1" applyBorder="1" applyAlignment="1" applyProtection="1">
      <alignment horizontal="center" vertical="center" wrapText="1"/>
      <protection locked="0" hidden="1"/>
    </xf>
    <xf numFmtId="0" fontId="9" fillId="0" borderId="20"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46" xfId="0" applyFont="1" applyBorder="1" applyAlignment="1">
      <alignment horizontal="center" vertical="center" wrapText="1"/>
    </xf>
    <xf numFmtId="0" fontId="9" fillId="0" borderId="67" xfId="1371" applyFont="1" applyBorder="1" applyAlignment="1" applyProtection="1">
      <alignment horizontal="center" vertical="center" wrapText="1"/>
      <protection locked="0" hidden="1"/>
    </xf>
    <xf numFmtId="0" fontId="9" fillId="0" borderId="68" xfId="1371" applyFont="1" applyBorder="1" applyAlignment="1" applyProtection="1">
      <alignment horizontal="center" vertical="center" wrapText="1"/>
      <protection locked="0" hidden="1"/>
    </xf>
    <xf numFmtId="0" fontId="9" fillId="0" borderId="69" xfId="1371" applyFont="1" applyBorder="1" applyAlignment="1" applyProtection="1">
      <alignment horizontal="center" vertical="center" wrapText="1"/>
      <protection locked="0" hidden="1"/>
    </xf>
    <xf numFmtId="0" fontId="9" fillId="0" borderId="20" xfId="1371" applyFont="1" applyBorder="1" applyAlignment="1" applyProtection="1">
      <alignment horizontal="center" vertical="center" wrapText="1"/>
      <protection locked="0" hidden="1"/>
    </xf>
    <xf numFmtId="0" fontId="9" fillId="0" borderId="32" xfId="1371" applyFont="1" applyBorder="1" applyAlignment="1" applyProtection="1">
      <alignment horizontal="center" vertical="center" wrapText="1"/>
      <protection locked="0" hidden="1"/>
    </xf>
    <xf numFmtId="0" fontId="9" fillId="0" borderId="46" xfId="1371" applyFont="1" applyBorder="1" applyAlignment="1" applyProtection="1">
      <alignment horizontal="center" vertical="center" wrapText="1"/>
      <protection locked="0" hidden="1"/>
    </xf>
    <xf numFmtId="0" fontId="59" fillId="0" borderId="29" xfId="0" applyFont="1" applyBorder="1" applyAlignment="1" applyProtection="1">
      <alignment horizontal="center" vertical="center" wrapText="1"/>
      <protection locked="0" hidden="1"/>
    </xf>
    <xf numFmtId="0" fontId="59" fillId="0" borderId="10" xfId="0" applyFont="1" applyBorder="1" applyAlignment="1" applyProtection="1">
      <alignment horizontal="center" vertical="center" wrapText="1"/>
      <protection locked="0" hidden="1"/>
    </xf>
    <xf numFmtId="0" fontId="11" fillId="24" borderId="16" xfId="1371" applyFont="1" applyFill="1" applyBorder="1" applyAlignment="1" applyProtection="1">
      <alignment horizontal="center" vertical="center"/>
      <protection hidden="1"/>
    </xf>
    <xf numFmtId="0" fontId="11" fillId="24" borderId="10" xfId="1371" applyFont="1" applyFill="1" applyBorder="1" applyAlignment="1" applyProtection="1">
      <alignment horizontal="center" vertical="center"/>
      <protection hidden="1"/>
    </xf>
    <xf numFmtId="0" fontId="11" fillId="24" borderId="18" xfId="1371" applyFont="1" applyFill="1" applyBorder="1" applyAlignment="1" applyProtection="1">
      <alignment horizontal="center" vertical="center"/>
      <protection hidden="1"/>
    </xf>
    <xf numFmtId="0" fontId="59" fillId="61" borderId="16" xfId="1371" applyFont="1" applyFill="1" applyBorder="1" applyAlignment="1" applyProtection="1">
      <alignment horizontal="center" vertical="center"/>
      <protection hidden="1"/>
    </xf>
    <xf numFmtId="0" fontId="59" fillId="61" borderId="10" xfId="1371" applyFont="1" applyFill="1" applyBorder="1" applyAlignment="1" applyProtection="1">
      <alignment horizontal="center" vertical="center"/>
      <protection hidden="1"/>
    </xf>
    <xf numFmtId="0" fontId="59" fillId="61" borderId="18" xfId="1371" applyFont="1" applyFill="1" applyBorder="1" applyAlignment="1" applyProtection="1">
      <alignment horizontal="center" vertical="center"/>
      <protection hidden="1"/>
    </xf>
    <xf numFmtId="0" fontId="8" fillId="61" borderId="10" xfId="1371" applyFont="1" applyFill="1" applyBorder="1" applyAlignment="1" applyProtection="1">
      <alignment horizontal="center" vertical="center" wrapText="1"/>
      <protection hidden="1"/>
    </xf>
    <xf numFmtId="0" fontId="9" fillId="0" borderId="10" xfId="1371" applyFont="1" applyBorder="1" applyAlignment="1" applyProtection="1">
      <alignment horizontal="center" vertical="center"/>
      <protection hidden="1"/>
    </xf>
    <xf numFmtId="0" fontId="9" fillId="0" borderId="10" xfId="1371" applyFont="1" applyBorder="1" applyAlignment="1" applyProtection="1">
      <alignment horizontal="center" vertical="center" wrapText="1"/>
      <protection hidden="1"/>
    </xf>
    <xf numFmtId="0" fontId="9" fillId="0" borderId="18" xfId="1371" applyFont="1" applyBorder="1" applyAlignment="1" applyProtection="1">
      <alignment horizontal="center" vertical="center" wrapText="1"/>
      <protection hidden="1"/>
    </xf>
    <xf numFmtId="0" fontId="9" fillId="50" borderId="20" xfId="1371" applyFont="1" applyFill="1" applyBorder="1" applyAlignment="1" applyProtection="1">
      <alignment horizontal="left" vertical="center" wrapText="1"/>
      <protection hidden="1"/>
    </xf>
    <xf numFmtId="0" fontId="9" fillId="50" borderId="32" xfId="1371" applyFont="1" applyFill="1" applyBorder="1" applyAlignment="1" applyProtection="1">
      <alignment horizontal="left" vertical="center" wrapText="1"/>
      <protection hidden="1"/>
    </xf>
    <xf numFmtId="0" fontId="9" fillId="50" borderId="46" xfId="1371" applyFont="1" applyFill="1" applyBorder="1" applyAlignment="1" applyProtection="1">
      <alignment horizontal="left" vertical="center" wrapText="1"/>
      <protection hidden="1"/>
    </xf>
    <xf numFmtId="1" fontId="9" fillId="0" borderId="10" xfId="1273" applyNumberFormat="1" applyFont="1" applyFill="1" applyBorder="1" applyAlignment="1" applyProtection="1">
      <alignment horizontal="center" vertical="center" wrapText="1"/>
      <protection hidden="1"/>
    </xf>
    <xf numFmtId="1" fontId="9" fillId="0" borderId="18" xfId="1273" applyNumberFormat="1" applyFont="1" applyFill="1" applyBorder="1" applyAlignment="1" applyProtection="1">
      <alignment horizontal="center" vertical="center" wrapText="1"/>
      <protection hidden="1"/>
    </xf>
    <xf numFmtId="9" fontId="9" fillId="0" borderId="10" xfId="1496" applyFont="1" applyFill="1" applyBorder="1" applyAlignment="1" applyProtection="1">
      <alignment horizontal="center" vertical="center"/>
      <protection hidden="1"/>
    </xf>
    <xf numFmtId="0" fontId="9" fillId="0" borderId="10" xfId="1496" applyNumberFormat="1" applyFont="1" applyFill="1" applyBorder="1" applyAlignment="1" applyProtection="1">
      <alignment horizontal="center" vertical="center" wrapText="1"/>
      <protection hidden="1"/>
    </xf>
    <xf numFmtId="0" fontId="9" fillId="0" borderId="18" xfId="1496" applyNumberFormat="1" applyFont="1" applyFill="1" applyBorder="1" applyAlignment="1" applyProtection="1">
      <alignment horizontal="center" vertical="center" wrapText="1"/>
      <protection hidden="1"/>
    </xf>
    <xf numFmtId="0" fontId="9" fillId="0" borderId="20" xfId="1371" applyFont="1" applyBorder="1" applyAlignment="1" applyProtection="1">
      <alignment horizontal="left" vertical="center" wrapText="1"/>
      <protection hidden="1"/>
    </xf>
    <xf numFmtId="0" fontId="9" fillId="0" borderId="32" xfId="1371" applyFont="1" applyBorder="1" applyAlignment="1" applyProtection="1">
      <alignment horizontal="left" vertical="center" wrapText="1"/>
      <protection hidden="1"/>
    </xf>
    <xf numFmtId="0" fontId="9" fillId="0" borderId="46" xfId="1371" applyFont="1" applyBorder="1" applyAlignment="1" applyProtection="1">
      <alignment horizontal="left" vertical="center" wrapText="1"/>
      <protection hidden="1"/>
    </xf>
    <xf numFmtId="0" fontId="9" fillId="50" borderId="10" xfId="1371" applyFont="1" applyFill="1" applyBorder="1" applyAlignment="1" applyProtection="1">
      <alignment horizontal="center" vertical="center" wrapText="1"/>
      <protection hidden="1"/>
    </xf>
    <xf numFmtId="0" fontId="9" fillId="50" borderId="10" xfId="1371" applyFont="1" applyFill="1" applyBorder="1" applyAlignment="1" applyProtection="1">
      <alignment horizontal="center" vertical="center"/>
      <protection hidden="1"/>
    </xf>
    <xf numFmtId="0" fontId="9" fillId="50" borderId="18" xfId="1371" applyFont="1" applyFill="1" applyBorder="1" applyAlignment="1" applyProtection="1">
      <alignment horizontal="center" vertical="center"/>
      <protection hidden="1"/>
    </xf>
    <xf numFmtId="49" fontId="9" fillId="0" borderId="10" xfId="1371" applyNumberFormat="1" applyFont="1" applyBorder="1" applyAlignment="1" applyProtection="1">
      <alignment horizontal="center" vertical="center"/>
      <protection hidden="1"/>
    </xf>
    <xf numFmtId="0" fontId="9" fillId="0" borderId="18" xfId="1371" applyFont="1" applyBorder="1" applyAlignment="1" applyProtection="1">
      <alignment horizontal="center" vertical="center"/>
      <protection hidden="1"/>
    </xf>
    <xf numFmtId="0" fontId="9" fillId="50" borderId="10" xfId="1371" applyFont="1" applyFill="1" applyBorder="1" applyAlignment="1" applyProtection="1">
      <alignment horizontal="left" vertical="center" wrapText="1"/>
      <protection hidden="1"/>
    </xf>
    <xf numFmtId="0" fontId="9" fillId="50" borderId="18" xfId="1371" applyFont="1" applyFill="1" applyBorder="1" applyAlignment="1" applyProtection="1">
      <alignment horizontal="left" vertical="center" wrapText="1"/>
      <protection hidden="1"/>
    </xf>
    <xf numFmtId="0" fontId="14" fillId="0" borderId="10" xfId="1371" applyFont="1" applyBorder="1" applyAlignment="1" applyProtection="1">
      <alignment horizontal="center" vertical="center"/>
      <protection hidden="1"/>
    </xf>
    <xf numFmtId="0" fontId="14" fillId="0" borderId="18" xfId="1371" applyFont="1" applyBorder="1" applyAlignment="1" applyProtection="1">
      <alignment horizontal="center" vertical="center"/>
      <protection hidden="1"/>
    </xf>
    <xf numFmtId="0" fontId="8" fillId="61" borderId="16"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protection hidden="1"/>
    </xf>
    <xf numFmtId="9" fontId="8" fillId="61" borderId="10" xfId="1496" applyFont="1" applyFill="1" applyBorder="1" applyAlignment="1" applyProtection="1">
      <alignment horizontal="center" vertical="center"/>
      <protection hidden="1"/>
    </xf>
    <xf numFmtId="9" fontId="8" fillId="61" borderId="18" xfId="1496" applyFont="1" applyFill="1" applyBorder="1" applyAlignment="1" applyProtection="1">
      <alignment horizontal="center" vertical="center"/>
      <protection hidden="1"/>
    </xf>
    <xf numFmtId="0" fontId="9" fillId="65" borderId="20" xfId="0" applyFont="1" applyFill="1" applyBorder="1" applyAlignment="1">
      <alignment horizontal="justify" vertical="center" wrapText="1"/>
    </xf>
    <xf numFmtId="0" fontId="9" fillId="65" borderId="32" xfId="0" applyFont="1" applyFill="1" applyBorder="1" applyAlignment="1">
      <alignment horizontal="justify" vertical="center" wrapText="1"/>
    </xf>
    <xf numFmtId="0" fontId="9" fillId="65" borderId="46" xfId="0" applyFont="1" applyFill="1" applyBorder="1" applyAlignment="1">
      <alignment horizontal="justify" vertical="center" wrapText="1"/>
    </xf>
    <xf numFmtId="0" fontId="9" fillId="0" borderId="20" xfId="1371" applyFont="1" applyBorder="1" applyAlignment="1" applyProtection="1">
      <alignment horizontal="center" vertical="center"/>
      <protection hidden="1"/>
    </xf>
    <xf numFmtId="0" fontId="9" fillId="0" borderId="32" xfId="1371" applyFont="1" applyBorder="1" applyAlignment="1" applyProtection="1">
      <alignment horizontal="center" vertical="center"/>
      <protection hidden="1"/>
    </xf>
    <xf numFmtId="0" fontId="9" fillId="0" borderId="34" xfId="1371" applyFont="1" applyBorder="1" applyAlignment="1" applyProtection="1">
      <alignment horizontal="center" vertical="center"/>
      <protection hidden="1"/>
    </xf>
    <xf numFmtId="0" fontId="9" fillId="0" borderId="20" xfId="1371" applyFont="1" applyBorder="1" applyAlignment="1" applyProtection="1">
      <alignment horizontal="center" vertical="center" wrapText="1"/>
      <protection hidden="1"/>
    </xf>
    <xf numFmtId="0" fontId="9" fillId="0" borderId="32" xfId="1371" applyFont="1" applyBorder="1" applyAlignment="1" applyProtection="1">
      <alignment horizontal="center" vertical="center" wrapText="1"/>
      <protection hidden="1"/>
    </xf>
    <xf numFmtId="0" fontId="9" fillId="0" borderId="34" xfId="1371" applyFont="1" applyBorder="1" applyAlignment="1" applyProtection="1">
      <alignment horizontal="center" vertical="center" wrapText="1"/>
      <protection hidden="1"/>
    </xf>
    <xf numFmtId="0" fontId="9" fillId="0" borderId="46" xfId="1371" applyFont="1" applyBorder="1" applyAlignment="1" applyProtection="1">
      <alignment horizontal="center" vertical="center" wrapText="1"/>
      <protection hidden="1"/>
    </xf>
    <xf numFmtId="14" fontId="9" fillId="0" borderId="20" xfId="1371" applyNumberFormat="1" applyFont="1" applyBorder="1" applyAlignment="1" applyProtection="1">
      <alignment horizontal="center" vertical="center" wrapText="1"/>
      <protection hidden="1"/>
    </xf>
    <xf numFmtId="10" fontId="9" fillId="24" borderId="20" xfId="1495" applyNumberFormat="1" applyFont="1" applyFill="1" applyBorder="1" applyAlignment="1" applyProtection="1">
      <alignment horizontal="center" vertical="center" wrapText="1"/>
      <protection hidden="1"/>
    </xf>
    <xf numFmtId="10" fontId="9" fillId="24" borderId="32" xfId="1495" applyNumberFormat="1" applyFont="1" applyFill="1" applyBorder="1" applyAlignment="1" applyProtection="1">
      <alignment horizontal="center" vertical="center" wrapText="1"/>
      <protection hidden="1"/>
    </xf>
    <xf numFmtId="10" fontId="9" fillId="24" borderId="46" xfId="1495" applyNumberFormat="1" applyFont="1" applyFill="1" applyBorder="1" applyAlignment="1" applyProtection="1">
      <alignment horizontal="center" vertical="center" wrapText="1"/>
      <protection hidden="1"/>
    </xf>
    <xf numFmtId="0" fontId="9" fillId="50" borderId="22" xfId="1371" applyFont="1" applyFill="1" applyBorder="1" applyAlignment="1" applyProtection="1">
      <alignment horizontal="center" vertical="center"/>
      <protection hidden="1"/>
    </xf>
    <xf numFmtId="0" fontId="9" fillId="50" borderId="23" xfId="1371" applyFont="1" applyFill="1" applyBorder="1" applyAlignment="1" applyProtection="1">
      <alignment horizontal="center" vertical="center"/>
      <protection hidden="1"/>
    </xf>
    <xf numFmtId="0" fontId="9" fillId="50" borderId="24" xfId="1371" applyFont="1" applyFill="1" applyBorder="1" applyAlignment="1" applyProtection="1">
      <alignment horizontal="center" vertical="center"/>
      <protection hidden="1"/>
    </xf>
    <xf numFmtId="0" fontId="52" fillId="61" borderId="16" xfId="1371" applyFont="1" applyFill="1" applyBorder="1" applyAlignment="1" applyProtection="1">
      <alignment horizontal="center" vertical="center"/>
      <protection hidden="1"/>
    </xf>
    <xf numFmtId="0" fontId="52" fillId="61" borderId="10" xfId="1371" applyFont="1" applyFill="1" applyBorder="1" applyAlignment="1" applyProtection="1">
      <alignment horizontal="center" vertical="center"/>
      <protection hidden="1"/>
    </xf>
    <xf numFmtId="0" fontId="52" fillId="61" borderId="18" xfId="1371" applyFont="1" applyFill="1" applyBorder="1" applyAlignment="1" applyProtection="1">
      <alignment horizontal="center" vertical="center"/>
      <protection hidden="1"/>
    </xf>
    <xf numFmtId="10" fontId="9" fillId="50" borderId="17" xfId="1495" applyNumberFormat="1" applyFont="1" applyFill="1" applyBorder="1" applyAlignment="1" applyProtection="1">
      <alignment horizontal="center" vertical="center" wrapText="1"/>
      <protection locked="0" hidden="1"/>
    </xf>
    <xf numFmtId="10" fontId="9" fillId="50" borderId="35" xfId="1495" applyNumberFormat="1" applyFont="1" applyFill="1" applyBorder="1" applyAlignment="1" applyProtection="1">
      <alignment horizontal="center" vertical="center" wrapText="1"/>
      <protection locked="0" hidden="1"/>
    </xf>
    <xf numFmtId="10" fontId="9" fillId="50" borderId="19" xfId="1495" applyNumberFormat="1" applyFont="1" applyFill="1" applyBorder="1" applyAlignment="1" applyProtection="1">
      <alignment horizontal="center" vertical="center" wrapText="1"/>
      <protection locked="0" hidden="1"/>
    </xf>
    <xf numFmtId="176" fontId="81" fillId="50" borderId="17" xfId="1495" applyNumberFormat="1" applyFont="1" applyFill="1" applyBorder="1" applyAlignment="1" applyProtection="1">
      <alignment horizontal="center" vertical="center" wrapText="1"/>
      <protection locked="0" hidden="1"/>
    </xf>
    <xf numFmtId="176" fontId="81" fillId="50" borderId="35" xfId="1495" applyNumberFormat="1" applyFont="1" applyFill="1" applyBorder="1" applyAlignment="1" applyProtection="1">
      <alignment horizontal="center" vertical="center" wrapText="1"/>
      <protection locked="0" hidden="1"/>
    </xf>
    <xf numFmtId="176" fontId="81" fillId="50" borderId="19" xfId="1495" applyNumberFormat="1" applyFont="1" applyFill="1" applyBorder="1" applyAlignment="1" applyProtection="1">
      <alignment horizontal="center" vertical="center" wrapText="1"/>
      <protection locked="0" hidden="1"/>
    </xf>
    <xf numFmtId="10" fontId="9" fillId="50" borderId="64" xfId="1495" applyNumberFormat="1" applyFont="1" applyFill="1" applyBorder="1" applyAlignment="1" applyProtection="1">
      <alignment horizontal="center" vertical="center" wrapText="1"/>
      <protection locked="0" hidden="1"/>
    </xf>
    <xf numFmtId="10" fontId="9" fillId="50" borderId="65" xfId="1495" applyNumberFormat="1" applyFont="1" applyFill="1" applyBorder="1" applyAlignment="1" applyProtection="1">
      <alignment horizontal="center" vertical="center" wrapText="1"/>
      <protection locked="0" hidden="1"/>
    </xf>
    <xf numFmtId="10" fontId="9" fillId="50" borderId="66" xfId="1495" applyNumberFormat="1" applyFont="1" applyFill="1" applyBorder="1" applyAlignment="1" applyProtection="1">
      <alignment horizontal="center" vertical="center" wrapText="1"/>
      <protection locked="0" hidden="1"/>
    </xf>
    <xf numFmtId="0" fontId="8" fillId="61" borderId="36" xfId="1371" applyFont="1" applyFill="1" applyBorder="1" applyAlignment="1" applyProtection="1">
      <alignment horizontal="left" vertical="center" wrapText="1"/>
      <protection hidden="1"/>
    </xf>
    <xf numFmtId="0" fontId="8" fillId="61" borderId="33"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wrapText="1"/>
      <protection locked="0" hidden="1"/>
    </xf>
    <xf numFmtId="0" fontId="8" fillId="61" borderId="18" xfId="1371" applyFont="1" applyFill="1" applyBorder="1" applyAlignment="1" applyProtection="1">
      <alignment horizontal="center" vertical="center" wrapText="1"/>
      <protection locked="0" hidden="1"/>
    </xf>
    <xf numFmtId="0" fontId="9" fillId="0" borderId="10" xfId="1371" applyFont="1" applyBorder="1" applyAlignment="1" applyProtection="1">
      <alignment horizontal="center" vertical="center" wrapText="1"/>
      <protection locked="0" hidden="1"/>
    </xf>
    <xf numFmtId="0" fontId="52" fillId="0" borderId="47" xfId="1371" applyFont="1" applyBorder="1" applyAlignment="1" applyProtection="1">
      <alignment horizontal="center" vertical="center"/>
      <protection hidden="1"/>
    </xf>
    <xf numFmtId="0" fontId="52" fillId="0" borderId="23" xfId="1371" applyFont="1" applyBorder="1" applyAlignment="1" applyProtection="1">
      <alignment horizontal="center" vertical="center"/>
      <protection hidden="1"/>
    </xf>
    <xf numFmtId="0" fontId="52" fillId="0" borderId="45" xfId="1371" applyFont="1" applyBorder="1" applyAlignment="1" applyProtection="1">
      <alignment horizontal="center" vertical="center"/>
      <protection hidden="1"/>
    </xf>
    <xf numFmtId="0" fontId="52" fillId="0" borderId="14" xfId="1371" applyFont="1" applyBorder="1" applyAlignment="1" applyProtection="1">
      <alignment horizontal="center" vertical="center"/>
      <protection hidden="1"/>
    </xf>
    <xf numFmtId="0" fontId="52" fillId="0" borderId="0" xfId="1371" applyFont="1" applyAlignment="1" applyProtection="1">
      <alignment horizontal="center" vertical="center"/>
      <protection hidden="1"/>
    </xf>
    <xf numFmtId="0" fontId="52" fillId="0" borderId="15" xfId="1371" applyFont="1" applyBorder="1" applyAlignment="1" applyProtection="1">
      <alignment horizontal="center" vertical="center"/>
      <protection hidden="1"/>
    </xf>
    <xf numFmtId="0" fontId="52" fillId="0" borderId="48" xfId="1371" applyFont="1" applyBorder="1" applyAlignment="1" applyProtection="1">
      <alignment horizontal="center" vertical="center"/>
      <protection hidden="1"/>
    </xf>
    <xf numFmtId="0" fontId="52" fillId="0" borderId="27" xfId="1371" applyFont="1" applyBorder="1" applyAlignment="1" applyProtection="1">
      <alignment horizontal="center" vertical="center"/>
      <protection hidden="1"/>
    </xf>
    <xf numFmtId="0" fontId="52" fillId="0" borderId="49" xfId="1371" applyFont="1" applyBorder="1" applyAlignment="1" applyProtection="1">
      <alignment horizontal="center" vertical="center"/>
      <protection hidden="1"/>
    </xf>
    <xf numFmtId="0" fontId="9" fillId="0" borderId="20" xfId="1371" applyFont="1" applyBorder="1" applyAlignment="1" applyProtection="1">
      <alignment horizontal="justify" vertical="center" wrapText="1"/>
      <protection locked="0" hidden="1"/>
    </xf>
    <xf numFmtId="0" fontId="53" fillId="0" borderId="32" xfId="1371" applyFont="1" applyBorder="1" applyAlignment="1" applyProtection="1">
      <alignment horizontal="justify" vertical="center" wrapText="1"/>
      <protection locked="0" hidden="1"/>
    </xf>
    <xf numFmtId="0" fontId="53" fillId="0" borderId="46" xfId="1371" applyFont="1" applyBorder="1" applyAlignment="1" applyProtection="1">
      <alignment horizontal="justify" vertical="center" wrapText="1"/>
      <protection locked="0" hidden="1"/>
    </xf>
    <xf numFmtId="0" fontId="53" fillId="0" borderId="20" xfId="1371" applyFont="1" applyBorder="1" applyAlignment="1" applyProtection="1">
      <alignment horizontal="justify" vertical="center" wrapText="1"/>
      <protection locked="0" hidden="1"/>
    </xf>
    <xf numFmtId="0" fontId="9" fillId="0" borderId="32" xfId="1371" applyFont="1" applyBorder="1" applyAlignment="1" applyProtection="1">
      <alignment horizontal="justify" vertical="center" wrapText="1"/>
      <protection locked="0" hidden="1"/>
    </xf>
    <xf numFmtId="0" fontId="9" fillId="0" borderId="46" xfId="1371" applyFont="1" applyBorder="1" applyAlignment="1" applyProtection="1">
      <alignment horizontal="justify" vertical="center" wrapText="1"/>
      <protection locked="0" hidden="1"/>
    </xf>
    <xf numFmtId="0" fontId="9" fillId="0" borderId="18" xfId="1371" applyFont="1" applyBorder="1" applyAlignment="1" applyProtection="1">
      <alignment horizontal="center" vertical="center" wrapText="1"/>
      <protection locked="0" hidden="1"/>
    </xf>
    <xf numFmtId="0" fontId="9" fillId="50" borderId="10" xfId="1371" applyFont="1" applyFill="1" applyBorder="1" applyAlignment="1" applyProtection="1">
      <alignment horizontal="justify" vertical="center" wrapText="1"/>
      <protection hidden="1"/>
    </xf>
    <xf numFmtId="0" fontId="9" fillId="50" borderId="18" xfId="1371" applyFont="1" applyFill="1" applyBorder="1" applyAlignment="1" applyProtection="1">
      <alignment horizontal="justify" vertical="center" wrapText="1"/>
      <protection hidden="1"/>
    </xf>
    <xf numFmtId="3" fontId="9" fillId="24" borderId="20" xfId="1496" applyNumberFormat="1" applyFont="1" applyFill="1" applyBorder="1" applyAlignment="1" applyProtection="1">
      <alignment horizontal="center" vertical="center" wrapText="1"/>
      <protection hidden="1"/>
    </xf>
    <xf numFmtId="3" fontId="9" fillId="24" borderId="32" xfId="1496" applyNumberFormat="1" applyFont="1" applyFill="1" applyBorder="1" applyAlignment="1" applyProtection="1">
      <alignment horizontal="center" vertical="center" wrapText="1"/>
      <protection hidden="1"/>
    </xf>
    <xf numFmtId="3" fontId="9" fillId="24" borderId="46" xfId="1496" applyNumberFormat="1" applyFont="1" applyFill="1" applyBorder="1" applyAlignment="1" applyProtection="1">
      <alignment horizontal="center" vertical="center" wrapText="1"/>
      <protection hidden="1"/>
    </xf>
    <xf numFmtId="171" fontId="9" fillId="50" borderId="17" xfId="1250" applyNumberFormat="1" applyFont="1" applyFill="1" applyBorder="1" applyAlignment="1" applyProtection="1">
      <alignment horizontal="center" vertical="center" wrapText="1"/>
      <protection locked="0" hidden="1"/>
    </xf>
    <xf numFmtId="171" fontId="9" fillId="50" borderId="35" xfId="1250" applyNumberFormat="1" applyFont="1" applyFill="1" applyBorder="1" applyAlignment="1" applyProtection="1">
      <alignment horizontal="center" vertical="center" wrapText="1"/>
      <protection locked="0" hidden="1"/>
    </xf>
    <xf numFmtId="171" fontId="9" fillId="50" borderId="19" xfId="1250" applyNumberFormat="1" applyFont="1" applyFill="1" applyBorder="1" applyAlignment="1" applyProtection="1">
      <alignment horizontal="center" vertical="center" wrapText="1"/>
      <protection locked="0" hidden="1"/>
    </xf>
    <xf numFmtId="171" fontId="9" fillId="50" borderId="64" xfId="1250" applyNumberFormat="1" applyFont="1" applyFill="1" applyBorder="1" applyAlignment="1" applyProtection="1">
      <alignment horizontal="center" vertical="center" wrapText="1"/>
      <protection locked="0" hidden="1"/>
    </xf>
    <xf numFmtId="171" fontId="9" fillId="50" borderId="65" xfId="1250" applyNumberFormat="1" applyFont="1" applyFill="1" applyBorder="1" applyAlignment="1" applyProtection="1">
      <alignment horizontal="center" vertical="center" wrapText="1"/>
      <protection locked="0" hidden="1"/>
    </xf>
    <xf numFmtId="171" fontId="9" fillId="50" borderId="66" xfId="1250" applyNumberFormat="1" applyFont="1" applyFill="1" applyBorder="1" applyAlignment="1" applyProtection="1">
      <alignment horizontal="center" vertical="center" wrapText="1"/>
      <protection locked="0" hidden="1"/>
    </xf>
    <xf numFmtId="0" fontId="53" fillId="50" borderId="20" xfId="1371" applyFont="1" applyFill="1" applyBorder="1" applyAlignment="1" applyProtection="1">
      <alignment horizontal="justify" vertical="center" wrapText="1"/>
      <protection locked="0" hidden="1"/>
    </xf>
    <xf numFmtId="0" fontId="53" fillId="50" borderId="32" xfId="1371" applyFont="1" applyFill="1" applyBorder="1" applyAlignment="1" applyProtection="1">
      <alignment horizontal="justify" vertical="center" wrapText="1"/>
      <protection locked="0" hidden="1"/>
    </xf>
    <xf numFmtId="0" fontId="53" fillId="50" borderId="46" xfId="1371" applyFont="1" applyFill="1" applyBorder="1" applyAlignment="1" applyProtection="1">
      <alignment horizontal="justify" vertical="center" wrapText="1"/>
      <protection locked="0" hidden="1"/>
    </xf>
    <xf numFmtId="0" fontId="53" fillId="0" borderId="32" xfId="1371" applyFont="1" applyBorder="1" applyAlignment="1" applyProtection="1">
      <alignment horizontal="justify" vertical="center"/>
      <protection locked="0" hidden="1"/>
    </xf>
    <xf numFmtId="0" fontId="53" fillId="0" borderId="46" xfId="1371" applyFont="1" applyBorder="1" applyAlignment="1" applyProtection="1">
      <alignment horizontal="justify" vertical="center"/>
      <protection locked="0" hidden="1"/>
    </xf>
    <xf numFmtId="0" fontId="9" fillId="0" borderId="34" xfId="0" applyFont="1" applyBorder="1" applyAlignment="1">
      <alignment horizontal="center" vertical="center" wrapText="1"/>
    </xf>
    <xf numFmtId="0" fontId="9" fillId="0" borderId="31" xfId="1371" applyFont="1" applyBorder="1" applyAlignment="1" applyProtection="1">
      <alignment horizontal="center" vertical="center" wrapText="1"/>
      <protection locked="0" hidden="1"/>
    </xf>
    <xf numFmtId="0" fontId="9" fillId="0" borderId="63" xfId="1371" applyFont="1" applyBorder="1" applyAlignment="1" applyProtection="1">
      <alignment horizontal="center" vertical="center" wrapText="1"/>
      <protection locked="0" hidden="1"/>
    </xf>
    <xf numFmtId="0" fontId="9" fillId="0" borderId="10" xfId="1371" applyFont="1" applyBorder="1" applyAlignment="1" applyProtection="1">
      <alignment horizontal="left" vertical="center" wrapText="1"/>
      <protection hidden="1"/>
    </xf>
    <xf numFmtId="0" fontId="9" fillId="0" borderId="18" xfId="1371" applyFont="1" applyBorder="1" applyAlignment="1" applyProtection="1">
      <alignment horizontal="left" vertical="center" wrapText="1"/>
      <protection hidden="1"/>
    </xf>
    <xf numFmtId="177" fontId="9" fillId="0" borderId="20" xfId="1371" applyNumberFormat="1" applyFont="1" applyBorder="1" applyAlignment="1" applyProtection="1">
      <alignment horizontal="center" vertical="center" wrapText="1"/>
      <protection hidden="1"/>
    </xf>
    <xf numFmtId="177" fontId="9" fillId="0" borderId="32" xfId="1371" applyNumberFormat="1" applyFont="1" applyBorder="1" applyAlignment="1" applyProtection="1">
      <alignment horizontal="center" vertical="center" wrapText="1"/>
      <protection hidden="1"/>
    </xf>
    <xf numFmtId="177" fontId="9" fillId="0" borderId="46" xfId="1371" applyNumberFormat="1" applyFont="1" applyBorder="1" applyAlignment="1" applyProtection="1">
      <alignment horizontal="center" vertical="center" wrapText="1"/>
      <protection hidden="1"/>
    </xf>
    <xf numFmtId="180" fontId="9" fillId="50" borderId="17" xfId="1250" applyNumberFormat="1" applyFont="1" applyFill="1" applyBorder="1" applyAlignment="1" applyProtection="1">
      <alignment horizontal="center" vertical="center" wrapText="1"/>
      <protection locked="0" hidden="1"/>
    </xf>
    <xf numFmtId="180" fontId="9" fillId="50" borderId="35" xfId="1250" applyNumberFormat="1" applyFont="1" applyFill="1" applyBorder="1" applyAlignment="1" applyProtection="1">
      <alignment horizontal="center" vertical="center" wrapText="1"/>
      <protection locked="0" hidden="1"/>
    </xf>
    <xf numFmtId="180" fontId="9" fillId="50" borderId="19" xfId="1250" applyNumberFormat="1" applyFont="1" applyFill="1" applyBorder="1" applyAlignment="1" applyProtection="1">
      <alignment horizontal="center" vertical="center" wrapText="1"/>
      <protection locked="0" hidden="1"/>
    </xf>
    <xf numFmtId="175" fontId="9" fillId="50" borderId="17" xfId="1250" applyNumberFormat="1" applyFont="1" applyFill="1" applyBorder="1" applyAlignment="1" applyProtection="1">
      <alignment horizontal="center" vertical="center" wrapText="1"/>
      <protection locked="0" hidden="1"/>
    </xf>
    <xf numFmtId="175" fontId="9" fillId="50" borderId="35" xfId="1250" applyNumberFormat="1" applyFont="1" applyFill="1" applyBorder="1" applyAlignment="1" applyProtection="1">
      <alignment horizontal="center" vertical="center" wrapText="1"/>
      <protection locked="0" hidden="1"/>
    </xf>
    <xf numFmtId="175" fontId="9" fillId="50" borderId="19" xfId="1250" applyNumberFormat="1" applyFont="1" applyFill="1" applyBorder="1" applyAlignment="1" applyProtection="1">
      <alignment horizontal="center" vertical="center" wrapText="1"/>
      <protection locked="0" hidden="1"/>
    </xf>
    <xf numFmtId="175" fontId="9" fillId="50" borderId="64" xfId="1250" applyNumberFormat="1" applyFont="1" applyFill="1" applyBorder="1" applyAlignment="1" applyProtection="1">
      <alignment horizontal="center" vertical="center" wrapText="1"/>
      <protection locked="0" hidden="1"/>
    </xf>
    <xf numFmtId="175" fontId="9" fillId="50" borderId="65" xfId="1250" applyNumberFormat="1" applyFont="1" applyFill="1" applyBorder="1" applyAlignment="1" applyProtection="1">
      <alignment horizontal="center" vertical="center" wrapText="1"/>
      <protection locked="0" hidden="1"/>
    </xf>
    <xf numFmtId="175" fontId="9" fillId="50" borderId="66" xfId="1250" applyNumberFormat="1" applyFont="1" applyFill="1" applyBorder="1" applyAlignment="1" applyProtection="1">
      <alignment horizontal="center" vertical="center" wrapText="1"/>
      <protection locked="0" hidden="1"/>
    </xf>
    <xf numFmtId="0" fontId="84" fillId="65" borderId="10" xfId="0" applyFont="1" applyFill="1" applyBorder="1" applyAlignment="1">
      <alignment horizontal="justify" vertical="center" wrapText="1"/>
    </xf>
    <xf numFmtId="0" fontId="84" fillId="65" borderId="18" xfId="0" applyFont="1" applyFill="1" applyBorder="1" applyAlignment="1">
      <alignment horizontal="justify" vertical="center" wrapText="1"/>
    </xf>
    <xf numFmtId="165" fontId="9" fillId="50" borderId="17" xfId="1250" applyFont="1" applyFill="1" applyBorder="1" applyAlignment="1" applyProtection="1">
      <alignment horizontal="center" vertical="center" wrapText="1"/>
      <protection locked="0" hidden="1"/>
    </xf>
    <xf numFmtId="165" fontId="9" fillId="50" borderId="35" xfId="1250" applyFont="1" applyFill="1" applyBorder="1" applyAlignment="1" applyProtection="1">
      <alignment horizontal="center" vertical="center" wrapText="1"/>
      <protection locked="0" hidden="1"/>
    </xf>
    <xf numFmtId="165" fontId="9" fillId="50" borderId="19" xfId="1250" applyFont="1" applyFill="1" applyBorder="1" applyAlignment="1" applyProtection="1">
      <alignment horizontal="center" vertical="center" wrapText="1"/>
      <protection locked="0" hidden="1"/>
    </xf>
    <xf numFmtId="165" fontId="9" fillId="50" borderId="64" xfId="1250" applyFont="1" applyFill="1" applyBorder="1" applyAlignment="1" applyProtection="1">
      <alignment horizontal="center" vertical="center" wrapText="1"/>
      <protection locked="0" hidden="1"/>
    </xf>
    <xf numFmtId="165" fontId="9" fillId="50" borderId="65" xfId="1250" applyFont="1" applyFill="1" applyBorder="1" applyAlignment="1" applyProtection="1">
      <alignment horizontal="center" vertical="center" wrapText="1"/>
      <protection locked="0" hidden="1"/>
    </xf>
    <xf numFmtId="165" fontId="9" fillId="50" borderId="66" xfId="1250" applyFont="1" applyFill="1" applyBorder="1" applyAlignment="1" applyProtection="1">
      <alignment horizontal="center" vertical="center" wrapText="1"/>
      <protection locked="0" hidden="1"/>
    </xf>
    <xf numFmtId="0" fontId="84" fillId="65" borderId="20" xfId="0" applyFont="1" applyFill="1" applyBorder="1" applyAlignment="1">
      <alignment horizontal="justify" vertical="center" wrapText="1"/>
    </xf>
    <xf numFmtId="0" fontId="84" fillId="65" borderId="32" xfId="0" applyFont="1" applyFill="1" applyBorder="1" applyAlignment="1">
      <alignment horizontal="justify" vertical="center" wrapText="1"/>
    </xf>
    <xf numFmtId="0" fontId="84" fillId="65" borderId="46" xfId="0" applyFont="1" applyFill="1" applyBorder="1" applyAlignment="1">
      <alignment horizontal="justify" vertical="center" wrapText="1"/>
    </xf>
    <xf numFmtId="0" fontId="84" fillId="0" borderId="20" xfId="0" applyFont="1" applyBorder="1" applyAlignment="1">
      <alignment horizontal="justify" vertical="top" wrapText="1"/>
    </xf>
    <xf numFmtId="0" fontId="84" fillId="0" borderId="32" xfId="0" applyFont="1" applyBorder="1" applyAlignment="1">
      <alignment horizontal="justify" vertical="top" wrapText="1"/>
    </xf>
    <xf numFmtId="0" fontId="84" fillId="0" borderId="46" xfId="0" applyFont="1" applyBorder="1" applyAlignment="1">
      <alignment horizontal="justify" vertical="top" wrapText="1"/>
    </xf>
    <xf numFmtId="0" fontId="84" fillId="0" borderId="20" xfId="0" applyFont="1" applyBorder="1" applyAlignment="1">
      <alignment horizontal="left" vertical="center" wrapText="1"/>
    </xf>
    <xf numFmtId="0" fontId="84" fillId="0" borderId="32" xfId="0" applyFont="1" applyBorder="1" applyAlignment="1">
      <alignment horizontal="left" vertical="center" wrapText="1"/>
    </xf>
    <xf numFmtId="0" fontId="84" fillId="0" borderId="46" xfId="0" applyFont="1" applyBorder="1" applyAlignment="1">
      <alignment horizontal="left" vertical="center" wrapText="1"/>
    </xf>
    <xf numFmtId="0" fontId="9" fillId="0" borderId="34" xfId="1371" applyFont="1" applyBorder="1" applyAlignment="1" applyProtection="1">
      <alignment horizontal="center" vertical="center" wrapText="1"/>
      <protection locked="0" hidden="1"/>
    </xf>
    <xf numFmtId="0" fontId="9" fillId="50" borderId="20" xfId="1371" applyFont="1" applyFill="1" applyBorder="1" applyAlignment="1" applyProtection="1">
      <alignment horizontal="center" vertical="center" wrapText="1"/>
      <protection locked="0"/>
    </xf>
    <xf numFmtId="0" fontId="9" fillId="50" borderId="34" xfId="1371" applyFont="1" applyFill="1" applyBorder="1" applyAlignment="1" applyProtection="1">
      <alignment horizontal="center" vertical="center" wrapText="1"/>
      <protection locked="0"/>
    </xf>
    <xf numFmtId="0" fontId="53" fillId="50" borderId="20" xfId="0" applyFont="1" applyFill="1" applyBorder="1" applyAlignment="1">
      <alignment horizontal="justify" vertical="center" wrapText="1"/>
    </xf>
    <xf numFmtId="0" fontId="53" fillId="50" borderId="32" xfId="0" applyFont="1" applyFill="1" applyBorder="1" applyAlignment="1">
      <alignment horizontal="justify" vertical="center" wrapText="1"/>
    </xf>
    <xf numFmtId="0" fontId="53" fillId="50" borderId="34" xfId="0" applyFont="1" applyFill="1" applyBorder="1" applyAlignment="1">
      <alignment horizontal="justify" vertical="center" wrapText="1"/>
    </xf>
    <xf numFmtId="0" fontId="56" fillId="50" borderId="20" xfId="0" applyFont="1" applyFill="1" applyBorder="1" applyAlignment="1">
      <alignment horizontal="justify" vertical="center" wrapText="1"/>
    </xf>
    <xf numFmtId="0" fontId="56" fillId="50" borderId="32" xfId="0" applyFont="1" applyFill="1" applyBorder="1" applyAlignment="1">
      <alignment horizontal="justify" vertical="center" wrapText="1"/>
    </xf>
    <xf numFmtId="0" fontId="56" fillId="50" borderId="46" xfId="0" applyFont="1" applyFill="1" applyBorder="1" applyAlignment="1">
      <alignment horizontal="justify" vertical="center" wrapText="1"/>
    </xf>
    <xf numFmtId="0" fontId="9" fillId="50" borderId="34" xfId="1371" applyFont="1" applyFill="1" applyBorder="1" applyAlignment="1">
      <alignment horizontal="center" vertical="center" wrapText="1"/>
    </xf>
    <xf numFmtId="1" fontId="9" fillId="50" borderId="20" xfId="1495" applyNumberFormat="1" applyFont="1" applyFill="1" applyBorder="1" applyAlignment="1">
      <alignment horizontal="center" vertical="center" wrapText="1"/>
    </xf>
    <xf numFmtId="1" fontId="9" fillId="50" borderId="32" xfId="1495" applyNumberFormat="1" applyFont="1" applyFill="1" applyBorder="1" applyAlignment="1">
      <alignment horizontal="center" vertical="center" wrapText="1"/>
    </xf>
    <xf numFmtId="1" fontId="9" fillId="50" borderId="46" xfId="1495" applyNumberFormat="1" applyFont="1" applyFill="1" applyBorder="1" applyAlignment="1">
      <alignment horizontal="center" vertical="center" wrapText="1"/>
    </xf>
    <xf numFmtId="0" fontId="9" fillId="50" borderId="34" xfId="1371" applyFont="1" applyFill="1" applyBorder="1" applyAlignment="1">
      <alignment horizontal="center" vertical="center"/>
    </xf>
    <xf numFmtId="0" fontId="9" fillId="0" borderId="20" xfId="1371" applyFont="1" applyBorder="1" applyAlignment="1">
      <alignment horizontal="justify" vertical="center" wrapText="1"/>
    </xf>
    <xf numFmtId="0" fontId="9" fillId="0" borderId="32" xfId="1371" applyFont="1" applyBorder="1" applyAlignment="1">
      <alignment horizontal="justify" vertical="center" wrapText="1"/>
    </xf>
    <xf numFmtId="0" fontId="9" fillId="0" borderId="34" xfId="1371" applyFont="1" applyBorder="1" applyAlignment="1">
      <alignment horizontal="justify" vertical="center" wrapText="1"/>
    </xf>
    <xf numFmtId="0" fontId="9" fillId="0" borderId="20" xfId="1371" applyFont="1" applyBorder="1" applyAlignment="1">
      <alignment horizontal="center" vertical="center" wrapText="1"/>
    </xf>
    <xf numFmtId="0" fontId="9" fillId="0" borderId="32" xfId="1371" applyFont="1" applyBorder="1" applyAlignment="1">
      <alignment horizontal="center" vertical="center" wrapText="1"/>
    </xf>
    <xf numFmtId="0" fontId="9" fillId="0" borderId="46" xfId="1371" applyFont="1" applyBorder="1" applyAlignment="1">
      <alignment horizontal="center" vertical="center" wrapText="1"/>
    </xf>
    <xf numFmtId="0" fontId="9" fillId="24" borderId="20" xfId="1371" applyFont="1" applyFill="1" applyBorder="1" applyAlignment="1">
      <alignment horizontal="left" vertical="center" wrapText="1"/>
    </xf>
    <xf numFmtId="0" fontId="9" fillId="24" borderId="32" xfId="1371" applyFont="1" applyFill="1" applyBorder="1" applyAlignment="1">
      <alignment horizontal="left" vertical="center" wrapText="1"/>
    </xf>
    <xf numFmtId="0" fontId="9" fillId="24" borderId="46" xfId="1371" applyFont="1" applyFill="1" applyBorder="1" applyAlignment="1">
      <alignment horizontal="left" vertical="center" wrapText="1"/>
    </xf>
    <xf numFmtId="0" fontId="14" fillId="24" borderId="20" xfId="1371" applyFont="1" applyFill="1" applyBorder="1" applyAlignment="1">
      <alignment horizontal="center" vertical="center"/>
    </xf>
    <xf numFmtId="0" fontId="14" fillId="24" borderId="32" xfId="1371" applyFont="1" applyFill="1" applyBorder="1" applyAlignment="1">
      <alignment horizontal="center" vertical="center"/>
    </xf>
    <xf numFmtId="0" fontId="14" fillId="24" borderId="46" xfId="1371" applyFont="1" applyFill="1" applyBorder="1" applyAlignment="1">
      <alignment horizontal="center" vertical="center"/>
    </xf>
    <xf numFmtId="0" fontId="9" fillId="0" borderId="34" xfId="1371" applyFont="1" applyBorder="1" applyAlignment="1">
      <alignment horizontal="center" vertical="center" wrapText="1"/>
    </xf>
    <xf numFmtId="0" fontId="8" fillId="50" borderId="20" xfId="1496" applyNumberFormat="1" applyFont="1" applyFill="1" applyBorder="1" applyAlignment="1">
      <alignment horizontal="center" vertical="center" wrapText="1"/>
    </xf>
    <xf numFmtId="0" fontId="8" fillId="50" borderId="46" xfId="1496" applyNumberFormat="1" applyFont="1" applyFill="1" applyBorder="1" applyAlignment="1">
      <alignment horizontal="center" vertical="center" wrapText="1"/>
    </xf>
    <xf numFmtId="0" fontId="51" fillId="56" borderId="20" xfId="0" applyFont="1" applyFill="1" applyBorder="1" applyAlignment="1">
      <alignment horizontal="center" vertical="center" wrapText="1"/>
    </xf>
    <xf numFmtId="0" fontId="51" fillId="56" borderId="34" xfId="0"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66" fillId="56" borderId="34" xfId="1495" applyFont="1" applyFill="1" applyBorder="1" applyAlignment="1">
      <alignment horizontal="center" vertical="center" wrapText="1"/>
    </xf>
    <xf numFmtId="0" fontId="0" fillId="56" borderId="17" xfId="0" applyFill="1" applyBorder="1" applyAlignment="1">
      <alignment horizontal="center" vertical="center" wrapText="1"/>
    </xf>
    <xf numFmtId="0" fontId="0" fillId="56" borderId="19" xfId="0" applyFill="1" applyBorder="1" applyAlignment="1">
      <alignment horizontal="center" vertical="center" wrapText="1"/>
    </xf>
    <xf numFmtId="0" fontId="39" fillId="64" borderId="26" xfId="0" applyFont="1" applyFill="1" applyBorder="1" applyAlignment="1">
      <alignment horizontal="center" vertical="center"/>
    </xf>
    <xf numFmtId="0" fontId="39" fillId="64" borderId="27" xfId="0" applyFont="1" applyFill="1" applyBorder="1" applyAlignment="1">
      <alignment horizontal="center" vertical="center"/>
    </xf>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2" xfId="1285" xr:uid="{00000000-0005-0000-0000-000004050000}"/>
    <cellStyle name="Moneda 2 2" xfId="1286" xr:uid="{00000000-0005-0000-0000-000005050000}"/>
    <cellStyle name="Moneda 2 3" xfId="1287" xr:uid="{00000000-0005-0000-0000-000006050000}"/>
    <cellStyle name="Neutral" xfId="1288" builtinId="28" customBuiltin="1"/>
    <cellStyle name="Neutral 10" xfId="1289" xr:uid="{00000000-0005-0000-0000-000008050000}"/>
    <cellStyle name="Neutral 11" xfId="1290" xr:uid="{00000000-0005-0000-0000-000009050000}"/>
    <cellStyle name="Neutral 12" xfId="1291" xr:uid="{00000000-0005-0000-0000-00000A050000}"/>
    <cellStyle name="Neutral 13" xfId="1292" xr:uid="{00000000-0005-0000-0000-00000B050000}"/>
    <cellStyle name="Neutral 14" xfId="1293" xr:uid="{00000000-0005-0000-0000-00000C050000}"/>
    <cellStyle name="Neutral 15" xfId="1294" xr:uid="{00000000-0005-0000-0000-00000D050000}"/>
    <cellStyle name="Neutral 16" xfId="1295" xr:uid="{00000000-0005-0000-0000-00000E050000}"/>
    <cellStyle name="Neutral 2" xfId="1296" xr:uid="{00000000-0005-0000-0000-00000F050000}"/>
    <cellStyle name="Neutral 3" xfId="1297" xr:uid="{00000000-0005-0000-0000-000010050000}"/>
    <cellStyle name="Neutral 4" xfId="1298" xr:uid="{00000000-0005-0000-0000-000011050000}"/>
    <cellStyle name="Neutral 5" xfId="1299" xr:uid="{00000000-0005-0000-0000-000012050000}"/>
    <cellStyle name="Neutral 6" xfId="1300" xr:uid="{00000000-0005-0000-0000-000013050000}"/>
    <cellStyle name="Neutral 7" xfId="1301" xr:uid="{00000000-0005-0000-0000-000014050000}"/>
    <cellStyle name="Neutral 8" xfId="1302" xr:uid="{00000000-0005-0000-0000-000015050000}"/>
    <cellStyle name="Neutral 9" xfId="1303" xr:uid="{00000000-0005-0000-0000-000016050000}"/>
    <cellStyle name="Normal" xfId="0" builtinId="0"/>
    <cellStyle name="Normal 10" xfId="1304" xr:uid="{00000000-0005-0000-0000-000018050000}"/>
    <cellStyle name="Normal 10 2" xfId="1305" xr:uid="{00000000-0005-0000-0000-000019050000}"/>
    <cellStyle name="Normal 11" xfId="1306" xr:uid="{00000000-0005-0000-0000-00001A050000}"/>
    <cellStyle name="Normal 11 2" xfId="1307" xr:uid="{00000000-0005-0000-0000-00001B050000}"/>
    <cellStyle name="Normal 110" xfId="1308" xr:uid="{00000000-0005-0000-0000-00001C050000}"/>
    <cellStyle name="Normal 112" xfId="1309" xr:uid="{00000000-0005-0000-0000-00001D050000}"/>
    <cellStyle name="Normal 113" xfId="1310" xr:uid="{00000000-0005-0000-0000-00001E050000}"/>
    <cellStyle name="Normal 115" xfId="1311" xr:uid="{00000000-0005-0000-0000-00001F050000}"/>
    <cellStyle name="Normal 12" xfId="1312" xr:uid="{00000000-0005-0000-0000-000020050000}"/>
    <cellStyle name="Normal 12 2" xfId="1313" xr:uid="{00000000-0005-0000-0000-000021050000}"/>
    <cellStyle name="Normal 13" xfId="1314" xr:uid="{00000000-0005-0000-0000-000022050000}"/>
    <cellStyle name="Normal 13 2" xfId="1315" xr:uid="{00000000-0005-0000-0000-000023050000}"/>
    <cellStyle name="Normal 14" xfId="1316" xr:uid="{00000000-0005-0000-0000-000024050000}"/>
    <cellStyle name="Normal 14 2" xfId="1317" xr:uid="{00000000-0005-0000-0000-000025050000}"/>
    <cellStyle name="Normal 15" xfId="1318" xr:uid="{00000000-0005-0000-0000-000026050000}"/>
    <cellStyle name="Normal 15 2" xfId="1319" xr:uid="{00000000-0005-0000-0000-000027050000}"/>
    <cellStyle name="Normal 16" xfId="1320" xr:uid="{00000000-0005-0000-0000-000028050000}"/>
    <cellStyle name="Normal 16 2" xfId="1321" xr:uid="{00000000-0005-0000-0000-000029050000}"/>
    <cellStyle name="Normal 17" xfId="1322" xr:uid="{00000000-0005-0000-0000-00002A050000}"/>
    <cellStyle name="Normal 17 2" xfId="1323" xr:uid="{00000000-0005-0000-0000-00002B050000}"/>
    <cellStyle name="Normal 18 2" xfId="1324" xr:uid="{00000000-0005-0000-0000-00002C050000}"/>
    <cellStyle name="Normal 19" xfId="1325" xr:uid="{00000000-0005-0000-0000-00002D050000}"/>
    <cellStyle name="Normal 19 2" xfId="1326" xr:uid="{00000000-0005-0000-0000-00002E050000}"/>
    <cellStyle name="Normal 2" xfId="1327" xr:uid="{00000000-0005-0000-0000-00002F050000}"/>
    <cellStyle name="Normal 2 10" xfId="1328" xr:uid="{00000000-0005-0000-0000-000030050000}"/>
    <cellStyle name="Normal 2 11" xfId="1329" xr:uid="{00000000-0005-0000-0000-000031050000}"/>
    <cellStyle name="Normal 2 12" xfId="1330" xr:uid="{00000000-0005-0000-0000-000032050000}"/>
    <cellStyle name="Normal 2 2" xfId="1331" xr:uid="{00000000-0005-0000-0000-000033050000}"/>
    <cellStyle name="Normal 2 2 2" xfId="1332" xr:uid="{00000000-0005-0000-0000-000034050000}"/>
    <cellStyle name="Normal 2 2 3" xfId="1333" xr:uid="{00000000-0005-0000-0000-000035050000}"/>
    <cellStyle name="Normal 2 2 4" xfId="1334" xr:uid="{00000000-0005-0000-0000-000036050000}"/>
    <cellStyle name="Normal 2 2 5" xfId="1335" xr:uid="{00000000-0005-0000-0000-000037050000}"/>
    <cellStyle name="Normal 2 3" xfId="1336" xr:uid="{00000000-0005-0000-0000-000038050000}"/>
    <cellStyle name="Normal 2 4" xfId="1337" xr:uid="{00000000-0005-0000-0000-000039050000}"/>
    <cellStyle name="Normal 2 5" xfId="1338" xr:uid="{00000000-0005-0000-0000-00003A050000}"/>
    <cellStyle name="Normal 2 6" xfId="1339" xr:uid="{00000000-0005-0000-0000-00003B050000}"/>
    <cellStyle name="Normal 2 7" xfId="1340" xr:uid="{00000000-0005-0000-0000-00003C050000}"/>
    <cellStyle name="Normal 2 8" xfId="1341" xr:uid="{00000000-0005-0000-0000-00003D050000}"/>
    <cellStyle name="Normal 2 9" xfId="1342" xr:uid="{00000000-0005-0000-0000-00003E050000}"/>
    <cellStyle name="Normal 20 2" xfId="1343" xr:uid="{00000000-0005-0000-0000-00003F050000}"/>
    <cellStyle name="Normal 21 2" xfId="1344" xr:uid="{00000000-0005-0000-0000-000040050000}"/>
    <cellStyle name="Normal 22 2" xfId="1345" xr:uid="{00000000-0005-0000-0000-000041050000}"/>
    <cellStyle name="Normal 23 2" xfId="1346" xr:uid="{00000000-0005-0000-0000-000042050000}"/>
    <cellStyle name="Normal 24 2" xfId="1347" xr:uid="{00000000-0005-0000-0000-000043050000}"/>
    <cellStyle name="Normal 25 2" xfId="1348" xr:uid="{00000000-0005-0000-0000-000044050000}"/>
    <cellStyle name="Normal 3" xfId="1349" xr:uid="{00000000-0005-0000-0000-000045050000}"/>
    <cellStyle name="Normal 3 10" xfId="1350" xr:uid="{00000000-0005-0000-0000-000046050000}"/>
    <cellStyle name="Normal 3 11" xfId="1351" xr:uid="{00000000-0005-0000-0000-000047050000}"/>
    <cellStyle name="Normal 3 12" xfId="1352" xr:uid="{00000000-0005-0000-0000-000048050000}"/>
    <cellStyle name="Normal 3 13" xfId="1353" xr:uid="{00000000-0005-0000-0000-000049050000}"/>
    <cellStyle name="Normal 3 14" xfId="1354" xr:uid="{00000000-0005-0000-0000-00004A050000}"/>
    <cellStyle name="Normal 3 15" xfId="1355" xr:uid="{00000000-0005-0000-0000-00004B050000}"/>
    <cellStyle name="Normal 3 16" xfId="1356" xr:uid="{00000000-0005-0000-0000-00004C050000}"/>
    <cellStyle name="Normal 3 17" xfId="1357" xr:uid="{00000000-0005-0000-0000-00004D050000}"/>
    <cellStyle name="Normal 3 18" xfId="1358" xr:uid="{00000000-0005-0000-0000-00004E050000}"/>
    <cellStyle name="Normal 3 19" xfId="1359" xr:uid="{00000000-0005-0000-0000-00004F050000}"/>
    <cellStyle name="Normal 3 2" xfId="1360" xr:uid="{00000000-0005-0000-0000-000050050000}"/>
    <cellStyle name="Normal 3 20" xfId="1361" xr:uid="{00000000-0005-0000-0000-000051050000}"/>
    <cellStyle name="Normal 3 21" xfId="1362" xr:uid="{00000000-0005-0000-0000-000052050000}"/>
    <cellStyle name="Normal 3 3" xfId="1363" xr:uid="{00000000-0005-0000-0000-000053050000}"/>
    <cellStyle name="Normal 3 4" xfId="1364" xr:uid="{00000000-0005-0000-0000-000054050000}"/>
    <cellStyle name="Normal 3 5" xfId="1365" xr:uid="{00000000-0005-0000-0000-000055050000}"/>
    <cellStyle name="Normal 3 6" xfId="1366" xr:uid="{00000000-0005-0000-0000-000056050000}"/>
    <cellStyle name="Normal 3 7" xfId="1367" xr:uid="{00000000-0005-0000-0000-000057050000}"/>
    <cellStyle name="Normal 3 8" xfId="1368" xr:uid="{00000000-0005-0000-0000-000058050000}"/>
    <cellStyle name="Normal 3 9" xfId="1369" xr:uid="{00000000-0005-0000-0000-000059050000}"/>
    <cellStyle name="Normal 3_PLAN DE ACTIVIDADES 10 DE ABRIL RURALIDAD" xfId="1370" xr:uid="{00000000-0005-0000-0000-00005A050000}"/>
    <cellStyle name="Normal 4" xfId="1371" xr:uid="{00000000-0005-0000-0000-00005B050000}"/>
    <cellStyle name="Normal 4 10" xfId="1372" xr:uid="{00000000-0005-0000-0000-00005C050000}"/>
    <cellStyle name="Normal 4 11" xfId="1373" xr:uid="{00000000-0005-0000-0000-00005D050000}"/>
    <cellStyle name="Normal 4 12" xfId="1374" xr:uid="{00000000-0005-0000-0000-00005E050000}"/>
    <cellStyle name="Normal 4 13" xfId="1375" xr:uid="{00000000-0005-0000-0000-00005F050000}"/>
    <cellStyle name="Normal 4 14" xfId="1376" xr:uid="{00000000-0005-0000-0000-000060050000}"/>
    <cellStyle name="Normal 4 15" xfId="1377" xr:uid="{00000000-0005-0000-0000-000061050000}"/>
    <cellStyle name="Normal 4 16" xfId="1378" xr:uid="{00000000-0005-0000-0000-000062050000}"/>
    <cellStyle name="Normal 4 17" xfId="1379" xr:uid="{00000000-0005-0000-0000-000063050000}"/>
    <cellStyle name="Normal 4 18" xfId="1380" xr:uid="{00000000-0005-0000-0000-000064050000}"/>
    <cellStyle name="Normal 4 19" xfId="1381" xr:uid="{00000000-0005-0000-0000-000065050000}"/>
    <cellStyle name="Normal 4 2" xfId="1382" xr:uid="{00000000-0005-0000-0000-000066050000}"/>
    <cellStyle name="Normal 4 20" xfId="1383" xr:uid="{00000000-0005-0000-0000-000067050000}"/>
    <cellStyle name="Normal 4 21" xfId="1384" xr:uid="{00000000-0005-0000-0000-000068050000}"/>
    <cellStyle name="Normal 4 3" xfId="1385" xr:uid="{00000000-0005-0000-0000-000069050000}"/>
    <cellStyle name="Normal 4 4" xfId="1386" xr:uid="{00000000-0005-0000-0000-00006A050000}"/>
    <cellStyle name="Normal 4 5" xfId="1387" xr:uid="{00000000-0005-0000-0000-00006B050000}"/>
    <cellStyle name="Normal 4 6" xfId="1388" xr:uid="{00000000-0005-0000-0000-00006C050000}"/>
    <cellStyle name="Normal 4 7" xfId="1389" xr:uid="{00000000-0005-0000-0000-00006D050000}"/>
    <cellStyle name="Normal 4 8" xfId="1390" xr:uid="{00000000-0005-0000-0000-00006E050000}"/>
    <cellStyle name="Normal 4 9" xfId="1391" xr:uid="{00000000-0005-0000-0000-00006F050000}"/>
    <cellStyle name="Normal 47" xfId="1392" xr:uid="{00000000-0005-0000-0000-000070050000}"/>
    <cellStyle name="Normal 48" xfId="1393" xr:uid="{00000000-0005-0000-0000-000071050000}"/>
    <cellStyle name="Normal 5" xfId="1394" xr:uid="{00000000-0005-0000-0000-000072050000}"/>
    <cellStyle name="Normal 5 10" xfId="1395" xr:uid="{00000000-0005-0000-0000-000073050000}"/>
    <cellStyle name="Normal 5 11" xfId="1396" xr:uid="{00000000-0005-0000-0000-000074050000}"/>
    <cellStyle name="Normal 5 12" xfId="1397" xr:uid="{00000000-0005-0000-0000-000075050000}"/>
    <cellStyle name="Normal 5 13" xfId="1398" xr:uid="{00000000-0005-0000-0000-000076050000}"/>
    <cellStyle name="Normal 5 14" xfId="1399" xr:uid="{00000000-0005-0000-0000-000077050000}"/>
    <cellStyle name="Normal 5 15" xfId="1400" xr:uid="{00000000-0005-0000-0000-000078050000}"/>
    <cellStyle name="Normal 5 16" xfId="1401" xr:uid="{00000000-0005-0000-0000-000079050000}"/>
    <cellStyle name="Normal 5 17" xfId="1402" xr:uid="{00000000-0005-0000-0000-00007A050000}"/>
    <cellStyle name="Normal 5 18" xfId="1403" xr:uid="{00000000-0005-0000-0000-00007B050000}"/>
    <cellStyle name="Normal 5 19" xfId="1404" xr:uid="{00000000-0005-0000-0000-00007C050000}"/>
    <cellStyle name="Normal 5 2" xfId="1405" xr:uid="{00000000-0005-0000-0000-00007D050000}"/>
    <cellStyle name="Normal 5 20" xfId="1406" xr:uid="{00000000-0005-0000-0000-00007E050000}"/>
    <cellStyle name="Normal 5 21" xfId="1407" xr:uid="{00000000-0005-0000-0000-00007F050000}"/>
    <cellStyle name="Normal 5 3" xfId="1408" xr:uid="{00000000-0005-0000-0000-000080050000}"/>
    <cellStyle name="Normal 5 4" xfId="1409" xr:uid="{00000000-0005-0000-0000-000081050000}"/>
    <cellStyle name="Normal 5 5" xfId="1410" xr:uid="{00000000-0005-0000-0000-000082050000}"/>
    <cellStyle name="Normal 5 6" xfId="1411" xr:uid="{00000000-0005-0000-0000-000083050000}"/>
    <cellStyle name="Normal 5 7" xfId="1412" xr:uid="{00000000-0005-0000-0000-000084050000}"/>
    <cellStyle name="Normal 5 8" xfId="1413" xr:uid="{00000000-0005-0000-0000-000085050000}"/>
    <cellStyle name="Normal 5 9" xfId="1414" xr:uid="{00000000-0005-0000-0000-000086050000}"/>
    <cellStyle name="Normal 53" xfId="1415" xr:uid="{00000000-0005-0000-0000-000087050000}"/>
    <cellStyle name="Normal 54" xfId="1416" xr:uid="{00000000-0005-0000-0000-000088050000}"/>
    <cellStyle name="Normal 55" xfId="1417" xr:uid="{00000000-0005-0000-0000-000089050000}"/>
    <cellStyle name="Normal 56" xfId="1418" xr:uid="{00000000-0005-0000-0000-00008A050000}"/>
    <cellStyle name="Normal 57" xfId="1419" xr:uid="{00000000-0005-0000-0000-00008B050000}"/>
    <cellStyle name="Normal 58" xfId="1420" xr:uid="{00000000-0005-0000-0000-00008C050000}"/>
    <cellStyle name="Normal 59" xfId="1421" xr:uid="{00000000-0005-0000-0000-00008D050000}"/>
    <cellStyle name="Normal 6" xfId="1422" xr:uid="{00000000-0005-0000-0000-00008E050000}"/>
    <cellStyle name="Normal 6 2" xfId="1423" xr:uid="{00000000-0005-0000-0000-00008F050000}"/>
    <cellStyle name="Normal 61" xfId="1424" xr:uid="{00000000-0005-0000-0000-000090050000}"/>
    <cellStyle name="Normal 65" xfId="1425" xr:uid="{00000000-0005-0000-0000-000091050000}"/>
    <cellStyle name="Normal 66" xfId="1426" xr:uid="{00000000-0005-0000-0000-000092050000}"/>
    <cellStyle name="Normal 69" xfId="1427" xr:uid="{00000000-0005-0000-0000-000093050000}"/>
    <cellStyle name="Normal 7" xfId="1428" xr:uid="{00000000-0005-0000-0000-000094050000}"/>
    <cellStyle name="Normal 7 2" xfId="1429" xr:uid="{00000000-0005-0000-0000-000095050000}"/>
    <cellStyle name="Normal 70" xfId="1430" xr:uid="{00000000-0005-0000-0000-000096050000}"/>
    <cellStyle name="Normal 75" xfId="1431" xr:uid="{00000000-0005-0000-0000-000097050000}"/>
    <cellStyle name="Normal 76" xfId="1432" xr:uid="{00000000-0005-0000-0000-000098050000}"/>
    <cellStyle name="Normal 77" xfId="1433" xr:uid="{00000000-0005-0000-0000-000099050000}"/>
    <cellStyle name="Normal 78" xfId="1434" xr:uid="{00000000-0005-0000-0000-00009A050000}"/>
    <cellStyle name="Normal 79" xfId="1435" xr:uid="{00000000-0005-0000-0000-00009B050000}"/>
    <cellStyle name="Normal 8" xfId="1436" xr:uid="{00000000-0005-0000-0000-00009C050000}"/>
    <cellStyle name="Normal 8 2" xfId="1437" xr:uid="{00000000-0005-0000-0000-00009D050000}"/>
    <cellStyle name="Normal 8 3" xfId="1438" xr:uid="{00000000-0005-0000-0000-00009E050000}"/>
    <cellStyle name="Normal 80" xfId="1439" xr:uid="{00000000-0005-0000-0000-00009F050000}"/>
    <cellStyle name="Normal 81" xfId="1440" xr:uid="{00000000-0005-0000-0000-0000A0050000}"/>
    <cellStyle name="Normal 82" xfId="1441" xr:uid="{00000000-0005-0000-0000-0000A1050000}"/>
    <cellStyle name="Normal 87" xfId="1442" xr:uid="{00000000-0005-0000-0000-0000A2050000}"/>
    <cellStyle name="Normal 89" xfId="1443" xr:uid="{00000000-0005-0000-0000-0000A3050000}"/>
    <cellStyle name="Normal 9" xfId="1444" xr:uid="{00000000-0005-0000-0000-0000A4050000}"/>
    <cellStyle name="Normal 9 2" xfId="1445" xr:uid="{00000000-0005-0000-0000-0000A5050000}"/>
    <cellStyle name="Normal 97" xfId="1446" xr:uid="{00000000-0005-0000-0000-0000A6050000}"/>
    <cellStyle name="Normal 99" xfId="1447" xr:uid="{00000000-0005-0000-0000-0000A7050000}"/>
    <cellStyle name="Notas 10" xfId="1448" xr:uid="{00000000-0005-0000-0000-0000A8050000}"/>
    <cellStyle name="Notas 11" xfId="1449" xr:uid="{00000000-0005-0000-0000-0000A9050000}"/>
    <cellStyle name="Notas 12" xfId="1450" xr:uid="{00000000-0005-0000-0000-0000AA050000}"/>
    <cellStyle name="Notas 13" xfId="1451" xr:uid="{00000000-0005-0000-0000-0000AB050000}"/>
    <cellStyle name="Notas 14" xfId="1452" xr:uid="{00000000-0005-0000-0000-0000AC050000}"/>
    <cellStyle name="Notas 15" xfId="1453" xr:uid="{00000000-0005-0000-0000-0000AD050000}"/>
    <cellStyle name="Notas 16" xfId="1454" xr:uid="{00000000-0005-0000-0000-0000AE050000}"/>
    <cellStyle name="Notas 17" xfId="1455" xr:uid="{00000000-0005-0000-0000-0000AF050000}"/>
    <cellStyle name="Notas 18" xfId="1456" xr:uid="{00000000-0005-0000-0000-0000B0050000}"/>
    <cellStyle name="Notas 19" xfId="1457" xr:uid="{00000000-0005-0000-0000-0000B1050000}"/>
    <cellStyle name="Notas 2" xfId="1458" xr:uid="{00000000-0005-0000-0000-0000B2050000}"/>
    <cellStyle name="Notas 2 2" xfId="1459" xr:uid="{00000000-0005-0000-0000-0000B3050000}"/>
    <cellStyle name="Notas 2 3" xfId="1460" xr:uid="{00000000-0005-0000-0000-0000B4050000}"/>
    <cellStyle name="Notas 2 4" xfId="1461" xr:uid="{00000000-0005-0000-0000-0000B5050000}"/>
    <cellStyle name="Notas 20" xfId="1462" xr:uid="{00000000-0005-0000-0000-0000B6050000}"/>
    <cellStyle name="Notas 21" xfId="1463" xr:uid="{00000000-0005-0000-0000-0000B7050000}"/>
    <cellStyle name="Notas 22" xfId="1464" xr:uid="{00000000-0005-0000-0000-0000B8050000}"/>
    <cellStyle name="Notas 3" xfId="1465" xr:uid="{00000000-0005-0000-0000-0000B9050000}"/>
    <cellStyle name="Notas 4" xfId="1466" xr:uid="{00000000-0005-0000-0000-0000BA050000}"/>
    <cellStyle name="Notas 5" xfId="1467" xr:uid="{00000000-0005-0000-0000-0000BB050000}"/>
    <cellStyle name="Notas 6" xfId="1468" xr:uid="{00000000-0005-0000-0000-0000BC050000}"/>
    <cellStyle name="Notas 7" xfId="1469" xr:uid="{00000000-0005-0000-0000-0000BD050000}"/>
    <cellStyle name="Notas 8" xfId="1470" xr:uid="{00000000-0005-0000-0000-0000BE050000}"/>
    <cellStyle name="Notas 9" xfId="1471" xr:uid="{00000000-0005-0000-0000-0000BF050000}"/>
    <cellStyle name="Notas 9 10" xfId="1472" xr:uid="{00000000-0005-0000-0000-0000C0050000}"/>
    <cellStyle name="Notas 9 11" xfId="1473" xr:uid="{00000000-0005-0000-0000-0000C1050000}"/>
    <cellStyle name="Notas 9 12" xfId="1474" xr:uid="{00000000-0005-0000-0000-0000C2050000}"/>
    <cellStyle name="Notas 9 13" xfId="1475" xr:uid="{00000000-0005-0000-0000-0000C3050000}"/>
    <cellStyle name="Notas 9 14" xfId="1476" xr:uid="{00000000-0005-0000-0000-0000C4050000}"/>
    <cellStyle name="Notas 9 15" xfId="1477" xr:uid="{00000000-0005-0000-0000-0000C5050000}"/>
    <cellStyle name="Notas 9 16" xfId="1478" xr:uid="{00000000-0005-0000-0000-0000C6050000}"/>
    <cellStyle name="Notas 9 17" xfId="1479" xr:uid="{00000000-0005-0000-0000-0000C7050000}"/>
    <cellStyle name="Notas 9 18" xfId="1480" xr:uid="{00000000-0005-0000-0000-0000C8050000}"/>
    <cellStyle name="Notas 9 19" xfId="1481" xr:uid="{00000000-0005-0000-0000-0000C9050000}"/>
    <cellStyle name="Notas 9 2" xfId="1482" xr:uid="{00000000-0005-0000-0000-0000CA050000}"/>
    <cellStyle name="Notas 9 20" xfId="1483" xr:uid="{00000000-0005-0000-0000-0000CB050000}"/>
    <cellStyle name="Notas 9 21" xfId="1484" xr:uid="{00000000-0005-0000-0000-0000CC050000}"/>
    <cellStyle name="Notas 9 22" xfId="1485" xr:uid="{00000000-0005-0000-0000-0000CD050000}"/>
    <cellStyle name="Notas 9 3" xfId="1486" xr:uid="{00000000-0005-0000-0000-0000CE050000}"/>
    <cellStyle name="Notas 9 4" xfId="1487" xr:uid="{00000000-0005-0000-0000-0000CF050000}"/>
    <cellStyle name="Notas 9 5" xfId="1488" xr:uid="{00000000-0005-0000-0000-0000D0050000}"/>
    <cellStyle name="Notas 9 6" xfId="1489" xr:uid="{00000000-0005-0000-0000-0000D1050000}"/>
    <cellStyle name="Notas 9 7" xfId="1490" xr:uid="{00000000-0005-0000-0000-0000D2050000}"/>
    <cellStyle name="Notas 9 8" xfId="1491" xr:uid="{00000000-0005-0000-0000-0000D3050000}"/>
    <cellStyle name="Notas 9 9" xfId="1492" xr:uid="{00000000-0005-0000-0000-0000D4050000}"/>
    <cellStyle name="Porcentaje" xfId="1495" builtinId="5"/>
    <cellStyle name="Porcentaje 2" xfId="1493" xr:uid="{00000000-0005-0000-0000-0000D6050000}"/>
    <cellStyle name="Porcentaje 3" xfId="1494" xr:uid="{00000000-0005-0000-0000-0000D7050000}"/>
    <cellStyle name="Porcentual 2" xfId="1496" xr:uid="{00000000-0005-0000-0000-0000D8050000}"/>
    <cellStyle name="Porcentual 2 2" xfId="1497" xr:uid="{00000000-0005-0000-0000-0000D9050000}"/>
    <cellStyle name="Porcentual 2 3" xfId="1498" xr:uid="{00000000-0005-0000-0000-0000DA050000}"/>
    <cellStyle name="Porcentual 2 4" xfId="1499" xr:uid="{00000000-0005-0000-0000-0000DB050000}"/>
    <cellStyle name="Porcentual 3" xfId="1500" xr:uid="{00000000-0005-0000-0000-0000DC050000}"/>
    <cellStyle name="Salida" xfId="1501" builtinId="21" customBuiltin="1"/>
    <cellStyle name="Salida 10" xfId="1502" xr:uid="{00000000-0005-0000-0000-0000DE050000}"/>
    <cellStyle name="Salida 11" xfId="1503" xr:uid="{00000000-0005-0000-0000-0000DF050000}"/>
    <cellStyle name="Salida 12" xfId="1504" xr:uid="{00000000-0005-0000-0000-0000E0050000}"/>
    <cellStyle name="Salida 13" xfId="1505" xr:uid="{00000000-0005-0000-0000-0000E1050000}"/>
    <cellStyle name="Salida 14" xfId="1506" xr:uid="{00000000-0005-0000-0000-0000E2050000}"/>
    <cellStyle name="Salida 15" xfId="1507" xr:uid="{00000000-0005-0000-0000-0000E3050000}"/>
    <cellStyle name="Salida 16" xfId="1508" xr:uid="{00000000-0005-0000-0000-0000E4050000}"/>
    <cellStyle name="Salida 17" xfId="1509" xr:uid="{00000000-0005-0000-0000-0000E5050000}"/>
    <cellStyle name="Salida 18" xfId="1510" xr:uid="{00000000-0005-0000-0000-0000E6050000}"/>
    <cellStyle name="Salida 2" xfId="1511" xr:uid="{00000000-0005-0000-0000-0000E7050000}"/>
    <cellStyle name="Salida 3" xfId="1512" xr:uid="{00000000-0005-0000-0000-0000E8050000}"/>
    <cellStyle name="Salida 4" xfId="1513" xr:uid="{00000000-0005-0000-0000-0000E9050000}"/>
    <cellStyle name="Salida 5" xfId="1514" xr:uid="{00000000-0005-0000-0000-0000EA050000}"/>
    <cellStyle name="Salida 6" xfId="1515" xr:uid="{00000000-0005-0000-0000-0000EB050000}"/>
    <cellStyle name="Salida 7" xfId="1516" xr:uid="{00000000-0005-0000-0000-0000EC050000}"/>
    <cellStyle name="Salida 8" xfId="1517" xr:uid="{00000000-0005-0000-0000-0000ED050000}"/>
    <cellStyle name="Salida 9" xfId="1518" xr:uid="{00000000-0005-0000-0000-0000EE050000}"/>
    <cellStyle name="Salida 9 10" xfId="1519" xr:uid="{00000000-0005-0000-0000-0000EF050000}"/>
    <cellStyle name="Salida 9 11" xfId="1520" xr:uid="{00000000-0005-0000-0000-0000F0050000}"/>
    <cellStyle name="Salida 9 12" xfId="1521" xr:uid="{00000000-0005-0000-0000-0000F1050000}"/>
    <cellStyle name="Salida 9 13" xfId="1522" xr:uid="{00000000-0005-0000-0000-0000F2050000}"/>
    <cellStyle name="Salida 9 14" xfId="1523" xr:uid="{00000000-0005-0000-0000-0000F3050000}"/>
    <cellStyle name="Salida 9 15" xfId="1524" xr:uid="{00000000-0005-0000-0000-0000F4050000}"/>
    <cellStyle name="Salida 9 16" xfId="1525" xr:uid="{00000000-0005-0000-0000-0000F5050000}"/>
    <cellStyle name="Salida 9 17" xfId="1526" xr:uid="{00000000-0005-0000-0000-0000F6050000}"/>
    <cellStyle name="Salida 9 18" xfId="1527" xr:uid="{00000000-0005-0000-0000-0000F7050000}"/>
    <cellStyle name="Salida 9 19" xfId="1528" xr:uid="{00000000-0005-0000-0000-0000F8050000}"/>
    <cellStyle name="Salida 9 2" xfId="1529" xr:uid="{00000000-0005-0000-0000-0000F9050000}"/>
    <cellStyle name="Salida 9 20" xfId="1530" xr:uid="{00000000-0005-0000-0000-0000FA050000}"/>
    <cellStyle name="Salida 9 21" xfId="1531" xr:uid="{00000000-0005-0000-0000-0000FB050000}"/>
    <cellStyle name="Salida 9 22" xfId="1532" xr:uid="{00000000-0005-0000-0000-0000FC050000}"/>
    <cellStyle name="Salida 9 3" xfId="1533" xr:uid="{00000000-0005-0000-0000-0000FD050000}"/>
    <cellStyle name="Salida 9 4" xfId="1534" xr:uid="{00000000-0005-0000-0000-0000FE050000}"/>
    <cellStyle name="Salida 9 5" xfId="1535" xr:uid="{00000000-0005-0000-0000-0000FF050000}"/>
    <cellStyle name="Salida 9 6" xfId="1536" xr:uid="{00000000-0005-0000-0000-000000060000}"/>
    <cellStyle name="Salida 9 7" xfId="1537" xr:uid="{00000000-0005-0000-0000-000001060000}"/>
    <cellStyle name="Salida 9 8" xfId="1538" xr:uid="{00000000-0005-0000-0000-000002060000}"/>
    <cellStyle name="Salida 9 9" xfId="1539" xr:uid="{00000000-0005-0000-0000-000003060000}"/>
    <cellStyle name="Texto de advertencia" xfId="1540" builtinId="11" customBuiltin="1"/>
    <cellStyle name="Texto de advertencia 10" xfId="1541" xr:uid="{00000000-0005-0000-0000-000005060000}"/>
    <cellStyle name="Texto de advertencia 11" xfId="1542" xr:uid="{00000000-0005-0000-0000-000006060000}"/>
    <cellStyle name="Texto de advertencia 12" xfId="1543" xr:uid="{00000000-0005-0000-0000-000007060000}"/>
    <cellStyle name="Texto de advertencia 13" xfId="1544" xr:uid="{00000000-0005-0000-0000-000008060000}"/>
    <cellStyle name="Texto de advertencia 14" xfId="1545" xr:uid="{00000000-0005-0000-0000-000009060000}"/>
    <cellStyle name="Texto de advertencia 15" xfId="1546" xr:uid="{00000000-0005-0000-0000-00000A060000}"/>
    <cellStyle name="Texto de advertencia 16" xfId="1547" xr:uid="{00000000-0005-0000-0000-00000B060000}"/>
    <cellStyle name="Texto de advertencia 17" xfId="1548" xr:uid="{00000000-0005-0000-0000-00000C060000}"/>
    <cellStyle name="Texto de advertencia 18" xfId="1549" xr:uid="{00000000-0005-0000-0000-00000D060000}"/>
    <cellStyle name="Texto de advertencia 2" xfId="1550" xr:uid="{00000000-0005-0000-0000-00000E060000}"/>
    <cellStyle name="Texto de advertencia 3" xfId="1551" xr:uid="{00000000-0005-0000-0000-00000F060000}"/>
    <cellStyle name="Texto de advertencia 4" xfId="1552" xr:uid="{00000000-0005-0000-0000-000010060000}"/>
    <cellStyle name="Texto de advertencia 5" xfId="1553" xr:uid="{00000000-0005-0000-0000-000011060000}"/>
    <cellStyle name="Texto de advertencia 6" xfId="1554" xr:uid="{00000000-0005-0000-0000-000012060000}"/>
    <cellStyle name="Texto de advertencia 7" xfId="1555" xr:uid="{00000000-0005-0000-0000-000013060000}"/>
    <cellStyle name="Texto de advertencia 8" xfId="1556" xr:uid="{00000000-0005-0000-0000-000014060000}"/>
    <cellStyle name="Texto de advertencia 9" xfId="1557" xr:uid="{00000000-0005-0000-0000-000015060000}"/>
    <cellStyle name="Texto de advertencia 9 10" xfId="1558" xr:uid="{00000000-0005-0000-0000-000016060000}"/>
    <cellStyle name="Texto de advertencia 9 11" xfId="1559" xr:uid="{00000000-0005-0000-0000-000017060000}"/>
    <cellStyle name="Texto de advertencia 9 12" xfId="1560" xr:uid="{00000000-0005-0000-0000-000018060000}"/>
    <cellStyle name="Texto de advertencia 9 13" xfId="1561" xr:uid="{00000000-0005-0000-0000-000019060000}"/>
    <cellStyle name="Texto de advertencia 9 14" xfId="1562" xr:uid="{00000000-0005-0000-0000-00001A060000}"/>
    <cellStyle name="Texto de advertencia 9 15" xfId="1563" xr:uid="{00000000-0005-0000-0000-00001B060000}"/>
    <cellStyle name="Texto de advertencia 9 16" xfId="1564" xr:uid="{00000000-0005-0000-0000-00001C060000}"/>
    <cellStyle name="Texto de advertencia 9 17" xfId="1565" xr:uid="{00000000-0005-0000-0000-00001D060000}"/>
    <cellStyle name="Texto de advertencia 9 18" xfId="1566" xr:uid="{00000000-0005-0000-0000-00001E060000}"/>
    <cellStyle name="Texto de advertencia 9 19" xfId="1567" xr:uid="{00000000-0005-0000-0000-00001F060000}"/>
    <cellStyle name="Texto de advertencia 9 2" xfId="1568" xr:uid="{00000000-0005-0000-0000-000020060000}"/>
    <cellStyle name="Texto de advertencia 9 20" xfId="1569" xr:uid="{00000000-0005-0000-0000-000021060000}"/>
    <cellStyle name="Texto de advertencia 9 21" xfId="1570" xr:uid="{00000000-0005-0000-0000-000022060000}"/>
    <cellStyle name="Texto de advertencia 9 22" xfId="1571" xr:uid="{00000000-0005-0000-0000-000023060000}"/>
    <cellStyle name="Texto de advertencia 9 3" xfId="1572" xr:uid="{00000000-0005-0000-0000-000024060000}"/>
    <cellStyle name="Texto de advertencia 9 4" xfId="1573" xr:uid="{00000000-0005-0000-0000-000025060000}"/>
    <cellStyle name="Texto de advertencia 9 5" xfId="1574" xr:uid="{00000000-0005-0000-0000-000026060000}"/>
    <cellStyle name="Texto de advertencia 9 6" xfId="1575" xr:uid="{00000000-0005-0000-0000-000027060000}"/>
    <cellStyle name="Texto de advertencia 9 7" xfId="1576" xr:uid="{00000000-0005-0000-0000-000028060000}"/>
    <cellStyle name="Texto de advertencia 9 8" xfId="1577" xr:uid="{00000000-0005-0000-0000-000029060000}"/>
    <cellStyle name="Texto de advertencia 9 9" xfId="1578" xr:uid="{00000000-0005-0000-0000-00002A060000}"/>
    <cellStyle name="Texto explicativo" xfId="1579" builtinId="53" customBuiltin="1"/>
    <cellStyle name="Texto explicativo 10" xfId="1580" xr:uid="{00000000-0005-0000-0000-00002C060000}"/>
    <cellStyle name="Texto explicativo 11" xfId="1581" xr:uid="{00000000-0005-0000-0000-00002D060000}"/>
    <cellStyle name="Texto explicativo 12" xfId="1582" xr:uid="{00000000-0005-0000-0000-00002E060000}"/>
    <cellStyle name="Texto explicativo 13" xfId="1583" xr:uid="{00000000-0005-0000-0000-00002F060000}"/>
    <cellStyle name="Texto explicativo 14" xfId="1584" xr:uid="{00000000-0005-0000-0000-000030060000}"/>
    <cellStyle name="Texto explicativo 15" xfId="1585" xr:uid="{00000000-0005-0000-0000-000031060000}"/>
    <cellStyle name="Texto explicativo 16" xfId="1586" xr:uid="{00000000-0005-0000-0000-000032060000}"/>
    <cellStyle name="Texto explicativo 17" xfId="1587" xr:uid="{00000000-0005-0000-0000-000033060000}"/>
    <cellStyle name="Texto explicativo 18" xfId="1588" xr:uid="{00000000-0005-0000-0000-000034060000}"/>
    <cellStyle name="Texto explicativo 2" xfId="1589" xr:uid="{00000000-0005-0000-0000-000035060000}"/>
    <cellStyle name="Texto explicativo 3" xfId="1590" xr:uid="{00000000-0005-0000-0000-000036060000}"/>
    <cellStyle name="Texto explicativo 4" xfId="1591" xr:uid="{00000000-0005-0000-0000-000037060000}"/>
    <cellStyle name="Texto explicativo 5" xfId="1592" xr:uid="{00000000-0005-0000-0000-000038060000}"/>
    <cellStyle name="Texto explicativo 6" xfId="1593" xr:uid="{00000000-0005-0000-0000-000039060000}"/>
    <cellStyle name="Texto explicativo 7" xfId="1594" xr:uid="{00000000-0005-0000-0000-00003A060000}"/>
    <cellStyle name="Texto explicativo 8" xfId="1595" xr:uid="{00000000-0005-0000-0000-00003B060000}"/>
    <cellStyle name="Texto explicativo 9" xfId="1596" xr:uid="{00000000-0005-0000-0000-00003C060000}"/>
    <cellStyle name="Texto explicativo 9 10" xfId="1597" xr:uid="{00000000-0005-0000-0000-00003D060000}"/>
    <cellStyle name="Texto explicativo 9 11" xfId="1598" xr:uid="{00000000-0005-0000-0000-00003E060000}"/>
    <cellStyle name="Texto explicativo 9 12" xfId="1599" xr:uid="{00000000-0005-0000-0000-00003F060000}"/>
    <cellStyle name="Texto explicativo 9 13" xfId="1600" xr:uid="{00000000-0005-0000-0000-000040060000}"/>
    <cellStyle name="Texto explicativo 9 14" xfId="1601" xr:uid="{00000000-0005-0000-0000-000041060000}"/>
    <cellStyle name="Texto explicativo 9 15" xfId="1602" xr:uid="{00000000-0005-0000-0000-000042060000}"/>
    <cellStyle name="Texto explicativo 9 16" xfId="1603" xr:uid="{00000000-0005-0000-0000-000043060000}"/>
    <cellStyle name="Texto explicativo 9 17" xfId="1604" xr:uid="{00000000-0005-0000-0000-000044060000}"/>
    <cellStyle name="Texto explicativo 9 18" xfId="1605" xr:uid="{00000000-0005-0000-0000-000045060000}"/>
    <cellStyle name="Texto explicativo 9 19" xfId="1606" xr:uid="{00000000-0005-0000-0000-000046060000}"/>
    <cellStyle name="Texto explicativo 9 2" xfId="1607" xr:uid="{00000000-0005-0000-0000-000047060000}"/>
    <cellStyle name="Texto explicativo 9 20" xfId="1608" xr:uid="{00000000-0005-0000-0000-000048060000}"/>
    <cellStyle name="Texto explicativo 9 21" xfId="1609" xr:uid="{00000000-0005-0000-0000-000049060000}"/>
    <cellStyle name="Texto explicativo 9 22" xfId="1610" xr:uid="{00000000-0005-0000-0000-00004A060000}"/>
    <cellStyle name="Texto explicativo 9 3" xfId="1611" xr:uid="{00000000-0005-0000-0000-00004B060000}"/>
    <cellStyle name="Texto explicativo 9 4" xfId="1612" xr:uid="{00000000-0005-0000-0000-00004C060000}"/>
    <cellStyle name="Texto explicativo 9 5" xfId="1613" xr:uid="{00000000-0005-0000-0000-00004D060000}"/>
    <cellStyle name="Texto explicativo 9 6" xfId="1614" xr:uid="{00000000-0005-0000-0000-00004E060000}"/>
    <cellStyle name="Texto explicativo 9 7" xfId="1615" xr:uid="{00000000-0005-0000-0000-00004F060000}"/>
    <cellStyle name="Texto explicativo 9 8" xfId="1616" xr:uid="{00000000-0005-0000-0000-000050060000}"/>
    <cellStyle name="Texto explicativo 9 9" xfId="1617" xr:uid="{00000000-0005-0000-0000-000051060000}"/>
    <cellStyle name="Título 1 10" xfId="1618" xr:uid="{00000000-0005-0000-0000-000052060000}"/>
    <cellStyle name="Título 1 11" xfId="1619" xr:uid="{00000000-0005-0000-0000-000053060000}"/>
    <cellStyle name="Título 1 12" xfId="1620" xr:uid="{00000000-0005-0000-0000-000054060000}"/>
    <cellStyle name="Título 1 13" xfId="1621" xr:uid="{00000000-0005-0000-0000-000055060000}"/>
    <cellStyle name="Título 1 14" xfId="1622" xr:uid="{00000000-0005-0000-0000-000056060000}"/>
    <cellStyle name="Título 1 15" xfId="1623" xr:uid="{00000000-0005-0000-0000-000057060000}"/>
    <cellStyle name="Título 1 16" xfId="1624" xr:uid="{00000000-0005-0000-0000-000058060000}"/>
    <cellStyle name="Título 1 17" xfId="1625" xr:uid="{00000000-0005-0000-0000-000059060000}"/>
    <cellStyle name="Título 1 18" xfId="1626" xr:uid="{00000000-0005-0000-0000-00005A060000}"/>
    <cellStyle name="Título 1 2" xfId="1627" xr:uid="{00000000-0005-0000-0000-00005B060000}"/>
    <cellStyle name="Título 1 3" xfId="1628" xr:uid="{00000000-0005-0000-0000-00005C060000}"/>
    <cellStyle name="Título 1 4" xfId="1629" xr:uid="{00000000-0005-0000-0000-00005D060000}"/>
    <cellStyle name="Título 1 5" xfId="1630" xr:uid="{00000000-0005-0000-0000-00005E060000}"/>
    <cellStyle name="Título 1 6" xfId="1631" xr:uid="{00000000-0005-0000-0000-00005F060000}"/>
    <cellStyle name="Título 1 7" xfId="1632" xr:uid="{00000000-0005-0000-0000-000060060000}"/>
    <cellStyle name="Título 1 8" xfId="1633" xr:uid="{00000000-0005-0000-0000-000061060000}"/>
    <cellStyle name="Título 1 9" xfId="1634" xr:uid="{00000000-0005-0000-0000-000062060000}"/>
    <cellStyle name="Título 1 9 10" xfId="1635" xr:uid="{00000000-0005-0000-0000-000063060000}"/>
    <cellStyle name="Título 1 9 11" xfId="1636" xr:uid="{00000000-0005-0000-0000-000064060000}"/>
    <cellStyle name="Título 1 9 12" xfId="1637" xr:uid="{00000000-0005-0000-0000-000065060000}"/>
    <cellStyle name="Título 1 9 13" xfId="1638" xr:uid="{00000000-0005-0000-0000-000066060000}"/>
    <cellStyle name="Título 1 9 14" xfId="1639" xr:uid="{00000000-0005-0000-0000-000067060000}"/>
    <cellStyle name="Título 1 9 15" xfId="1640" xr:uid="{00000000-0005-0000-0000-000068060000}"/>
    <cellStyle name="Título 1 9 16" xfId="1641" xr:uid="{00000000-0005-0000-0000-000069060000}"/>
    <cellStyle name="Título 1 9 17" xfId="1642" xr:uid="{00000000-0005-0000-0000-00006A060000}"/>
    <cellStyle name="Título 1 9 18" xfId="1643" xr:uid="{00000000-0005-0000-0000-00006B060000}"/>
    <cellStyle name="Título 1 9 19" xfId="1644" xr:uid="{00000000-0005-0000-0000-00006C060000}"/>
    <cellStyle name="Título 1 9 2" xfId="1645" xr:uid="{00000000-0005-0000-0000-00006D060000}"/>
    <cellStyle name="Título 1 9 20" xfId="1646" xr:uid="{00000000-0005-0000-0000-00006E060000}"/>
    <cellStyle name="Título 1 9 21" xfId="1647" xr:uid="{00000000-0005-0000-0000-00006F060000}"/>
    <cellStyle name="Título 1 9 22" xfId="1648" xr:uid="{00000000-0005-0000-0000-000070060000}"/>
    <cellStyle name="Título 1 9 3" xfId="1649" xr:uid="{00000000-0005-0000-0000-000071060000}"/>
    <cellStyle name="Título 1 9 4" xfId="1650" xr:uid="{00000000-0005-0000-0000-000072060000}"/>
    <cellStyle name="Título 1 9 5" xfId="1651" xr:uid="{00000000-0005-0000-0000-000073060000}"/>
    <cellStyle name="Título 1 9 6" xfId="1652" xr:uid="{00000000-0005-0000-0000-000074060000}"/>
    <cellStyle name="Título 1 9 7" xfId="1653" xr:uid="{00000000-0005-0000-0000-000075060000}"/>
    <cellStyle name="Título 1 9 8" xfId="1654" xr:uid="{00000000-0005-0000-0000-000076060000}"/>
    <cellStyle name="Título 1 9 9" xfId="1655" xr:uid="{00000000-0005-0000-0000-000077060000}"/>
    <cellStyle name="Título 10" xfId="1656" xr:uid="{00000000-0005-0000-0000-000078060000}"/>
    <cellStyle name="Título 11" xfId="1657" xr:uid="{00000000-0005-0000-0000-000079060000}"/>
    <cellStyle name="Título 11 10" xfId="1658" xr:uid="{00000000-0005-0000-0000-00007A060000}"/>
    <cellStyle name="Título 11 11" xfId="1659" xr:uid="{00000000-0005-0000-0000-00007B060000}"/>
    <cellStyle name="Título 11 12" xfId="1660" xr:uid="{00000000-0005-0000-0000-00007C060000}"/>
    <cellStyle name="Título 11 13" xfId="1661" xr:uid="{00000000-0005-0000-0000-00007D060000}"/>
    <cellStyle name="Título 11 14" xfId="1662" xr:uid="{00000000-0005-0000-0000-00007E060000}"/>
    <cellStyle name="Título 11 15" xfId="1663" xr:uid="{00000000-0005-0000-0000-00007F060000}"/>
    <cellStyle name="Título 11 16" xfId="1664" xr:uid="{00000000-0005-0000-0000-000080060000}"/>
    <cellStyle name="Título 11 17" xfId="1665" xr:uid="{00000000-0005-0000-0000-000081060000}"/>
    <cellStyle name="Título 11 18" xfId="1666" xr:uid="{00000000-0005-0000-0000-000082060000}"/>
    <cellStyle name="Título 11 19" xfId="1667" xr:uid="{00000000-0005-0000-0000-000083060000}"/>
    <cellStyle name="Título 11 2" xfId="1668" xr:uid="{00000000-0005-0000-0000-000084060000}"/>
    <cellStyle name="Título 11 20" xfId="1669" xr:uid="{00000000-0005-0000-0000-000085060000}"/>
    <cellStyle name="Título 11 21" xfId="1670" xr:uid="{00000000-0005-0000-0000-000086060000}"/>
    <cellStyle name="Título 11 22" xfId="1671" xr:uid="{00000000-0005-0000-0000-000087060000}"/>
    <cellStyle name="Título 11 3" xfId="1672" xr:uid="{00000000-0005-0000-0000-000088060000}"/>
    <cellStyle name="Título 11 4" xfId="1673" xr:uid="{00000000-0005-0000-0000-000089060000}"/>
    <cellStyle name="Título 11 5" xfId="1674" xr:uid="{00000000-0005-0000-0000-00008A060000}"/>
    <cellStyle name="Título 11 6" xfId="1675" xr:uid="{00000000-0005-0000-0000-00008B060000}"/>
    <cellStyle name="Título 11 7" xfId="1676" xr:uid="{00000000-0005-0000-0000-00008C060000}"/>
    <cellStyle name="Título 11 8" xfId="1677" xr:uid="{00000000-0005-0000-0000-00008D060000}"/>
    <cellStyle name="Título 11 9" xfId="1678" xr:uid="{00000000-0005-0000-0000-00008E060000}"/>
    <cellStyle name="Título 12" xfId="1679" xr:uid="{00000000-0005-0000-0000-00008F060000}"/>
    <cellStyle name="Título 13" xfId="1680" xr:uid="{00000000-0005-0000-0000-000090060000}"/>
    <cellStyle name="Título 14" xfId="1681" xr:uid="{00000000-0005-0000-0000-000091060000}"/>
    <cellStyle name="Título 15" xfId="1682" xr:uid="{00000000-0005-0000-0000-000092060000}"/>
    <cellStyle name="Título 16" xfId="1683" xr:uid="{00000000-0005-0000-0000-000093060000}"/>
    <cellStyle name="Título 17" xfId="1684" xr:uid="{00000000-0005-0000-0000-000094060000}"/>
    <cellStyle name="Título 18" xfId="1685" xr:uid="{00000000-0005-0000-0000-000095060000}"/>
    <cellStyle name="Título 19" xfId="1686" xr:uid="{00000000-0005-0000-0000-000096060000}"/>
    <cellStyle name="Título 2" xfId="1687" builtinId="17" customBuiltin="1"/>
    <cellStyle name="Título 2 10" xfId="1688" xr:uid="{00000000-0005-0000-0000-000098060000}"/>
    <cellStyle name="Título 2 11" xfId="1689" xr:uid="{00000000-0005-0000-0000-000099060000}"/>
    <cellStyle name="Título 2 12" xfId="1690" xr:uid="{00000000-0005-0000-0000-00009A060000}"/>
    <cellStyle name="Título 2 13" xfId="1691" xr:uid="{00000000-0005-0000-0000-00009B060000}"/>
    <cellStyle name="Título 2 14" xfId="1692" xr:uid="{00000000-0005-0000-0000-00009C060000}"/>
    <cellStyle name="Título 2 15" xfId="1693" xr:uid="{00000000-0005-0000-0000-00009D060000}"/>
    <cellStyle name="Título 2 16" xfId="1694" xr:uid="{00000000-0005-0000-0000-00009E060000}"/>
    <cellStyle name="Título 2 17" xfId="1695" xr:uid="{00000000-0005-0000-0000-00009F060000}"/>
    <cellStyle name="Título 2 18" xfId="1696" xr:uid="{00000000-0005-0000-0000-0000A0060000}"/>
    <cellStyle name="Título 2 2" xfId="1697" xr:uid="{00000000-0005-0000-0000-0000A1060000}"/>
    <cellStyle name="Título 2 3" xfId="1698" xr:uid="{00000000-0005-0000-0000-0000A2060000}"/>
    <cellStyle name="Título 2 4" xfId="1699" xr:uid="{00000000-0005-0000-0000-0000A3060000}"/>
    <cellStyle name="Título 2 5" xfId="1700" xr:uid="{00000000-0005-0000-0000-0000A4060000}"/>
    <cellStyle name="Título 2 6" xfId="1701" xr:uid="{00000000-0005-0000-0000-0000A5060000}"/>
    <cellStyle name="Título 2 7" xfId="1702" xr:uid="{00000000-0005-0000-0000-0000A6060000}"/>
    <cellStyle name="Título 2 8" xfId="1703" xr:uid="{00000000-0005-0000-0000-0000A7060000}"/>
    <cellStyle name="Título 2 9" xfId="1704" xr:uid="{00000000-0005-0000-0000-0000A8060000}"/>
    <cellStyle name="Título 2 9 10" xfId="1705" xr:uid="{00000000-0005-0000-0000-0000A9060000}"/>
    <cellStyle name="Título 2 9 11" xfId="1706" xr:uid="{00000000-0005-0000-0000-0000AA060000}"/>
    <cellStyle name="Título 2 9 12" xfId="1707" xr:uid="{00000000-0005-0000-0000-0000AB060000}"/>
    <cellStyle name="Título 2 9 13" xfId="1708" xr:uid="{00000000-0005-0000-0000-0000AC060000}"/>
    <cellStyle name="Título 2 9 14" xfId="1709" xr:uid="{00000000-0005-0000-0000-0000AD060000}"/>
    <cellStyle name="Título 2 9 15" xfId="1710" xr:uid="{00000000-0005-0000-0000-0000AE060000}"/>
    <cellStyle name="Título 2 9 16" xfId="1711" xr:uid="{00000000-0005-0000-0000-0000AF060000}"/>
    <cellStyle name="Título 2 9 17" xfId="1712" xr:uid="{00000000-0005-0000-0000-0000B0060000}"/>
    <cellStyle name="Título 2 9 18" xfId="1713" xr:uid="{00000000-0005-0000-0000-0000B1060000}"/>
    <cellStyle name="Título 2 9 19" xfId="1714" xr:uid="{00000000-0005-0000-0000-0000B2060000}"/>
    <cellStyle name="Título 2 9 2" xfId="1715" xr:uid="{00000000-0005-0000-0000-0000B3060000}"/>
    <cellStyle name="Título 2 9 20" xfId="1716" xr:uid="{00000000-0005-0000-0000-0000B4060000}"/>
    <cellStyle name="Título 2 9 21" xfId="1717" xr:uid="{00000000-0005-0000-0000-0000B5060000}"/>
    <cellStyle name="Título 2 9 22" xfId="1718" xr:uid="{00000000-0005-0000-0000-0000B6060000}"/>
    <cellStyle name="Título 2 9 3" xfId="1719" xr:uid="{00000000-0005-0000-0000-0000B7060000}"/>
    <cellStyle name="Título 2 9 4" xfId="1720" xr:uid="{00000000-0005-0000-0000-0000B8060000}"/>
    <cellStyle name="Título 2 9 5" xfId="1721" xr:uid="{00000000-0005-0000-0000-0000B9060000}"/>
    <cellStyle name="Título 2 9 6" xfId="1722" xr:uid="{00000000-0005-0000-0000-0000BA060000}"/>
    <cellStyle name="Título 2 9 7" xfId="1723" xr:uid="{00000000-0005-0000-0000-0000BB060000}"/>
    <cellStyle name="Título 2 9 8" xfId="1724" xr:uid="{00000000-0005-0000-0000-0000BC060000}"/>
    <cellStyle name="Título 2 9 9" xfId="1725" xr:uid="{00000000-0005-0000-0000-0000BD060000}"/>
    <cellStyle name="Título 20" xfId="1726" xr:uid="{00000000-0005-0000-0000-0000BE060000}"/>
    <cellStyle name="Título 21" xfId="1727" xr:uid="{00000000-0005-0000-0000-0000BF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000000000000037E-2"/>
          <c:y val="5.0761421319796989E-2"/>
          <c:w val="0.52800000000000002"/>
          <c:h val="0.79695431472081213"/>
        </c:manualLayout>
      </c:layout>
      <c:lineChart>
        <c:grouping val="standard"/>
        <c:varyColors val="0"/>
        <c:ser>
          <c:idx val="0"/>
          <c:order val="0"/>
          <c:tx>
            <c:strRef>
              <c:f>'[4]HV 12'!$F$29</c:f>
              <c:strCache>
                <c:ptCount val="1"/>
                <c:pt idx="0">
                  <c:v>Denominador Acumulado (Variable 2)</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9D5D-4C01-BCD9-1A4052E81B09}"/>
            </c:ext>
          </c:extLst>
        </c:ser>
        <c:ser>
          <c:idx val="1"/>
          <c:order val="1"/>
          <c:tx>
            <c:strRef>
              <c:f>'[4]HV 12'!$D$29</c:f>
              <c:strCache>
                <c:ptCount val="1"/>
                <c:pt idx="0">
                  <c:v>Numerador Acumulado (Variable 1)</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9D5D-4C01-BCD9-1A4052E81B09}"/>
            </c:ext>
          </c:extLst>
        </c:ser>
        <c:dLbls>
          <c:showLegendKey val="0"/>
          <c:showVal val="0"/>
          <c:showCatName val="0"/>
          <c:showSerName val="0"/>
          <c:showPercent val="0"/>
          <c:showBubbleSize val="0"/>
        </c:dLbls>
        <c:marker val="1"/>
        <c:smooth val="0"/>
        <c:axId val="102091776"/>
        <c:axId val="102097664"/>
      </c:lineChart>
      <c:catAx>
        <c:axId val="10209177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02097664"/>
        <c:crosses val="autoZero"/>
        <c:auto val="1"/>
        <c:lblAlgn val="ctr"/>
        <c:lblOffset val="100"/>
        <c:noMultiLvlLbl val="0"/>
      </c:catAx>
      <c:valAx>
        <c:axId val="10209766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02091776"/>
        <c:crosses val="autoZero"/>
        <c:crossBetween val="between"/>
      </c:valAx>
    </c:plotArea>
    <c:legend>
      <c:legendPos val="r"/>
      <c:layout>
        <c:manualLayout>
          <c:xMode val="edge"/>
          <c:yMode val="edge"/>
          <c:wMode val="edge"/>
          <c:hMode val="edge"/>
          <c:x val="0.78570834645669319"/>
          <c:y val="0.35543120561706437"/>
          <c:w val="0.98403905511811052"/>
          <c:h val="0.79246705836897291"/>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1'!$C$26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1'!$C$27:$C$38</c:f>
              <c:numCache>
                <c:formatCode>0.00%</c:formatCode>
                <c:ptCount val="12"/>
                <c:pt idx="0">
                  <c:v>1.5E-3</c:v>
                </c:pt>
                <c:pt idx="1">
                  <c:v>3.8609999999999992E-2</c:v>
                </c:pt>
                <c:pt idx="2">
                  <c:v>2.0039999999999999E-2</c:v>
                </c:pt>
                <c:pt idx="3">
                  <c:v>4.0019999999999993E-2</c:v>
                </c:pt>
                <c:pt idx="4">
                  <c:v>1.9980000000000001E-2</c:v>
                </c:pt>
                <c:pt idx="5">
                  <c:v>0.02</c:v>
                </c:pt>
                <c:pt idx="6">
                  <c:v>3.9989999999999998E-2</c:v>
                </c:pt>
                <c:pt idx="7">
                  <c:v>0.02</c:v>
                </c:pt>
                <c:pt idx="8">
                  <c:v>0.02</c:v>
                </c:pt>
                <c:pt idx="9">
                  <c:v>3.9989999999999998E-2</c:v>
                </c:pt>
                <c:pt idx="10">
                  <c:v>0.02</c:v>
                </c:pt>
                <c:pt idx="11">
                  <c:v>1.983E-2</c:v>
                </c:pt>
              </c:numCache>
            </c:numRef>
          </c:val>
          <c:extLst>
            <c:ext xmlns:c16="http://schemas.microsoft.com/office/drawing/2014/chart" uri="{C3380CC4-5D6E-409C-BE32-E72D297353CC}">
              <c16:uniqueId val="{00000000-5E5D-411D-8ED2-E568D8B8977F}"/>
            </c:ext>
          </c:extLst>
        </c:ser>
        <c:ser>
          <c:idx val="1"/>
          <c:order val="1"/>
          <c:tx>
            <c:strRef>
              <c:f>'META 1'!$D$26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1'!$D$27:$D$38</c:f>
              <c:numCache>
                <c:formatCode>0.00%</c:formatCode>
                <c:ptCount val="12"/>
                <c:pt idx="0">
                  <c:v>1.5E-3</c:v>
                </c:pt>
                <c:pt idx="1">
                  <c:v>1.9800000000000002E-2</c:v>
                </c:pt>
                <c:pt idx="2">
                  <c:v>1.5299999999999999E-2</c:v>
                </c:pt>
              </c:numCache>
            </c:numRef>
          </c:val>
          <c:extLst>
            <c:ext xmlns:c16="http://schemas.microsoft.com/office/drawing/2014/chart" uri="{C3380CC4-5D6E-409C-BE32-E72D297353CC}">
              <c16:uniqueId val="{00000001-5E5D-411D-8ED2-E568D8B8977F}"/>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'META 1'!$H$26</c:f>
              <c:strCache>
                <c:ptCount val="1"/>
                <c:pt idx="0">
                  <c:v>% Avance acumulado</c:v>
                </c:pt>
              </c:strCache>
            </c:strRef>
          </c:tx>
          <c:val>
            <c:numRef>
              <c:f>'META 1'!$H$27:$H$38</c:f>
              <c:numCache>
                <c:formatCode>0%</c:formatCode>
                <c:ptCount val="12"/>
                <c:pt idx="0" formatCode="0.00%">
                  <c:v>5.0000000000000001E-3</c:v>
                </c:pt>
                <c:pt idx="1">
                  <c:v>7.1000000000000008E-2</c:v>
                </c:pt>
                <c:pt idx="2">
                  <c:v>0.122</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5E5D-411D-8ED2-E568D8B8977F}"/>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0.34000000000000008"/>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2'!$C$26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2'!$C$27:$C$38</c:f>
              <c:numCache>
                <c:formatCode>_(* #,##0_);_(* \(#,##0\);_(* "-"??_);_(@_)</c:formatCode>
                <c:ptCount val="12"/>
                <c:pt idx="0">
                  <c:v>687</c:v>
                </c:pt>
                <c:pt idx="1">
                  <c:v>788</c:v>
                </c:pt>
                <c:pt idx="2">
                  <c:v>819</c:v>
                </c:pt>
                <c:pt idx="3">
                  <c:v>816</c:v>
                </c:pt>
                <c:pt idx="4">
                  <c:v>818</c:v>
                </c:pt>
                <c:pt idx="5">
                  <c:v>819</c:v>
                </c:pt>
                <c:pt idx="6">
                  <c:v>819</c:v>
                </c:pt>
                <c:pt idx="7">
                  <c:v>817</c:v>
                </c:pt>
                <c:pt idx="8">
                  <c:v>905</c:v>
                </c:pt>
                <c:pt idx="9">
                  <c:v>922</c:v>
                </c:pt>
                <c:pt idx="10">
                  <c:v>921</c:v>
                </c:pt>
                <c:pt idx="11">
                  <c:v>673</c:v>
                </c:pt>
              </c:numCache>
            </c:numRef>
          </c:val>
          <c:extLst>
            <c:ext xmlns:c16="http://schemas.microsoft.com/office/drawing/2014/chart" uri="{C3380CC4-5D6E-409C-BE32-E72D297353CC}">
              <c16:uniqueId val="{00000000-151D-4902-85A4-34A02A090040}"/>
            </c:ext>
          </c:extLst>
        </c:ser>
        <c:ser>
          <c:idx val="1"/>
          <c:order val="1"/>
          <c:tx>
            <c:strRef>
              <c:f>'META 2'!$D$26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2'!$D$27:$D$38</c:f>
              <c:numCache>
                <c:formatCode>_(* #,##0_);_(* \(#,##0\);_(* "-"??_);_(@_)</c:formatCode>
                <c:ptCount val="12"/>
                <c:pt idx="0">
                  <c:v>875</c:v>
                </c:pt>
                <c:pt idx="1">
                  <c:v>1084</c:v>
                </c:pt>
                <c:pt idx="2">
                  <c:v>1881</c:v>
                </c:pt>
              </c:numCache>
            </c:numRef>
          </c:val>
          <c:extLst>
            <c:ext xmlns:c16="http://schemas.microsoft.com/office/drawing/2014/chart" uri="{C3380CC4-5D6E-409C-BE32-E72D297353CC}">
              <c16:uniqueId val="{00000001-151D-4902-85A4-34A02A090040}"/>
            </c:ext>
          </c:extLst>
        </c:ser>
        <c:dLbls>
          <c:showLegendKey val="0"/>
          <c:showVal val="0"/>
          <c:showCatName val="0"/>
          <c:showSerName val="0"/>
          <c:showPercent val="0"/>
          <c:showBubbleSize val="0"/>
        </c:dLbls>
        <c:gapWidth val="150"/>
        <c:axId val="113244800"/>
        <c:axId val="113836416"/>
      </c:barChart>
      <c:lineChart>
        <c:grouping val="standard"/>
        <c:varyColors val="0"/>
        <c:ser>
          <c:idx val="2"/>
          <c:order val="2"/>
          <c:tx>
            <c:strRef>
              <c:f>'META 2'!$H$26</c:f>
              <c:strCache>
                <c:ptCount val="1"/>
                <c:pt idx="0">
                  <c:v>% Avance acumulado</c:v>
                </c:pt>
              </c:strCache>
            </c:strRef>
          </c:tx>
          <c:val>
            <c:numRef>
              <c:f>'META 2'!$H$27:$H$38</c:f>
              <c:numCache>
                <c:formatCode>0.00%</c:formatCode>
                <c:ptCount val="12"/>
                <c:pt idx="0">
                  <c:v>8.9249286005711956E-2</c:v>
                </c:pt>
                <c:pt idx="1">
                  <c:v>0.19981640146878826</c:v>
                </c:pt>
                <c:pt idx="2">
                  <c:v>0.39167686658506734</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151D-4902-85A4-34A02A090040}"/>
            </c:ext>
          </c:extLst>
        </c:ser>
        <c:dLbls>
          <c:showLegendKey val="0"/>
          <c:showVal val="0"/>
          <c:showCatName val="0"/>
          <c:showSerName val="0"/>
          <c:showPercent val="0"/>
          <c:showBubbleSize val="0"/>
        </c:dLbls>
        <c:marker val="1"/>
        <c:smooth val="0"/>
        <c:axId val="113839488"/>
        <c:axId val="113837952"/>
      </c:lineChart>
      <c:catAx>
        <c:axId val="11324480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3836416"/>
        <c:crosses val="autoZero"/>
        <c:auto val="1"/>
        <c:lblAlgn val="ctr"/>
        <c:lblOffset val="100"/>
        <c:noMultiLvlLbl val="0"/>
      </c:catAx>
      <c:valAx>
        <c:axId val="113836416"/>
        <c:scaling>
          <c:orientation val="minMax"/>
          <c:max val="12483"/>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3244800"/>
        <c:crosses val="autoZero"/>
        <c:crossBetween val="between"/>
      </c:valAx>
      <c:valAx>
        <c:axId val="113837952"/>
        <c:scaling>
          <c:orientation val="minMax"/>
          <c:max val="1"/>
        </c:scaling>
        <c:delete val="0"/>
        <c:axPos val="r"/>
        <c:numFmt formatCode="0.00%" sourceLinked="1"/>
        <c:majorTickMark val="out"/>
        <c:minorTickMark val="none"/>
        <c:tickLblPos val="nextTo"/>
        <c:crossAx val="113839488"/>
        <c:crosses val="max"/>
        <c:crossBetween val="between"/>
      </c:valAx>
      <c:catAx>
        <c:axId val="113839488"/>
        <c:scaling>
          <c:orientation val="minMax"/>
        </c:scaling>
        <c:delete val="1"/>
        <c:axPos val="b"/>
        <c:majorTickMark val="out"/>
        <c:minorTickMark val="none"/>
        <c:tickLblPos val="nextTo"/>
        <c:crossAx val="113837952"/>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3'!$C$26</c:f>
              <c:strCache>
                <c:ptCount val="1"/>
                <c:pt idx="0">
                  <c:v>Magnitud programada mensual</c:v>
                </c:pt>
              </c:strCache>
            </c:strRef>
          </c:tx>
          <c:invertIfNegative val="0"/>
          <c:cat>
            <c:strRef>
              <c:f>'META 3'!$B$27:$B$38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3'!$C$27:$C$38</c:f>
              <c:numCache>
                <c:formatCode>0.000</c:formatCode>
                <c:ptCount val="12"/>
                <c:pt idx="0">
                  <c:v>2.496E-2</c:v>
                </c:pt>
                <c:pt idx="1">
                  <c:v>2.496E-2</c:v>
                </c:pt>
                <c:pt idx="2">
                  <c:v>2.496E-2</c:v>
                </c:pt>
                <c:pt idx="3">
                  <c:v>2.496E-2</c:v>
                </c:pt>
                <c:pt idx="4">
                  <c:v>2.496E-2</c:v>
                </c:pt>
                <c:pt idx="5">
                  <c:v>2.496E-2</c:v>
                </c:pt>
                <c:pt idx="6">
                  <c:v>2.496E-2</c:v>
                </c:pt>
                <c:pt idx="7">
                  <c:v>2.496E-2</c:v>
                </c:pt>
                <c:pt idx="8">
                  <c:v>2.496E-2</c:v>
                </c:pt>
                <c:pt idx="9">
                  <c:v>2.496E-2</c:v>
                </c:pt>
                <c:pt idx="10">
                  <c:v>2.496E-2</c:v>
                </c:pt>
                <c:pt idx="11">
                  <c:v>2.496E-2</c:v>
                </c:pt>
              </c:numCache>
            </c:numRef>
          </c:val>
          <c:extLst>
            <c:ext xmlns:c16="http://schemas.microsoft.com/office/drawing/2014/chart" uri="{C3380CC4-5D6E-409C-BE32-E72D297353CC}">
              <c16:uniqueId val="{00000000-3F46-4377-A109-3E5451D22313}"/>
            </c:ext>
          </c:extLst>
        </c:ser>
        <c:ser>
          <c:idx val="1"/>
          <c:order val="1"/>
          <c:tx>
            <c:strRef>
              <c:f>'META 3'!$D$26</c:f>
              <c:strCache>
                <c:ptCount val="1"/>
                <c:pt idx="0">
                  <c:v>Magnitud ejecutada mensual</c:v>
                </c:pt>
              </c:strCache>
            </c:strRef>
          </c:tx>
          <c:invertIfNegative val="0"/>
          <c:cat>
            <c:strRef>
              <c:f>'META 3'!$B$27:$B$38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3'!$D$27:$D$38</c:f>
              <c:numCache>
                <c:formatCode>0.000</c:formatCode>
                <c:ptCount val="12"/>
                <c:pt idx="0">
                  <c:v>2.2559999999999997E-2</c:v>
                </c:pt>
                <c:pt idx="1">
                  <c:v>2.5770000000000001E-2</c:v>
                </c:pt>
                <c:pt idx="2">
                  <c:v>2.5000000000000001E-2</c:v>
                </c:pt>
              </c:numCache>
            </c:numRef>
          </c:val>
          <c:extLst>
            <c:ext xmlns:c16="http://schemas.microsoft.com/office/drawing/2014/chart" uri="{C3380CC4-5D6E-409C-BE32-E72D297353CC}">
              <c16:uniqueId val="{00000001-3F46-4377-A109-3E5451D22313}"/>
            </c:ext>
          </c:extLst>
        </c:ser>
        <c:dLbls>
          <c:showLegendKey val="0"/>
          <c:showVal val="0"/>
          <c:showCatName val="0"/>
          <c:showSerName val="0"/>
          <c:showPercent val="0"/>
          <c:showBubbleSize val="0"/>
        </c:dLbls>
        <c:gapWidth val="150"/>
        <c:axId val="114810880"/>
        <c:axId val="114812416"/>
      </c:barChart>
      <c:lineChart>
        <c:grouping val="standard"/>
        <c:varyColors val="0"/>
        <c:ser>
          <c:idx val="2"/>
          <c:order val="2"/>
          <c:tx>
            <c:strRef>
              <c:f>'META 3'!$H$26</c:f>
              <c:strCache>
                <c:ptCount val="1"/>
                <c:pt idx="0">
                  <c:v>% Avance acumulado</c:v>
                </c:pt>
              </c:strCache>
            </c:strRef>
          </c:tx>
          <c:cat>
            <c:strRef>
              <c:f>'META 3'!$B$27:$B$38</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3'!$H$27:$H$38</c:f>
              <c:numCache>
                <c:formatCode>0.00%</c:formatCode>
                <c:ptCount val="12"/>
                <c:pt idx="0">
                  <c:v>7.5199999999999989E-2</c:v>
                </c:pt>
                <c:pt idx="1">
                  <c:v>0.16109999999999999</c:v>
                </c:pt>
                <c:pt idx="2">
                  <c:v>0.24443333333333334</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3F46-4377-A109-3E5451D22313}"/>
            </c:ext>
          </c:extLst>
        </c:ser>
        <c:dLbls>
          <c:showLegendKey val="0"/>
          <c:showVal val="0"/>
          <c:showCatName val="0"/>
          <c:showSerName val="0"/>
          <c:showPercent val="0"/>
          <c:showBubbleSize val="0"/>
        </c:dLbls>
        <c:marker val="1"/>
        <c:smooth val="0"/>
        <c:axId val="115094272"/>
        <c:axId val="114813952"/>
      </c:lineChart>
      <c:catAx>
        <c:axId val="11481088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4812416"/>
        <c:crosses val="autoZero"/>
        <c:auto val="1"/>
        <c:lblAlgn val="ctr"/>
        <c:lblOffset val="100"/>
        <c:noMultiLvlLbl val="0"/>
      </c:catAx>
      <c:valAx>
        <c:axId val="114812416"/>
        <c:scaling>
          <c:orientation val="minMax"/>
          <c:max val="0.34000000000000008"/>
          <c:min val="0"/>
        </c:scaling>
        <c:delete val="0"/>
        <c:axPos val="l"/>
        <c:majorGridlines/>
        <c:numFmt formatCode="#,##0.0000;[Red]#,##0.000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4810880"/>
        <c:crosses val="autoZero"/>
        <c:crossBetween val="between"/>
      </c:valAx>
      <c:valAx>
        <c:axId val="114813952"/>
        <c:scaling>
          <c:orientation val="minMax"/>
          <c:max val="1"/>
        </c:scaling>
        <c:delete val="0"/>
        <c:axPos val="r"/>
        <c:numFmt formatCode="0.00%" sourceLinked="1"/>
        <c:majorTickMark val="out"/>
        <c:minorTickMark val="none"/>
        <c:tickLblPos val="nextTo"/>
        <c:crossAx val="115094272"/>
        <c:crosses val="max"/>
        <c:crossBetween val="between"/>
      </c:valAx>
      <c:catAx>
        <c:axId val="115094272"/>
        <c:scaling>
          <c:orientation val="minMax"/>
        </c:scaling>
        <c:delete val="1"/>
        <c:axPos val="b"/>
        <c:numFmt formatCode="General" sourceLinked="1"/>
        <c:majorTickMark val="out"/>
        <c:minorTickMark val="none"/>
        <c:tickLblPos val="nextTo"/>
        <c:crossAx val="114813952"/>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4'!$C$26</c:f>
              <c:strCache>
                <c:ptCount val="1"/>
                <c:pt idx="0">
                  <c:v>Magnitud programada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4'!$C$27:$C$38</c:f>
              <c:numCache>
                <c:formatCode>_(* #,##0_);_(* \(#,##0\);_(* "-"??_);_(@_)</c:formatCode>
                <c:ptCount val="12"/>
                <c:pt idx="0">
                  <c:v>4437</c:v>
                </c:pt>
                <c:pt idx="1">
                  <c:v>4385</c:v>
                </c:pt>
                <c:pt idx="2">
                  <c:v>6747</c:v>
                </c:pt>
                <c:pt idx="3">
                  <c:v>3500</c:v>
                </c:pt>
                <c:pt idx="4">
                  <c:v>4249</c:v>
                </c:pt>
                <c:pt idx="5">
                  <c:v>4249</c:v>
                </c:pt>
                <c:pt idx="6">
                  <c:v>3999</c:v>
                </c:pt>
                <c:pt idx="7">
                  <c:v>3999</c:v>
                </c:pt>
                <c:pt idx="8">
                  <c:v>3999</c:v>
                </c:pt>
                <c:pt idx="9">
                  <c:v>4249</c:v>
                </c:pt>
                <c:pt idx="10">
                  <c:v>4249</c:v>
                </c:pt>
                <c:pt idx="11">
                  <c:v>3171</c:v>
                </c:pt>
              </c:numCache>
            </c:numRef>
          </c:val>
          <c:extLst>
            <c:ext xmlns:c16="http://schemas.microsoft.com/office/drawing/2014/chart" uri="{C3380CC4-5D6E-409C-BE32-E72D297353CC}">
              <c16:uniqueId val="{00000000-37A1-49BF-AE42-A4EC53371116}"/>
            </c:ext>
          </c:extLst>
        </c:ser>
        <c:ser>
          <c:idx val="1"/>
          <c:order val="1"/>
          <c:tx>
            <c:strRef>
              <c:f>'META 4'!$D$26</c:f>
              <c:strCache>
                <c:ptCount val="1"/>
                <c:pt idx="0">
                  <c:v>Magnitud ejecutada mensual</c:v>
                </c:pt>
              </c:strCache>
            </c:strRef>
          </c:tx>
          <c:invertIfNegative val="0"/>
          <c:cat>
            <c:strRef>
              <c:f>'[6]META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4'!$D$27:$D$38</c:f>
              <c:numCache>
                <c:formatCode>#,##0</c:formatCode>
                <c:ptCount val="12"/>
                <c:pt idx="0">
                  <c:v>4393</c:v>
                </c:pt>
                <c:pt idx="1">
                  <c:v>4292</c:v>
                </c:pt>
                <c:pt idx="2">
                  <c:v>5244</c:v>
                </c:pt>
              </c:numCache>
            </c:numRef>
          </c:val>
          <c:extLst>
            <c:ext xmlns:c16="http://schemas.microsoft.com/office/drawing/2014/chart" uri="{C3380CC4-5D6E-409C-BE32-E72D297353CC}">
              <c16:uniqueId val="{00000001-37A1-49BF-AE42-A4EC53371116}"/>
            </c:ext>
          </c:extLst>
        </c:ser>
        <c:dLbls>
          <c:showLegendKey val="0"/>
          <c:showVal val="0"/>
          <c:showCatName val="0"/>
          <c:showSerName val="0"/>
          <c:showPercent val="0"/>
          <c:showBubbleSize val="0"/>
        </c:dLbls>
        <c:gapWidth val="150"/>
        <c:axId val="115778688"/>
        <c:axId val="115780224"/>
      </c:barChart>
      <c:lineChart>
        <c:grouping val="standard"/>
        <c:varyColors val="0"/>
        <c:ser>
          <c:idx val="2"/>
          <c:order val="2"/>
          <c:tx>
            <c:strRef>
              <c:f>'META 4'!$H$26</c:f>
              <c:strCache>
                <c:ptCount val="1"/>
                <c:pt idx="0">
                  <c:v>% Avance acumulado</c:v>
                </c:pt>
              </c:strCache>
            </c:strRef>
          </c:tx>
          <c:val>
            <c:numRef>
              <c:f>'META 4'!$H$27:$H$38</c:f>
              <c:numCache>
                <c:formatCode>0.00%</c:formatCode>
                <c:ptCount val="12"/>
                <c:pt idx="0">
                  <c:v>8.5745515585657683E-2</c:v>
                </c:pt>
                <c:pt idx="1">
                  <c:v>0.16951964554095994</c:v>
                </c:pt>
                <c:pt idx="2">
                  <c:v>0.2718755489625827</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37A1-49BF-AE42-A4EC53371116}"/>
            </c:ext>
          </c:extLst>
        </c:ser>
        <c:dLbls>
          <c:showLegendKey val="0"/>
          <c:showVal val="0"/>
          <c:showCatName val="0"/>
          <c:showSerName val="0"/>
          <c:showPercent val="0"/>
          <c:showBubbleSize val="0"/>
        </c:dLbls>
        <c:marker val="1"/>
        <c:smooth val="0"/>
        <c:axId val="115791744"/>
        <c:axId val="115790208"/>
      </c:lineChart>
      <c:catAx>
        <c:axId val="11577868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5780224"/>
        <c:crosses val="autoZero"/>
        <c:auto val="1"/>
        <c:lblAlgn val="ctr"/>
        <c:lblOffset val="100"/>
        <c:noMultiLvlLbl val="0"/>
      </c:catAx>
      <c:valAx>
        <c:axId val="115780224"/>
        <c:scaling>
          <c:orientation val="minMax"/>
          <c:max val="111181"/>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5778688"/>
        <c:crosses val="autoZero"/>
        <c:crossBetween val="between"/>
      </c:valAx>
      <c:valAx>
        <c:axId val="115790208"/>
        <c:scaling>
          <c:orientation val="minMax"/>
          <c:max val="1"/>
        </c:scaling>
        <c:delete val="0"/>
        <c:axPos val="r"/>
        <c:numFmt formatCode="0.00%" sourceLinked="1"/>
        <c:majorTickMark val="out"/>
        <c:minorTickMark val="none"/>
        <c:tickLblPos val="nextTo"/>
        <c:crossAx val="115791744"/>
        <c:crosses val="max"/>
        <c:crossBetween val="between"/>
      </c:valAx>
      <c:catAx>
        <c:axId val="115791744"/>
        <c:scaling>
          <c:orientation val="minMax"/>
        </c:scaling>
        <c:delete val="1"/>
        <c:axPos val="b"/>
        <c:majorTickMark val="out"/>
        <c:minorTickMark val="none"/>
        <c:tickLblPos val="nextTo"/>
        <c:crossAx val="115790208"/>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731"/>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4965-421E-AD72-12FA7C93BAAC}"/>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4965-421E-AD72-12FA7C93BAAC}"/>
            </c:ext>
          </c:extLst>
        </c:ser>
        <c:dLbls>
          <c:showLegendKey val="0"/>
          <c:showVal val="0"/>
          <c:showCatName val="0"/>
          <c:showSerName val="0"/>
          <c:showPercent val="0"/>
          <c:showBubbleSize val="0"/>
        </c:dLbls>
        <c:marker val="1"/>
        <c:smooth val="0"/>
        <c:axId val="116727808"/>
        <c:axId val="116729344"/>
      </c:lineChart>
      <c:catAx>
        <c:axId val="1167278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6729344"/>
        <c:crosses val="autoZero"/>
        <c:auto val="1"/>
        <c:lblAlgn val="ctr"/>
        <c:lblOffset val="100"/>
        <c:noMultiLvlLbl val="0"/>
      </c:catAx>
      <c:valAx>
        <c:axId val="116729344"/>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6727808"/>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2.emf"/><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5784913" name="Imagen 4" descr="escudo_negro">
          <a:extLst>
            <a:ext uri="{FF2B5EF4-FFF2-40B4-BE49-F238E27FC236}">
              <a16:creationId xmlns:a16="http://schemas.microsoft.com/office/drawing/2014/main" id="{00000000-0008-0000-0300-0000D10822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4888" name="Object 1208" hidden="1">
              <a:extLst>
                <a:ext uri="{63B3BB69-23CF-44E3-9099-C40C66FF867C}">
                  <a14:compatExt spid="_x0000_s35784888"/>
                </a:ext>
                <a:ext uri="{FF2B5EF4-FFF2-40B4-BE49-F238E27FC236}">
                  <a16:creationId xmlns:a16="http://schemas.microsoft.com/office/drawing/2014/main" id="{00000000-0008-0000-0300-0000B80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387645</xdr:colOff>
      <xdr:row>39</xdr:row>
      <xdr:rowOff>77529</xdr:rowOff>
    </xdr:from>
    <xdr:to>
      <xdr:col>7</xdr:col>
      <xdr:colOff>874971</xdr:colOff>
      <xdr:row>43</xdr:row>
      <xdr:rowOff>797441</xdr:rowOff>
    </xdr:to>
    <xdr:graphicFrame macro="">
      <xdr:nvGraphicFramePr>
        <xdr:cNvPr id="5" name="3 Gráfico">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7777" name="Object 1" hidden="1">
              <a:extLst>
                <a:ext uri="{63B3BB69-23CF-44E3-9099-C40C66FF867C}">
                  <a14:compatExt spid="_x0000_s35787777"/>
                </a:ext>
                <a:ext uri="{FF2B5EF4-FFF2-40B4-BE49-F238E27FC236}">
                  <a16:creationId xmlns:a16="http://schemas.microsoft.com/office/drawing/2014/main" id="{00000000-0008-0000-0400-0000011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1672167</xdr:colOff>
      <xdr:row>39</xdr:row>
      <xdr:rowOff>52918</xdr:rowOff>
    </xdr:from>
    <xdr:to>
      <xdr:col>7</xdr:col>
      <xdr:colOff>1090083</xdr:colOff>
      <xdr:row>43</xdr:row>
      <xdr:rowOff>1105589</xdr:rowOff>
    </xdr:to>
    <xdr:graphicFrame macro="">
      <xdr:nvGraphicFramePr>
        <xdr:cNvPr id="7" name="3 Gráfico">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8801" name="Object 1" hidden="1">
              <a:extLst>
                <a:ext uri="{63B3BB69-23CF-44E3-9099-C40C66FF867C}">
                  <a14:compatExt spid="_x0000_s35788801"/>
                </a:ext>
                <a:ext uri="{FF2B5EF4-FFF2-40B4-BE49-F238E27FC236}">
                  <a16:creationId xmlns:a16="http://schemas.microsoft.com/office/drawing/2014/main" id="{00000000-0008-0000-0500-0000011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434770</xdr:colOff>
      <xdr:row>39</xdr:row>
      <xdr:rowOff>71692</xdr:rowOff>
    </xdr:from>
    <xdr:to>
      <xdr:col>8</xdr:col>
      <xdr:colOff>809625</xdr:colOff>
      <xdr:row>43</xdr:row>
      <xdr:rowOff>1079499</xdr:rowOff>
    </xdr:to>
    <xdr:graphicFrame macro="">
      <xdr:nvGraphicFramePr>
        <xdr:cNvPr id="7" name="3 Gráfico">
          <a:extLst>
            <a:ext uri="{FF2B5EF4-FFF2-40B4-BE49-F238E27FC236}">
              <a16:creationId xmlns:a16="http://schemas.microsoft.com/office/drawing/2014/main"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9825" name="Object 1" hidden="1">
              <a:extLst>
                <a:ext uri="{63B3BB69-23CF-44E3-9099-C40C66FF867C}">
                  <a14:compatExt spid="_x0000_s35789825"/>
                </a:ext>
                <a:ext uri="{FF2B5EF4-FFF2-40B4-BE49-F238E27FC236}">
                  <a16:creationId xmlns:a16="http://schemas.microsoft.com/office/drawing/2014/main" id="{00000000-0008-0000-0600-0000011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645584</xdr:colOff>
      <xdr:row>39</xdr:row>
      <xdr:rowOff>21167</xdr:rowOff>
    </xdr:from>
    <xdr:to>
      <xdr:col>8</xdr:col>
      <xdr:colOff>317500</xdr:colOff>
      <xdr:row>43</xdr:row>
      <xdr:rowOff>1073838</xdr:rowOff>
    </xdr:to>
    <xdr:graphicFrame macro="">
      <xdr:nvGraphicFramePr>
        <xdr:cNvPr id="6" name="3 Gráfico">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7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7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7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8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8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8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8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8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8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8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8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8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8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8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8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8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8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8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8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8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8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8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8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8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8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8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8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7856F208\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docs.live.net/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idpyba-my.sharepoint.com/Users/Ivan/Desktop/IDPYBA/POA/7555%20Hoja%20del%20indicador%202021%20-%20INICI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row r="29">
          <cell r="D29" t="str">
            <v>Numerador Acumulado (Variable 1)</v>
          </cell>
          <cell r="F29" t="str">
            <v>Denominador Acumulado (Variable 2)</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3. Metas Producto"/>
      <sheetName val="MP - SIT"/>
      <sheetName val="Act.Meta_SIT"/>
      <sheetName val="META No. 1"/>
      <sheetName val="META No. 2"/>
      <sheetName val="META No. 3"/>
      <sheetName val="META No. 4"/>
      <sheetName val="META No. 5"/>
      <sheetName val="META No. 6"/>
      <sheetName val="HV 14"/>
      <sheetName val="Act. 14"/>
      <sheetName val="Hoja3"/>
      <sheetName val="Hoja1"/>
    </sheetNames>
    <sheetDataSet>
      <sheetData sheetId="0" refreshError="1"/>
      <sheetData sheetId="1" refreshError="1"/>
      <sheetData sheetId="2" refreshError="1"/>
      <sheetData sheetId="3">
        <row r="26">
          <cell r="C26" t="str">
            <v>Magnitud programada mensual</v>
          </cell>
        </row>
        <row r="27">
          <cell r="B27" t="str">
            <v xml:space="preserve">Enero </v>
          </cell>
        </row>
        <row r="28">
          <cell r="B28" t="str">
            <v>Febrero</v>
          </cell>
        </row>
        <row r="29">
          <cell r="B29" t="str">
            <v>Marzo</v>
          </cell>
        </row>
        <row r="30">
          <cell r="B30" t="str">
            <v>Abril</v>
          </cell>
        </row>
        <row r="31">
          <cell r="B31" t="str">
            <v>Mayo</v>
          </cell>
        </row>
        <row r="32">
          <cell r="B32" t="str">
            <v>Junio</v>
          </cell>
        </row>
        <row r="33">
          <cell r="B33" t="str">
            <v>Julio</v>
          </cell>
        </row>
        <row r="34">
          <cell r="B34" t="str">
            <v>Agosto</v>
          </cell>
        </row>
        <row r="35">
          <cell r="B35" t="str">
            <v>Septiembre</v>
          </cell>
        </row>
        <row r="36">
          <cell r="B36" t="str">
            <v>Octubre</v>
          </cell>
        </row>
        <row r="37">
          <cell r="B37" t="str">
            <v>Noviembre</v>
          </cell>
        </row>
        <row r="38">
          <cell r="B38" t="str">
            <v>Diciembre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O22"/>
  <sheetViews>
    <sheetView showGridLines="0" topLeftCell="A11" zoomScale="70" zoomScaleNormal="70" zoomScaleSheetLayoutView="80" workbookViewId="0">
      <selection activeCell="AE13" sqref="AE13:AE14"/>
    </sheetView>
  </sheetViews>
  <sheetFormatPr baseColWidth="10" defaultColWidth="11.42578125" defaultRowHeight="15" x14ac:dyDescent="0.25"/>
  <cols>
    <col min="1" max="1" width="15.85546875" style="74" customWidth="1"/>
    <col min="2" max="2" width="23.140625" style="74" customWidth="1"/>
    <col min="3" max="3" width="16.140625" style="74" customWidth="1"/>
    <col min="4" max="4" width="16.42578125" style="82" customWidth="1"/>
    <col min="5" max="5" width="17.42578125" style="74" customWidth="1"/>
    <col min="6" max="6" width="23.42578125" style="74" customWidth="1"/>
    <col min="7" max="7" width="17.140625" style="74" customWidth="1"/>
    <col min="8" max="8" width="16.5703125" style="74" customWidth="1"/>
    <col min="9" max="9" width="18.140625" style="74" customWidth="1"/>
    <col min="10" max="10" width="13.85546875" style="74" customWidth="1"/>
    <col min="11" max="11" width="13.85546875" style="94" customWidth="1"/>
    <col min="12" max="14" width="13.85546875" style="74" customWidth="1"/>
    <col min="15" max="17" width="13.7109375" style="74" customWidth="1"/>
    <col min="18" max="18" width="11.7109375" style="74" customWidth="1"/>
    <col min="19" max="19" width="9.85546875" style="74" customWidth="1"/>
    <col min="20" max="20" width="10.28515625" style="74" customWidth="1"/>
    <col min="21" max="21" width="14.140625" style="74" customWidth="1"/>
    <col min="22" max="22" width="11.7109375" style="74" customWidth="1"/>
    <col min="23" max="23" width="12.42578125" style="74" customWidth="1"/>
    <col min="24" max="26" width="14.7109375" style="74" customWidth="1"/>
    <col min="27" max="27" width="16.42578125" style="114" customWidth="1"/>
    <col min="28" max="28" width="14.85546875" style="74" customWidth="1"/>
    <col min="29" max="29" width="14.42578125" style="74" customWidth="1"/>
    <col min="30" max="30" width="89.85546875" style="74" customWidth="1"/>
    <col min="31" max="31" width="79.5703125" style="74" customWidth="1"/>
    <col min="32" max="32" width="87.42578125" style="74" customWidth="1"/>
    <col min="33" max="16384" width="11.42578125" style="74"/>
  </cols>
  <sheetData>
    <row r="2" spans="1:67" s="116" customFormat="1" ht="45.75" customHeight="1" x14ac:dyDescent="0.25">
      <c r="A2" s="250"/>
      <c r="B2" s="250"/>
      <c r="C2" s="247" t="s">
        <v>0</v>
      </c>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77"/>
    </row>
    <row r="3" spans="1:67" s="116" customFormat="1" ht="45.75" customHeight="1" x14ac:dyDescent="0.25">
      <c r="A3" s="250"/>
      <c r="B3" s="250"/>
      <c r="C3" s="247" t="s">
        <v>1</v>
      </c>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78"/>
    </row>
    <row r="4" spans="1:67" s="116" customFormat="1" ht="45.75" customHeight="1" x14ac:dyDescent="0.25">
      <c r="A4" s="250"/>
      <c r="B4" s="250"/>
      <c r="C4" s="247" t="s">
        <v>2</v>
      </c>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78"/>
    </row>
    <row r="5" spans="1:67" s="116" customFormat="1" ht="45.75" customHeight="1" x14ac:dyDescent="0.25">
      <c r="A5" s="250"/>
      <c r="B5" s="250"/>
      <c r="C5" s="257" t="s">
        <v>3</v>
      </c>
      <c r="D5" s="257"/>
      <c r="E5" s="257"/>
      <c r="F5" s="257"/>
      <c r="G5" s="257"/>
      <c r="H5" s="257"/>
      <c r="I5" s="257"/>
      <c r="J5" s="257"/>
      <c r="K5" s="257"/>
      <c r="L5" s="257"/>
      <c r="M5" s="257"/>
      <c r="N5" s="257"/>
      <c r="O5" s="257"/>
      <c r="P5" s="257"/>
      <c r="Q5" s="257"/>
      <c r="R5" s="275" t="s">
        <v>4</v>
      </c>
      <c r="S5" s="275"/>
      <c r="T5" s="275"/>
      <c r="U5" s="275"/>
      <c r="V5" s="275"/>
      <c r="W5" s="275"/>
      <c r="X5" s="275"/>
      <c r="Y5" s="275"/>
      <c r="Z5" s="275"/>
      <c r="AA5" s="275"/>
      <c r="AB5" s="275"/>
      <c r="AC5" s="275"/>
      <c r="AD5" s="275"/>
      <c r="AE5" s="275"/>
      <c r="AF5" s="279"/>
    </row>
    <row r="6" spans="1:67" s="117" customFormat="1" ht="30.75" customHeight="1" x14ac:dyDescent="0.25">
      <c r="D6" s="118"/>
      <c r="K6" s="116"/>
      <c r="AA6" s="119"/>
    </row>
    <row r="7" spans="1:67" s="117" customFormat="1" ht="42" customHeight="1" x14ac:dyDescent="0.25">
      <c r="B7" s="120" t="s">
        <v>5</v>
      </c>
      <c r="C7" s="249" t="e">
        <f>+#REF!</f>
        <v>#REF!</v>
      </c>
      <c r="D7" s="249"/>
      <c r="E7" s="249"/>
      <c r="F7" s="249"/>
      <c r="G7" s="249"/>
      <c r="K7" s="116"/>
      <c r="AA7" s="119"/>
    </row>
    <row r="8" spans="1:67" s="117" customFormat="1" ht="42" customHeight="1" x14ac:dyDescent="0.25">
      <c r="B8" s="120" t="s">
        <v>6</v>
      </c>
      <c r="C8" s="249" t="e">
        <f>+#REF!</f>
        <v>#REF!</v>
      </c>
      <c r="D8" s="249"/>
      <c r="E8" s="249"/>
      <c r="F8" s="249"/>
      <c r="G8" s="249"/>
      <c r="K8" s="116"/>
      <c r="AA8" s="119"/>
    </row>
    <row r="9" spans="1:67" s="117" customFormat="1" ht="42" customHeight="1" x14ac:dyDescent="0.25">
      <c r="B9" s="121" t="s">
        <v>7</v>
      </c>
      <c r="C9" s="249" t="e">
        <f>+#REF!</f>
        <v>#REF!</v>
      </c>
      <c r="D9" s="249"/>
      <c r="E9" s="249"/>
      <c r="F9" s="249"/>
      <c r="G9" s="249"/>
      <c r="K9" s="116"/>
      <c r="Q9" s="122"/>
      <c r="R9" s="123"/>
      <c r="AA9" s="119"/>
    </row>
    <row r="10" spans="1:67" s="85" customFormat="1" ht="24.75" customHeight="1" x14ac:dyDescent="0.2">
      <c r="A10" s="83"/>
      <c r="B10" s="83"/>
      <c r="C10" s="83"/>
      <c r="D10" s="83"/>
      <c r="E10" s="84"/>
      <c r="F10" s="84"/>
      <c r="G10" s="84"/>
      <c r="H10" s="84"/>
      <c r="I10" s="84"/>
      <c r="J10" s="84"/>
      <c r="K10" s="99"/>
      <c r="L10" s="84"/>
      <c r="M10" s="84"/>
      <c r="N10" s="84"/>
      <c r="O10" s="84"/>
      <c r="P10" s="84"/>
      <c r="Q10" s="84"/>
      <c r="R10" s="84"/>
      <c r="S10" s="84"/>
      <c r="T10" s="84"/>
      <c r="U10" s="84"/>
      <c r="V10" s="84"/>
      <c r="W10" s="84"/>
      <c r="X10" s="84"/>
      <c r="Y10" s="84"/>
      <c r="Z10" s="84"/>
      <c r="AA10" s="115"/>
      <c r="AB10" s="84"/>
      <c r="AC10" s="84"/>
    </row>
    <row r="11" spans="1:67" s="86" customFormat="1" ht="35.25" customHeight="1" x14ac:dyDescent="0.2">
      <c r="A11" s="266" t="str">
        <f>+'[1]Sección 1. Metas - Magnitud'!B13</f>
        <v>PLAN DE DESARROLLO - BOGOTÁ MEJOR PARA TODOS 2016-2020</v>
      </c>
      <c r="B11" s="267"/>
      <c r="C11" s="267"/>
      <c r="D11" s="267"/>
      <c r="E11" s="267"/>
      <c r="F11" s="267"/>
      <c r="G11" s="267"/>
      <c r="H11" s="268"/>
      <c r="I11" s="281" t="s">
        <v>8</v>
      </c>
      <c r="J11" s="282"/>
      <c r="K11" s="282"/>
      <c r="L11" s="282"/>
      <c r="M11" s="282"/>
      <c r="N11" s="283"/>
      <c r="O11" s="276" t="s">
        <v>9</v>
      </c>
      <c r="P11" s="276"/>
      <c r="Q11" s="276"/>
      <c r="R11" s="276"/>
      <c r="S11" s="276"/>
      <c r="T11" s="276"/>
      <c r="U11" s="276"/>
      <c r="V11" s="276"/>
      <c r="W11" s="276"/>
      <c r="X11" s="276"/>
      <c r="Y11" s="276"/>
      <c r="Z11" s="276"/>
      <c r="AA11" s="276"/>
      <c r="AB11" s="276"/>
      <c r="AC11" s="276"/>
      <c r="AD11" s="266" t="s">
        <v>10</v>
      </c>
      <c r="AE11" s="267"/>
      <c r="AF11" s="268"/>
    </row>
    <row r="12" spans="1:67" s="86" customFormat="1" ht="56.25" customHeight="1" x14ac:dyDescent="0.2">
      <c r="A12" s="79" t="s">
        <v>11</v>
      </c>
      <c r="B12" s="79" t="s">
        <v>12</v>
      </c>
      <c r="C12" s="79" t="s">
        <v>13</v>
      </c>
      <c r="D12" s="79" t="s">
        <v>14</v>
      </c>
      <c r="E12" s="79" t="s">
        <v>15</v>
      </c>
      <c r="F12" s="79" t="s">
        <v>16</v>
      </c>
      <c r="G12" s="79" t="s">
        <v>17</v>
      </c>
      <c r="H12" s="79" t="s">
        <v>18</v>
      </c>
      <c r="I12" s="81" t="s">
        <v>19</v>
      </c>
      <c r="J12" s="81">
        <v>2016</v>
      </c>
      <c r="K12" s="81">
        <v>2017</v>
      </c>
      <c r="L12" s="81">
        <v>2018</v>
      </c>
      <c r="M12" s="81">
        <v>2019</v>
      </c>
      <c r="N12" s="81">
        <v>2020</v>
      </c>
      <c r="O12" s="89" t="s">
        <v>20</v>
      </c>
      <c r="P12" s="89" t="s">
        <v>21</v>
      </c>
      <c r="Q12" s="89" t="s">
        <v>22</v>
      </c>
      <c r="R12" s="89" t="s">
        <v>23</v>
      </c>
      <c r="S12" s="89" t="s">
        <v>24</v>
      </c>
      <c r="T12" s="89" t="s">
        <v>25</v>
      </c>
      <c r="U12" s="89" t="s">
        <v>26</v>
      </c>
      <c r="V12" s="89" t="s">
        <v>27</v>
      </c>
      <c r="W12" s="89" t="s">
        <v>28</v>
      </c>
      <c r="X12" s="89" t="s">
        <v>29</v>
      </c>
      <c r="Y12" s="89" t="s">
        <v>30</v>
      </c>
      <c r="Z12" s="89" t="s">
        <v>31</v>
      </c>
      <c r="AA12" s="89" t="s">
        <v>32</v>
      </c>
      <c r="AB12" s="90" t="s">
        <v>33</v>
      </c>
      <c r="AC12" s="89" t="s">
        <v>34</v>
      </c>
      <c r="AD12" s="80" t="s">
        <v>35</v>
      </c>
      <c r="AE12" s="80" t="s">
        <v>36</v>
      </c>
      <c r="AF12" s="80" t="s">
        <v>37</v>
      </c>
    </row>
    <row r="13" spans="1:67" s="88" customFormat="1" ht="84.75" customHeight="1" x14ac:dyDescent="0.25">
      <c r="A13" s="248" t="s">
        <v>38</v>
      </c>
      <c r="B13" s="248" t="str">
        <f>+'[2]Sección 1. Metas - Magnitud'!I15</f>
        <v>Demarcar 2.600 kilómetro carril de vías</v>
      </c>
      <c r="C13" s="248">
        <v>224</v>
      </c>
      <c r="D13" s="248" t="s">
        <v>39</v>
      </c>
      <c r="E13" s="248">
        <v>171</v>
      </c>
      <c r="F13" s="280" t="s">
        <v>40</v>
      </c>
      <c r="G13" s="248" t="s">
        <v>41</v>
      </c>
      <c r="H13" s="248" t="s">
        <v>42</v>
      </c>
      <c r="I13" s="258" t="e">
        <f>SUM(J13:N14)</f>
        <v>#REF!</v>
      </c>
      <c r="J13" s="255" t="e">
        <f>+#REF!</f>
        <v>#REF!</v>
      </c>
      <c r="K13" s="284" t="e">
        <f>+#REF!</f>
        <v>#REF!</v>
      </c>
      <c r="L13" s="253" t="e">
        <f>+#REF!</f>
        <v>#REF!</v>
      </c>
      <c r="M13" s="255" t="e">
        <f>+#REF!</f>
        <v>#REF!</v>
      </c>
      <c r="N13" s="255" t="e">
        <f>+#REF!</f>
        <v>#REF!</v>
      </c>
      <c r="O13" s="259" t="e">
        <f>+#REF!</f>
        <v>#REF!</v>
      </c>
      <c r="P13" s="259">
        <v>6.45</v>
      </c>
      <c r="Q13" s="259">
        <v>31.03</v>
      </c>
      <c r="R13" s="259"/>
      <c r="S13" s="259" t="e">
        <f>+#REF!</f>
        <v>#REF!</v>
      </c>
      <c r="T13" s="259" t="e">
        <f>+#REF!</f>
        <v>#REF!</v>
      </c>
      <c r="U13" s="259" t="e">
        <f>+#REF!</f>
        <v>#REF!</v>
      </c>
      <c r="V13" s="259" t="e">
        <f>+#REF!</f>
        <v>#REF!</v>
      </c>
      <c r="W13" s="259" t="e">
        <f>+#REF!</f>
        <v>#REF!</v>
      </c>
      <c r="X13" s="259" t="e">
        <f>+#REF!</f>
        <v>#REF!</v>
      </c>
      <c r="Y13" s="259" t="e">
        <f>+#REF!</f>
        <v>#REF!</v>
      </c>
      <c r="Z13" s="259" t="e">
        <f>+#REF!</f>
        <v>#REF!</v>
      </c>
      <c r="AA13" s="264" t="e">
        <f>SUM(O13:Z14)</f>
        <v>#REF!</v>
      </c>
      <c r="AB13" s="261" t="e">
        <f>+AA13/K13</f>
        <v>#REF!</v>
      </c>
      <c r="AC13" s="261" t="e">
        <f>+(J13+AA13)/I13</f>
        <v>#REF!</v>
      </c>
      <c r="AD13" s="262" t="s">
        <v>43</v>
      </c>
      <c r="AE13" s="251" t="s">
        <v>44</v>
      </c>
      <c r="AF13" s="262" t="s">
        <v>45</v>
      </c>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row>
    <row r="14" spans="1:67" ht="195.75" customHeight="1" x14ac:dyDescent="0.25">
      <c r="A14" s="248"/>
      <c r="B14" s="248"/>
      <c r="C14" s="248"/>
      <c r="D14" s="248"/>
      <c r="E14" s="248"/>
      <c r="F14" s="280"/>
      <c r="G14" s="248"/>
      <c r="H14" s="248"/>
      <c r="I14" s="258"/>
      <c r="J14" s="256"/>
      <c r="K14" s="285"/>
      <c r="L14" s="254"/>
      <c r="M14" s="256"/>
      <c r="N14" s="256"/>
      <c r="O14" s="260"/>
      <c r="P14" s="260"/>
      <c r="Q14" s="260"/>
      <c r="R14" s="260"/>
      <c r="S14" s="260"/>
      <c r="T14" s="260"/>
      <c r="U14" s="260"/>
      <c r="V14" s="260"/>
      <c r="W14" s="260"/>
      <c r="X14" s="260"/>
      <c r="Y14" s="260"/>
      <c r="Z14" s="260"/>
      <c r="AA14" s="265"/>
      <c r="AB14" s="261"/>
      <c r="AC14" s="261"/>
      <c r="AD14" s="263"/>
      <c r="AE14" s="252"/>
      <c r="AF14" s="263"/>
    </row>
    <row r="15" spans="1:67" ht="89.25" customHeight="1" x14ac:dyDescent="0.25">
      <c r="A15" s="248" t="s">
        <v>38</v>
      </c>
      <c r="B15" s="248" t="str">
        <f>+'[2]Sección 1. Metas - Magnitud'!I18</f>
        <v>Instalar 35.000 señales verticales de pedestal</v>
      </c>
      <c r="C15" s="248">
        <v>223</v>
      </c>
      <c r="D15" s="248" t="s">
        <v>46</v>
      </c>
      <c r="E15" s="248">
        <v>170</v>
      </c>
      <c r="F15" s="280" t="s">
        <v>47</v>
      </c>
      <c r="G15" s="248" t="s">
        <v>41</v>
      </c>
      <c r="H15" s="248" t="s">
        <v>42</v>
      </c>
      <c r="I15" s="258" t="e">
        <f>SUM(J15:N16)</f>
        <v>#REF!</v>
      </c>
      <c r="J15" s="273" t="e">
        <f>+#REF!</f>
        <v>#REF!</v>
      </c>
      <c r="K15" s="269" t="e">
        <f>+#REF!</f>
        <v>#REF!</v>
      </c>
      <c r="L15" s="271" t="e">
        <f>+#REF!</f>
        <v>#REF!</v>
      </c>
      <c r="M15" s="273" t="e">
        <f>+#REF!</f>
        <v>#REF!</v>
      </c>
      <c r="N15" s="273" t="e">
        <f>+#REF!</f>
        <v>#REF!</v>
      </c>
      <c r="O15" s="259">
        <v>53</v>
      </c>
      <c r="P15" s="259">
        <v>712</v>
      </c>
      <c r="Q15" s="259">
        <v>881</v>
      </c>
      <c r="R15" s="259"/>
      <c r="S15" s="259" t="e">
        <f>+#REF!</f>
        <v>#REF!</v>
      </c>
      <c r="T15" s="259" t="e">
        <f>+#REF!</f>
        <v>#REF!</v>
      </c>
      <c r="U15" s="259" t="e">
        <f>+#REF!</f>
        <v>#REF!</v>
      </c>
      <c r="V15" s="259" t="e">
        <f>+#REF!</f>
        <v>#REF!</v>
      </c>
      <c r="W15" s="259" t="e">
        <f>+#REF!</f>
        <v>#REF!</v>
      </c>
      <c r="X15" s="259" t="e">
        <f>+#REF!</f>
        <v>#REF!</v>
      </c>
      <c r="Y15" s="259" t="e">
        <f>+#REF!</f>
        <v>#REF!</v>
      </c>
      <c r="Z15" s="259" t="e">
        <f>+#REF!</f>
        <v>#REF!</v>
      </c>
      <c r="AA15" s="264" t="e">
        <f>SUM(O15:Z16)</f>
        <v>#REF!</v>
      </c>
      <c r="AB15" s="261" t="e">
        <f>+AA15/K15</f>
        <v>#REF!</v>
      </c>
      <c r="AC15" s="261" t="e">
        <f>+(J15+AA15)/I15</f>
        <v>#REF!</v>
      </c>
      <c r="AD15" s="262" t="s">
        <v>48</v>
      </c>
      <c r="AE15" s="251" t="s">
        <v>44</v>
      </c>
      <c r="AF15" s="262" t="s">
        <v>49</v>
      </c>
    </row>
    <row r="16" spans="1:67" ht="140.25" customHeight="1" x14ac:dyDescent="0.25">
      <c r="A16" s="248"/>
      <c r="B16" s="248"/>
      <c r="C16" s="248"/>
      <c r="D16" s="248"/>
      <c r="E16" s="248"/>
      <c r="F16" s="280"/>
      <c r="G16" s="248"/>
      <c r="H16" s="248"/>
      <c r="I16" s="258"/>
      <c r="J16" s="274"/>
      <c r="K16" s="270"/>
      <c r="L16" s="272"/>
      <c r="M16" s="274"/>
      <c r="N16" s="274"/>
      <c r="O16" s="260"/>
      <c r="P16" s="260"/>
      <c r="Q16" s="260"/>
      <c r="R16" s="260"/>
      <c r="S16" s="260"/>
      <c r="T16" s="260"/>
      <c r="U16" s="260"/>
      <c r="V16" s="260"/>
      <c r="W16" s="260"/>
      <c r="X16" s="260"/>
      <c r="Y16" s="260"/>
      <c r="Z16" s="260"/>
      <c r="AA16" s="265"/>
      <c r="AB16" s="261"/>
      <c r="AC16" s="261"/>
      <c r="AD16" s="263"/>
      <c r="AE16" s="252"/>
      <c r="AF16" s="263"/>
    </row>
    <row r="17" spans="1:32" ht="62.25" customHeight="1" x14ac:dyDescent="0.25">
      <c r="A17" s="248" t="s">
        <v>38</v>
      </c>
      <c r="B17" s="304" t="str">
        <f>+'[2]Sección 1. Metas - Magnitud'!I45</f>
        <v>Realizar el 100% de las actividades para la segunda fase del Sistema Inteligente de Tranporte - SIT</v>
      </c>
      <c r="C17" s="248">
        <v>231</v>
      </c>
      <c r="D17" s="248" t="s">
        <v>50</v>
      </c>
      <c r="E17" s="248">
        <v>178</v>
      </c>
      <c r="F17" s="280" t="s">
        <v>51</v>
      </c>
      <c r="G17" s="248" t="s">
        <v>52</v>
      </c>
      <c r="H17" s="248" t="s">
        <v>42</v>
      </c>
      <c r="I17" s="286">
        <f>SUM(J17:N18)</f>
        <v>1</v>
      </c>
      <c r="J17" s="315">
        <v>0.05</v>
      </c>
      <c r="K17" s="302">
        <v>0.28999999999999998</v>
      </c>
      <c r="L17" s="305">
        <v>0.25</v>
      </c>
      <c r="M17" s="302">
        <v>0.4</v>
      </c>
      <c r="N17" s="302">
        <v>0.01</v>
      </c>
      <c r="O17" s="307">
        <v>0.19</v>
      </c>
      <c r="P17" s="308"/>
      <c r="Q17" s="308"/>
      <c r="R17" s="311">
        <v>0</v>
      </c>
      <c r="S17" s="312"/>
      <c r="T17" s="312"/>
      <c r="U17" s="290">
        <v>0</v>
      </c>
      <c r="V17" s="291"/>
      <c r="W17" s="291"/>
      <c r="X17" s="290">
        <v>0</v>
      </c>
      <c r="Y17" s="291"/>
      <c r="Z17" s="291"/>
      <c r="AA17" s="294">
        <f>+R17+O17+U17+X17</f>
        <v>0.19</v>
      </c>
      <c r="AB17" s="261">
        <f>+AA17/K17</f>
        <v>0.65517241379310354</v>
      </c>
      <c r="AC17" s="261">
        <f>+(J17+AA17)/I17</f>
        <v>0.24</v>
      </c>
      <c r="AD17" s="288" t="s">
        <v>53</v>
      </c>
      <c r="AE17" s="251" t="s">
        <v>44</v>
      </c>
      <c r="AF17" s="288" t="s">
        <v>54</v>
      </c>
    </row>
    <row r="18" spans="1:32" ht="200.25" customHeight="1" x14ac:dyDescent="0.25">
      <c r="A18" s="248"/>
      <c r="B18" s="304"/>
      <c r="C18" s="248"/>
      <c r="D18" s="248"/>
      <c r="E18" s="248"/>
      <c r="F18" s="280"/>
      <c r="G18" s="248"/>
      <c r="H18" s="248"/>
      <c r="I18" s="287"/>
      <c r="J18" s="316"/>
      <c r="K18" s="303"/>
      <c r="L18" s="306"/>
      <c r="M18" s="303"/>
      <c r="N18" s="303"/>
      <c r="O18" s="309"/>
      <c r="P18" s="310"/>
      <c r="Q18" s="310"/>
      <c r="R18" s="313"/>
      <c r="S18" s="314"/>
      <c r="T18" s="314"/>
      <c r="U18" s="292"/>
      <c r="V18" s="293"/>
      <c r="W18" s="293"/>
      <c r="X18" s="292"/>
      <c r="Y18" s="293"/>
      <c r="Z18" s="293"/>
      <c r="AA18" s="295"/>
      <c r="AB18" s="261"/>
      <c r="AC18" s="261"/>
      <c r="AD18" s="289"/>
      <c r="AE18" s="252"/>
      <c r="AF18" s="289"/>
    </row>
    <row r="19" spans="1:32" ht="62.25" customHeight="1" x14ac:dyDescent="0.25">
      <c r="A19" s="248" t="s">
        <v>38</v>
      </c>
      <c r="B19" s="304" t="str">
        <f>+'[2]Sección 1. Metas - Magnitud'!I48</f>
        <v>Realizar el 100% de las actividades para la segunda fase de Semáforos Inteligentes.</v>
      </c>
      <c r="C19" s="248">
        <v>232</v>
      </c>
      <c r="D19" s="248" t="s">
        <v>55</v>
      </c>
      <c r="E19" s="248">
        <v>179</v>
      </c>
      <c r="F19" s="280" t="s">
        <v>56</v>
      </c>
      <c r="G19" s="248" t="s">
        <v>52</v>
      </c>
      <c r="H19" s="248" t="s">
        <v>42</v>
      </c>
      <c r="I19" s="286">
        <f>SUM(J19:N20)</f>
        <v>1</v>
      </c>
      <c r="J19" s="315">
        <v>0.01</v>
      </c>
      <c r="K19" s="302">
        <v>0.15</v>
      </c>
      <c r="L19" s="305">
        <v>0.42</v>
      </c>
      <c r="M19" s="302">
        <v>0.42</v>
      </c>
      <c r="N19" s="302">
        <v>0</v>
      </c>
      <c r="O19" s="298">
        <v>0.35</v>
      </c>
      <c r="P19" s="299"/>
      <c r="Q19" s="299"/>
      <c r="R19" s="307">
        <v>0</v>
      </c>
      <c r="S19" s="308"/>
      <c r="T19" s="308"/>
      <c r="U19" s="298">
        <v>0</v>
      </c>
      <c r="V19" s="299"/>
      <c r="W19" s="299"/>
      <c r="X19" s="298">
        <v>0</v>
      </c>
      <c r="Y19" s="299"/>
      <c r="Z19" s="299"/>
      <c r="AA19" s="296">
        <f>+R19+O19+U19+X19</f>
        <v>0.35</v>
      </c>
      <c r="AB19" s="261">
        <f>+AA19/K19</f>
        <v>2.3333333333333335</v>
      </c>
      <c r="AC19" s="261">
        <f>+(J19+AA19)/I19</f>
        <v>0.36</v>
      </c>
      <c r="AD19" s="288" t="s">
        <v>57</v>
      </c>
      <c r="AE19" s="251" t="s">
        <v>44</v>
      </c>
      <c r="AF19" s="288" t="s">
        <v>54</v>
      </c>
    </row>
    <row r="20" spans="1:32" ht="298.5" customHeight="1" x14ac:dyDescent="0.25">
      <c r="A20" s="248"/>
      <c r="B20" s="304"/>
      <c r="C20" s="248"/>
      <c r="D20" s="248"/>
      <c r="E20" s="248"/>
      <c r="F20" s="280"/>
      <c r="G20" s="248"/>
      <c r="H20" s="248"/>
      <c r="I20" s="287"/>
      <c r="J20" s="316"/>
      <c r="K20" s="303"/>
      <c r="L20" s="306"/>
      <c r="M20" s="303"/>
      <c r="N20" s="303"/>
      <c r="O20" s="300"/>
      <c r="P20" s="301"/>
      <c r="Q20" s="301"/>
      <c r="R20" s="309"/>
      <c r="S20" s="310"/>
      <c r="T20" s="310"/>
      <c r="U20" s="300"/>
      <c r="V20" s="301"/>
      <c r="W20" s="301"/>
      <c r="X20" s="300"/>
      <c r="Y20" s="301"/>
      <c r="Z20" s="301"/>
      <c r="AA20" s="297"/>
      <c r="AB20" s="261"/>
      <c r="AC20" s="261"/>
      <c r="AD20" s="289"/>
      <c r="AE20" s="252"/>
      <c r="AF20" s="289"/>
    </row>
    <row r="21" spans="1:32" ht="62.25" customHeight="1" x14ac:dyDescent="0.25">
      <c r="A21" s="248" t="s">
        <v>38</v>
      </c>
      <c r="B21" s="304" t="str">
        <f>+'[2]Sección 1. Metas - Magnitud'!I51</f>
        <v>Realizar el 100% de las actividades para la primera fase de Detección Electrónica DEI</v>
      </c>
      <c r="C21" s="248">
        <v>233</v>
      </c>
      <c r="D21" s="248" t="s">
        <v>58</v>
      </c>
      <c r="E21" s="248">
        <v>180</v>
      </c>
      <c r="F21" s="280" t="s">
        <v>59</v>
      </c>
      <c r="G21" s="248" t="s">
        <v>52</v>
      </c>
      <c r="H21" s="248" t="s">
        <v>42</v>
      </c>
      <c r="I21" s="286">
        <f>SUM(J21:N22)</f>
        <v>1</v>
      </c>
      <c r="J21" s="315">
        <v>0.01</v>
      </c>
      <c r="K21" s="302">
        <v>0.1</v>
      </c>
      <c r="L21" s="305">
        <v>0.3</v>
      </c>
      <c r="M21" s="302">
        <v>0.55000000000000004</v>
      </c>
      <c r="N21" s="302">
        <v>0.04</v>
      </c>
      <c r="O21" s="298">
        <v>4.4999999999999998E-2</v>
      </c>
      <c r="P21" s="299"/>
      <c r="Q21" s="299"/>
      <c r="R21" s="298">
        <v>0</v>
      </c>
      <c r="S21" s="299"/>
      <c r="T21" s="299"/>
      <c r="U21" s="298">
        <v>0</v>
      </c>
      <c r="V21" s="299"/>
      <c r="W21" s="299"/>
      <c r="X21" s="298">
        <v>0</v>
      </c>
      <c r="Y21" s="299"/>
      <c r="Z21" s="299"/>
      <c r="AA21" s="296">
        <f>+R21+O21+U21+X21</f>
        <v>4.4999999999999998E-2</v>
      </c>
      <c r="AB21" s="261">
        <f>+AA21/K21</f>
        <v>0.44999999999999996</v>
      </c>
      <c r="AC21" s="261">
        <f>+(J21+AA21)/I21</f>
        <v>5.5E-2</v>
      </c>
      <c r="AD21" s="288" t="s">
        <v>60</v>
      </c>
      <c r="AE21" s="251" t="s">
        <v>44</v>
      </c>
      <c r="AF21" s="288" t="s">
        <v>54</v>
      </c>
    </row>
    <row r="22" spans="1:32" ht="124.5" customHeight="1" x14ac:dyDescent="0.25">
      <c r="A22" s="248"/>
      <c r="B22" s="304"/>
      <c r="C22" s="248"/>
      <c r="D22" s="248"/>
      <c r="E22" s="248"/>
      <c r="F22" s="280"/>
      <c r="G22" s="248"/>
      <c r="H22" s="248"/>
      <c r="I22" s="287"/>
      <c r="J22" s="316"/>
      <c r="K22" s="303"/>
      <c r="L22" s="306"/>
      <c r="M22" s="303"/>
      <c r="N22" s="303"/>
      <c r="O22" s="300"/>
      <c r="P22" s="301"/>
      <c r="Q22" s="301"/>
      <c r="R22" s="300"/>
      <c r="S22" s="301"/>
      <c r="T22" s="301"/>
      <c r="U22" s="300"/>
      <c r="V22" s="301"/>
      <c r="W22" s="301"/>
      <c r="X22" s="300"/>
      <c r="Y22" s="301"/>
      <c r="Z22" s="301"/>
      <c r="AA22" s="297"/>
      <c r="AB22" s="261"/>
      <c r="AC22" s="261"/>
      <c r="AD22" s="289"/>
      <c r="AE22" s="252"/>
      <c r="AF22" s="289"/>
    </row>
  </sheetData>
  <mergeCells count="150">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 ref="M21:M22"/>
    <mergeCell ref="N21:N22"/>
    <mergeCell ref="O17:Q18"/>
    <mergeCell ref="R17:T18"/>
    <mergeCell ref="L21:L22"/>
    <mergeCell ref="I19:I20"/>
    <mergeCell ref="J19:J20"/>
    <mergeCell ref="K19:K20"/>
    <mergeCell ref="R19:T20"/>
    <mergeCell ref="J17:J18"/>
    <mergeCell ref="K17:K18"/>
    <mergeCell ref="L17:L18"/>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AF17:AF18"/>
    <mergeCell ref="AB17:AB18"/>
    <mergeCell ref="AC17:AC18"/>
    <mergeCell ref="AD17:AD18"/>
    <mergeCell ref="X17:Z18"/>
    <mergeCell ref="AA17:AA18"/>
    <mergeCell ref="AE17:AE18"/>
    <mergeCell ref="U17:W18"/>
    <mergeCell ref="AF21:AF22"/>
    <mergeCell ref="N15:N16"/>
    <mergeCell ref="O15:O16"/>
    <mergeCell ref="P15:P16"/>
    <mergeCell ref="Q15:Q16"/>
    <mergeCell ref="R15:R16"/>
    <mergeCell ref="S15:S16"/>
    <mergeCell ref="E15:E16"/>
    <mergeCell ref="C17:C18"/>
    <mergeCell ref="D17:D18"/>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B1:X68"/>
  <sheetViews>
    <sheetView topLeftCell="A37" zoomScale="90" zoomScaleNormal="90" workbookViewId="0">
      <selection activeCell="C51" sqref="C51:I51"/>
    </sheetView>
  </sheetViews>
  <sheetFormatPr baseColWidth="10" defaultColWidth="11.42578125"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24" width="11.42578125" style="3"/>
    <col min="25" max="16384" width="11.42578125" style="7"/>
  </cols>
  <sheetData>
    <row r="1" spans="2:14" ht="6" customHeight="1" thickBot="1" x14ac:dyDescent="0.25"/>
    <row r="2" spans="2:14" ht="25.5" customHeight="1" x14ac:dyDescent="0.2">
      <c r="B2" s="319"/>
      <c r="C2" s="317" t="s">
        <v>0</v>
      </c>
      <c r="D2" s="317"/>
      <c r="E2" s="317"/>
      <c r="F2" s="317"/>
      <c r="G2" s="317"/>
      <c r="H2" s="317"/>
      <c r="I2" s="321"/>
      <c r="J2" s="10"/>
      <c r="K2" s="10"/>
      <c r="M2" s="11" t="s">
        <v>61</v>
      </c>
    </row>
    <row r="3" spans="2:14" ht="25.5" customHeight="1" x14ac:dyDescent="0.2">
      <c r="B3" s="320"/>
      <c r="C3" s="318" t="s">
        <v>1</v>
      </c>
      <c r="D3" s="318"/>
      <c r="E3" s="318"/>
      <c r="F3" s="318"/>
      <c r="G3" s="318"/>
      <c r="H3" s="318"/>
      <c r="I3" s="322"/>
      <c r="J3" s="10"/>
      <c r="K3" s="10"/>
      <c r="M3" s="11" t="s">
        <v>62</v>
      </c>
    </row>
    <row r="4" spans="2:14" ht="25.5" customHeight="1" x14ac:dyDescent="0.2">
      <c r="B4" s="320"/>
      <c r="C4" s="318" t="s">
        <v>63</v>
      </c>
      <c r="D4" s="318"/>
      <c r="E4" s="318"/>
      <c r="F4" s="318"/>
      <c r="G4" s="318"/>
      <c r="H4" s="318"/>
      <c r="I4" s="322"/>
      <c r="J4" s="10"/>
      <c r="K4" s="10"/>
      <c r="M4" s="11" t="s">
        <v>64</v>
      </c>
    </row>
    <row r="5" spans="2:14" ht="25.5" customHeight="1" x14ac:dyDescent="0.2">
      <c r="B5" s="320"/>
      <c r="C5" s="318" t="s">
        <v>65</v>
      </c>
      <c r="D5" s="318"/>
      <c r="E5" s="318"/>
      <c r="F5" s="318"/>
      <c r="G5" s="323" t="s">
        <v>66</v>
      </c>
      <c r="H5" s="323"/>
      <c r="I5" s="322"/>
      <c r="J5" s="10"/>
      <c r="K5" s="10"/>
      <c r="M5" s="11" t="s">
        <v>67</v>
      </c>
    </row>
    <row r="6" spans="2:14" ht="23.25" customHeight="1" x14ac:dyDescent="0.2">
      <c r="B6" s="324" t="s">
        <v>68</v>
      </c>
      <c r="C6" s="325"/>
      <c r="D6" s="325"/>
      <c r="E6" s="325"/>
      <c r="F6" s="325"/>
      <c r="G6" s="325"/>
      <c r="H6" s="325"/>
      <c r="I6" s="326"/>
      <c r="J6" s="12"/>
      <c r="K6" s="12"/>
    </row>
    <row r="7" spans="2:14" ht="24" customHeight="1" x14ac:dyDescent="0.2">
      <c r="B7" s="327" t="s">
        <v>69</v>
      </c>
      <c r="C7" s="328"/>
      <c r="D7" s="328"/>
      <c r="E7" s="328"/>
      <c r="F7" s="328"/>
      <c r="G7" s="328"/>
      <c r="H7" s="328"/>
      <c r="I7" s="329"/>
      <c r="J7" s="13"/>
      <c r="K7" s="13"/>
    </row>
    <row r="8" spans="2:14" ht="24" customHeight="1" x14ac:dyDescent="0.2">
      <c r="B8" s="330" t="s">
        <v>70</v>
      </c>
      <c r="C8" s="331"/>
      <c r="D8" s="331"/>
      <c r="E8" s="331"/>
      <c r="F8" s="331"/>
      <c r="G8" s="331"/>
      <c r="H8" s="331"/>
      <c r="I8" s="332"/>
      <c r="J8" s="14"/>
      <c r="K8" s="14"/>
      <c r="N8" s="6" t="s">
        <v>71</v>
      </c>
    </row>
    <row r="9" spans="2:14" ht="30.75" customHeight="1" x14ac:dyDescent="0.2">
      <c r="B9" s="98" t="s">
        <v>72</v>
      </c>
      <c r="C9" s="59">
        <v>231</v>
      </c>
      <c r="D9" s="338" t="s">
        <v>73</v>
      </c>
      <c r="E9" s="338"/>
      <c r="F9" s="339" t="s">
        <v>74</v>
      </c>
      <c r="G9" s="340"/>
      <c r="H9" s="340"/>
      <c r="I9" s="341"/>
      <c r="J9" s="15"/>
      <c r="K9" s="15"/>
      <c r="M9" s="11" t="s">
        <v>75</v>
      </c>
      <c r="N9" s="6" t="s">
        <v>76</v>
      </c>
    </row>
    <row r="10" spans="2:14" ht="30.75" customHeight="1" x14ac:dyDescent="0.2">
      <c r="B10" s="18" t="s">
        <v>77</v>
      </c>
      <c r="C10" s="60" t="s">
        <v>78</v>
      </c>
      <c r="D10" s="342" t="s">
        <v>79</v>
      </c>
      <c r="E10" s="343"/>
      <c r="F10" s="333" t="s">
        <v>80</v>
      </c>
      <c r="G10" s="334"/>
      <c r="H10" s="16" t="s">
        <v>81</v>
      </c>
      <c r="I10" s="113" t="s">
        <v>78</v>
      </c>
      <c r="J10" s="17"/>
      <c r="K10" s="17"/>
      <c r="M10" s="11" t="s">
        <v>82</v>
      </c>
      <c r="N10" s="6" t="s">
        <v>83</v>
      </c>
    </row>
    <row r="11" spans="2:14" ht="30.75" customHeight="1" x14ac:dyDescent="0.2">
      <c r="B11" s="18" t="s">
        <v>84</v>
      </c>
      <c r="C11" s="335" t="s">
        <v>85</v>
      </c>
      <c r="D11" s="335"/>
      <c r="E11" s="335"/>
      <c r="F11" s="335"/>
      <c r="G11" s="16" t="s">
        <v>86</v>
      </c>
      <c r="H11" s="336">
        <v>1032</v>
      </c>
      <c r="I11" s="337"/>
      <c r="J11" s="19"/>
      <c r="K11" s="19"/>
      <c r="M11" s="11" t="s">
        <v>87</v>
      </c>
      <c r="N11" s="6" t="s">
        <v>42</v>
      </c>
    </row>
    <row r="12" spans="2:14" ht="30.75" customHeight="1" x14ac:dyDescent="0.2">
      <c r="B12" s="18" t="s">
        <v>88</v>
      </c>
      <c r="C12" s="344" t="s">
        <v>82</v>
      </c>
      <c r="D12" s="344"/>
      <c r="E12" s="344"/>
      <c r="F12" s="344"/>
      <c r="G12" s="16" t="s">
        <v>89</v>
      </c>
      <c r="H12" s="345" t="s">
        <v>90</v>
      </c>
      <c r="I12" s="346"/>
      <c r="J12" s="20"/>
      <c r="K12" s="20"/>
      <c r="M12" s="21" t="s">
        <v>91</v>
      </c>
    </row>
    <row r="13" spans="2:14" ht="30.75" customHeight="1" x14ac:dyDescent="0.2">
      <c r="B13" s="18" t="s">
        <v>92</v>
      </c>
      <c r="C13" s="347" t="s">
        <v>93</v>
      </c>
      <c r="D13" s="347"/>
      <c r="E13" s="347"/>
      <c r="F13" s="347"/>
      <c r="G13" s="347"/>
      <c r="H13" s="347"/>
      <c r="I13" s="348"/>
      <c r="J13" s="22"/>
      <c r="K13" s="22"/>
      <c r="M13" s="21"/>
    </row>
    <row r="14" spans="2:14" ht="30.75" customHeight="1" x14ac:dyDescent="0.2">
      <c r="B14" s="18" t="s">
        <v>94</v>
      </c>
      <c r="C14" s="333" t="s">
        <v>95</v>
      </c>
      <c r="D14" s="334"/>
      <c r="E14" s="334"/>
      <c r="F14" s="334"/>
      <c r="G14" s="334"/>
      <c r="H14" s="334"/>
      <c r="I14" s="349"/>
      <c r="J14" s="17"/>
      <c r="K14" s="17"/>
      <c r="M14" s="21"/>
      <c r="N14" s="6" t="s">
        <v>96</v>
      </c>
    </row>
    <row r="15" spans="2:14" ht="30.75" customHeight="1" x14ac:dyDescent="0.2">
      <c r="B15" s="18" t="s">
        <v>97</v>
      </c>
      <c r="C15" s="350" t="s">
        <v>98</v>
      </c>
      <c r="D15" s="350"/>
      <c r="E15" s="350"/>
      <c r="F15" s="350"/>
      <c r="G15" s="16" t="s">
        <v>99</v>
      </c>
      <c r="H15" s="351" t="s">
        <v>100</v>
      </c>
      <c r="I15" s="352"/>
      <c r="J15" s="17"/>
      <c r="K15" s="17"/>
      <c r="M15" s="21" t="s">
        <v>101</v>
      </c>
      <c r="N15" s="6" t="s">
        <v>78</v>
      </c>
    </row>
    <row r="16" spans="2:14" ht="30.75" customHeight="1" x14ac:dyDescent="0.2">
      <c r="B16" s="18" t="s">
        <v>102</v>
      </c>
      <c r="C16" s="353" t="s">
        <v>103</v>
      </c>
      <c r="D16" s="354"/>
      <c r="E16" s="354"/>
      <c r="F16" s="354"/>
      <c r="G16" s="16" t="s">
        <v>104</v>
      </c>
      <c r="H16" s="351" t="s">
        <v>42</v>
      </c>
      <c r="I16" s="352"/>
      <c r="J16" s="17"/>
      <c r="K16" s="17"/>
      <c r="M16" s="21" t="s">
        <v>105</v>
      </c>
    </row>
    <row r="17" spans="2:14" ht="36" customHeight="1" x14ac:dyDescent="0.2">
      <c r="B17" s="18" t="s">
        <v>106</v>
      </c>
      <c r="C17" s="347" t="s">
        <v>107</v>
      </c>
      <c r="D17" s="347"/>
      <c r="E17" s="347"/>
      <c r="F17" s="347"/>
      <c r="G17" s="347"/>
      <c r="H17" s="347"/>
      <c r="I17" s="348"/>
      <c r="J17" s="22"/>
      <c r="K17" s="22"/>
      <c r="M17" s="21" t="s">
        <v>108</v>
      </c>
      <c r="N17" s="6" t="s">
        <v>109</v>
      </c>
    </row>
    <row r="18" spans="2:14" ht="30.75" customHeight="1" x14ac:dyDescent="0.2">
      <c r="B18" s="18" t="s">
        <v>110</v>
      </c>
      <c r="C18" s="350" t="s">
        <v>111</v>
      </c>
      <c r="D18" s="350"/>
      <c r="E18" s="350"/>
      <c r="F18" s="350"/>
      <c r="G18" s="350"/>
      <c r="H18" s="350"/>
      <c r="I18" s="355"/>
      <c r="J18" s="23"/>
      <c r="K18" s="23"/>
      <c r="M18" s="21" t="s">
        <v>112</v>
      </c>
      <c r="N18" s="6" t="s">
        <v>113</v>
      </c>
    </row>
    <row r="19" spans="2:14" ht="30.75" customHeight="1" x14ac:dyDescent="0.2">
      <c r="B19" s="18" t="s">
        <v>114</v>
      </c>
      <c r="C19" s="350" t="s">
        <v>115</v>
      </c>
      <c r="D19" s="350"/>
      <c r="E19" s="350"/>
      <c r="F19" s="350"/>
      <c r="G19" s="350"/>
      <c r="H19" s="350"/>
      <c r="I19" s="355"/>
      <c r="J19" s="24"/>
      <c r="K19" s="24"/>
      <c r="M19" s="21"/>
      <c r="N19" s="6" t="s">
        <v>116</v>
      </c>
    </row>
    <row r="20" spans="2:14" ht="30.75" customHeight="1" x14ac:dyDescent="0.2">
      <c r="B20" s="18" t="s">
        <v>117</v>
      </c>
      <c r="C20" s="356" t="s">
        <v>52</v>
      </c>
      <c r="D20" s="356"/>
      <c r="E20" s="356"/>
      <c r="F20" s="356"/>
      <c r="G20" s="356"/>
      <c r="H20" s="356"/>
      <c r="I20" s="357"/>
      <c r="J20" s="25"/>
      <c r="K20" s="25"/>
      <c r="M20" s="21" t="s">
        <v>100</v>
      </c>
      <c r="N20" s="6" t="s">
        <v>118</v>
      </c>
    </row>
    <row r="21" spans="2:14" ht="27.75" customHeight="1" x14ac:dyDescent="0.2">
      <c r="B21" s="358" t="s">
        <v>119</v>
      </c>
      <c r="C21" s="360" t="s">
        <v>120</v>
      </c>
      <c r="D21" s="360"/>
      <c r="E21" s="360"/>
      <c r="F21" s="361" t="s">
        <v>121</v>
      </c>
      <c r="G21" s="361"/>
      <c r="H21" s="361"/>
      <c r="I21" s="362"/>
      <c r="J21" s="26"/>
      <c r="K21" s="26"/>
      <c r="M21" s="21" t="s">
        <v>122</v>
      </c>
      <c r="N21" s="6" t="s">
        <v>123</v>
      </c>
    </row>
    <row r="22" spans="2:14" ht="27" customHeight="1" x14ac:dyDescent="0.2">
      <c r="B22" s="359"/>
      <c r="C22" s="350" t="s">
        <v>124</v>
      </c>
      <c r="D22" s="350"/>
      <c r="E22" s="350"/>
      <c r="F22" s="350" t="s">
        <v>125</v>
      </c>
      <c r="G22" s="350"/>
      <c r="H22" s="350"/>
      <c r="I22" s="355"/>
      <c r="J22" s="24"/>
      <c r="K22" s="24"/>
      <c r="M22" s="21" t="s">
        <v>126</v>
      </c>
      <c r="N22" s="6" t="s">
        <v>127</v>
      </c>
    </row>
    <row r="23" spans="2:14" ht="39.75" customHeight="1" x14ac:dyDescent="0.2">
      <c r="B23" s="18" t="s">
        <v>128</v>
      </c>
      <c r="C23" s="351" t="s">
        <v>52</v>
      </c>
      <c r="D23" s="351"/>
      <c r="E23" s="351"/>
      <c r="F23" s="351" t="s">
        <v>52</v>
      </c>
      <c r="G23" s="351"/>
      <c r="H23" s="351"/>
      <c r="I23" s="352"/>
      <c r="J23" s="17"/>
      <c r="K23" s="17"/>
      <c r="M23" s="21"/>
      <c r="N23" s="6" t="s">
        <v>93</v>
      </c>
    </row>
    <row r="24" spans="2:14" ht="44.25" customHeight="1" x14ac:dyDescent="0.2">
      <c r="B24" s="18" t="s">
        <v>129</v>
      </c>
      <c r="C24" s="372" t="s">
        <v>130</v>
      </c>
      <c r="D24" s="373"/>
      <c r="E24" s="374"/>
      <c r="F24" s="339" t="s">
        <v>131</v>
      </c>
      <c r="G24" s="340"/>
      <c r="H24" s="340"/>
      <c r="I24" s="341"/>
      <c r="J24" s="23"/>
      <c r="K24" s="23"/>
      <c r="M24" s="27"/>
      <c r="N24" s="6" t="s">
        <v>132</v>
      </c>
    </row>
    <row r="25" spans="2:14" ht="29.25" customHeight="1" x14ac:dyDescent="0.2">
      <c r="B25" s="18" t="s">
        <v>133</v>
      </c>
      <c r="C25" s="375" t="s">
        <v>103</v>
      </c>
      <c r="D25" s="376"/>
      <c r="E25" s="377"/>
      <c r="F25" s="16" t="s">
        <v>134</v>
      </c>
      <c r="G25" s="378">
        <v>0.3</v>
      </c>
      <c r="H25" s="379"/>
      <c r="I25" s="380"/>
      <c r="J25" s="28"/>
      <c r="K25" s="28"/>
      <c r="M25" s="27"/>
    </row>
    <row r="26" spans="2:14" ht="27" customHeight="1" x14ac:dyDescent="0.2">
      <c r="B26" s="18" t="s">
        <v>135</v>
      </c>
      <c r="C26" s="339" t="s">
        <v>136</v>
      </c>
      <c r="D26" s="340"/>
      <c r="E26" s="381"/>
      <c r="F26" s="16" t="s">
        <v>137</v>
      </c>
      <c r="G26" s="382">
        <v>0.3</v>
      </c>
      <c r="H26" s="383"/>
      <c r="I26" s="384"/>
      <c r="J26" s="29"/>
      <c r="K26" s="29"/>
      <c r="M26" s="27"/>
    </row>
    <row r="27" spans="2:14" ht="47.25" customHeight="1" x14ac:dyDescent="0.2">
      <c r="B27" s="97" t="s">
        <v>138</v>
      </c>
      <c r="C27" s="385" t="s">
        <v>108</v>
      </c>
      <c r="D27" s="386"/>
      <c r="E27" s="387"/>
      <c r="F27" s="30" t="s">
        <v>139</v>
      </c>
      <c r="G27" s="382" t="s">
        <v>140</v>
      </c>
      <c r="H27" s="383"/>
      <c r="I27" s="384"/>
      <c r="J27" s="26"/>
      <c r="K27" s="26"/>
      <c r="M27" s="27"/>
    </row>
    <row r="28" spans="2:14" ht="30" customHeight="1" x14ac:dyDescent="0.2">
      <c r="B28" s="388" t="s">
        <v>141</v>
      </c>
      <c r="C28" s="389"/>
      <c r="D28" s="389"/>
      <c r="E28" s="389"/>
      <c r="F28" s="389"/>
      <c r="G28" s="389"/>
      <c r="H28" s="389"/>
      <c r="I28" s="390"/>
      <c r="J28" s="14"/>
      <c r="K28" s="14"/>
      <c r="M28" s="27"/>
    </row>
    <row r="29" spans="2:14" ht="56.25" customHeight="1" x14ac:dyDescent="0.2">
      <c r="B29" s="31" t="s">
        <v>142</v>
      </c>
      <c r="C29" s="32" t="s">
        <v>143</v>
      </c>
      <c r="D29" s="32" t="s">
        <v>144</v>
      </c>
      <c r="E29" s="32" t="s">
        <v>145</v>
      </c>
      <c r="F29" s="32" t="s">
        <v>146</v>
      </c>
      <c r="G29" s="33" t="s">
        <v>147</v>
      </c>
      <c r="H29" s="33" t="s">
        <v>148</v>
      </c>
      <c r="I29" s="34" t="s">
        <v>149</v>
      </c>
      <c r="J29" s="70" t="s">
        <v>150</v>
      </c>
      <c r="K29" s="24"/>
      <c r="M29" s="27"/>
    </row>
    <row r="30" spans="2:14" ht="19.5" customHeight="1" x14ac:dyDescent="0.2">
      <c r="B30" s="35" t="s">
        <v>151</v>
      </c>
      <c r="C30" s="71">
        <v>0</v>
      </c>
      <c r="D30" s="72">
        <f>+C30</f>
        <v>0</v>
      </c>
      <c r="E30" s="92">
        <v>0</v>
      </c>
      <c r="F30" s="73">
        <f>+E30</f>
        <v>0</v>
      </c>
      <c r="G30" s="50" t="e">
        <f>+C30/E30</f>
        <v>#DIV/0!</v>
      </c>
      <c r="H30" s="51" t="e">
        <f>+D30/F30</f>
        <v>#DIV/0!</v>
      </c>
      <c r="I30" s="52">
        <f>+D30/$G$26</f>
        <v>0</v>
      </c>
      <c r="J30" s="69">
        <v>0.99</v>
      </c>
      <c r="K30" s="36"/>
      <c r="M30" s="27"/>
    </row>
    <row r="31" spans="2:14" ht="19.5" customHeight="1" x14ac:dyDescent="0.2">
      <c r="B31" s="35" t="s">
        <v>152</v>
      </c>
      <c r="C31" s="71">
        <v>0</v>
      </c>
      <c r="D31" s="72">
        <f>+D30+C31</f>
        <v>0</v>
      </c>
      <c r="E31" s="92">
        <v>0</v>
      </c>
      <c r="F31" s="73">
        <f>+F30+E31</f>
        <v>0</v>
      </c>
      <c r="G31" s="50" t="e">
        <f t="shared" ref="G31:H40" si="0">+C31/E31</f>
        <v>#DIV/0!</v>
      </c>
      <c r="H31" s="51" t="e">
        <f t="shared" si="0"/>
        <v>#DIV/0!</v>
      </c>
      <c r="I31" s="52">
        <f t="shared" ref="I31:I41" si="1">+D31/$G$26</f>
        <v>0</v>
      </c>
      <c r="J31" s="69">
        <v>0.99</v>
      </c>
      <c r="K31" s="36"/>
      <c r="M31" s="27"/>
    </row>
    <row r="32" spans="2:14" ht="19.5" customHeight="1" x14ac:dyDescent="0.2">
      <c r="B32" s="35" t="s">
        <v>153</v>
      </c>
      <c r="C32" s="71">
        <v>0</v>
      </c>
      <c r="D32" s="72">
        <f t="shared" ref="D32:D40" si="2">+D31+C32</f>
        <v>0</v>
      </c>
      <c r="E32" s="92">
        <v>0.19</v>
      </c>
      <c r="F32" s="73">
        <f t="shared" ref="F32:F41" si="3">+F31+E32</f>
        <v>0.19</v>
      </c>
      <c r="G32" s="50">
        <f t="shared" si="0"/>
        <v>0</v>
      </c>
      <c r="H32" s="51">
        <f t="shared" si="0"/>
        <v>0</v>
      </c>
      <c r="I32" s="52">
        <f t="shared" si="1"/>
        <v>0</v>
      </c>
      <c r="J32" s="69">
        <v>0.99</v>
      </c>
      <c r="K32" s="36"/>
      <c r="M32" s="27"/>
    </row>
    <row r="33" spans="2:11" ht="19.5" customHeight="1" x14ac:dyDescent="0.2">
      <c r="B33" s="35" t="s">
        <v>154</v>
      </c>
      <c r="C33" s="71">
        <v>0</v>
      </c>
      <c r="D33" s="72">
        <f t="shared" si="2"/>
        <v>0</v>
      </c>
      <c r="E33" s="92">
        <v>0</v>
      </c>
      <c r="F33" s="73">
        <f t="shared" si="3"/>
        <v>0.19</v>
      </c>
      <c r="G33" s="50" t="e">
        <f t="shared" si="0"/>
        <v>#DIV/0!</v>
      </c>
      <c r="H33" s="51">
        <f t="shared" si="0"/>
        <v>0</v>
      </c>
      <c r="I33" s="52">
        <f t="shared" si="1"/>
        <v>0</v>
      </c>
      <c r="J33" s="69">
        <v>0.99</v>
      </c>
      <c r="K33" s="36"/>
    </row>
    <row r="34" spans="2:11" ht="19.5" customHeight="1" x14ac:dyDescent="0.2">
      <c r="B34" s="35" t="s">
        <v>155</v>
      </c>
      <c r="C34" s="71">
        <v>0</v>
      </c>
      <c r="D34" s="72">
        <f t="shared" si="2"/>
        <v>0</v>
      </c>
      <c r="E34" s="92">
        <v>0</v>
      </c>
      <c r="F34" s="73">
        <f t="shared" si="3"/>
        <v>0.19</v>
      </c>
      <c r="G34" s="50" t="e">
        <f t="shared" si="0"/>
        <v>#DIV/0!</v>
      </c>
      <c r="H34" s="51">
        <f t="shared" si="0"/>
        <v>0</v>
      </c>
      <c r="I34" s="52">
        <f t="shared" si="1"/>
        <v>0</v>
      </c>
      <c r="J34" s="69">
        <v>0.99</v>
      </c>
      <c r="K34" s="36"/>
    </row>
    <row r="35" spans="2:11" ht="19.5" customHeight="1" x14ac:dyDescent="0.2">
      <c r="B35" s="35" t="s">
        <v>156</v>
      </c>
      <c r="C35" s="71">
        <v>0</v>
      </c>
      <c r="D35" s="72">
        <f t="shared" si="2"/>
        <v>0</v>
      </c>
      <c r="E35" s="92">
        <v>0</v>
      </c>
      <c r="F35" s="73">
        <f t="shared" si="3"/>
        <v>0.19</v>
      </c>
      <c r="G35" s="50" t="e">
        <f t="shared" si="0"/>
        <v>#DIV/0!</v>
      </c>
      <c r="H35" s="51">
        <f t="shared" si="0"/>
        <v>0</v>
      </c>
      <c r="I35" s="52">
        <f t="shared" si="1"/>
        <v>0</v>
      </c>
      <c r="J35" s="69">
        <v>0.99</v>
      </c>
      <c r="K35" s="36"/>
    </row>
    <row r="36" spans="2:11" ht="19.5" customHeight="1" x14ac:dyDescent="0.2">
      <c r="B36" s="35" t="s">
        <v>157</v>
      </c>
      <c r="C36" s="71">
        <v>0</v>
      </c>
      <c r="D36" s="72">
        <f t="shared" si="2"/>
        <v>0</v>
      </c>
      <c r="E36" s="92">
        <v>0</v>
      </c>
      <c r="F36" s="73">
        <f t="shared" si="3"/>
        <v>0.19</v>
      </c>
      <c r="G36" s="50" t="e">
        <f t="shared" si="0"/>
        <v>#DIV/0!</v>
      </c>
      <c r="H36" s="51">
        <f t="shared" si="0"/>
        <v>0</v>
      </c>
      <c r="I36" s="52">
        <f t="shared" si="1"/>
        <v>0</v>
      </c>
      <c r="J36" s="69">
        <v>0.99</v>
      </c>
      <c r="K36" s="36"/>
    </row>
    <row r="37" spans="2:11" ht="19.5" customHeight="1" x14ac:dyDescent="0.2">
      <c r="B37" s="35" t="s">
        <v>158</v>
      </c>
      <c r="C37" s="71">
        <v>0</v>
      </c>
      <c r="D37" s="72">
        <f t="shared" si="2"/>
        <v>0</v>
      </c>
      <c r="E37" s="92">
        <v>0</v>
      </c>
      <c r="F37" s="73">
        <f t="shared" si="3"/>
        <v>0.19</v>
      </c>
      <c r="G37" s="50" t="e">
        <f t="shared" si="0"/>
        <v>#DIV/0!</v>
      </c>
      <c r="H37" s="51">
        <f t="shared" si="0"/>
        <v>0</v>
      </c>
      <c r="I37" s="52">
        <f t="shared" si="1"/>
        <v>0</v>
      </c>
      <c r="J37" s="69">
        <v>0.99</v>
      </c>
      <c r="K37" s="36"/>
    </row>
    <row r="38" spans="2:11" ht="19.5" customHeight="1" x14ac:dyDescent="0.2">
      <c r="B38" s="35" t="s">
        <v>159</v>
      </c>
      <c r="C38" s="71">
        <v>0</v>
      </c>
      <c r="D38" s="72">
        <f t="shared" si="2"/>
        <v>0</v>
      </c>
      <c r="E38" s="92">
        <v>0.02</v>
      </c>
      <c r="F38" s="73">
        <f t="shared" si="3"/>
        <v>0.21</v>
      </c>
      <c r="G38" s="50">
        <f t="shared" si="0"/>
        <v>0</v>
      </c>
      <c r="H38" s="51">
        <f t="shared" si="0"/>
        <v>0</v>
      </c>
      <c r="I38" s="52">
        <f t="shared" si="1"/>
        <v>0</v>
      </c>
      <c r="J38" s="69">
        <v>0.99</v>
      </c>
      <c r="K38" s="36"/>
    </row>
    <row r="39" spans="2:11" ht="19.5" customHeight="1" x14ac:dyDescent="0.2">
      <c r="B39" s="35" t="s">
        <v>160</v>
      </c>
      <c r="C39" s="71">
        <v>0</v>
      </c>
      <c r="D39" s="72">
        <f t="shared" si="2"/>
        <v>0</v>
      </c>
      <c r="E39" s="92">
        <v>0</v>
      </c>
      <c r="F39" s="73">
        <f t="shared" si="3"/>
        <v>0.21</v>
      </c>
      <c r="G39" s="50" t="e">
        <f t="shared" si="0"/>
        <v>#DIV/0!</v>
      </c>
      <c r="H39" s="51">
        <f t="shared" si="0"/>
        <v>0</v>
      </c>
      <c r="I39" s="52">
        <f t="shared" si="1"/>
        <v>0</v>
      </c>
      <c r="J39" s="69">
        <v>0.99</v>
      </c>
      <c r="K39" s="36"/>
    </row>
    <row r="40" spans="2:11" ht="19.5" customHeight="1" x14ac:dyDescent="0.2">
      <c r="B40" s="35" t="s">
        <v>161</v>
      </c>
      <c r="C40" s="71">
        <v>0</v>
      </c>
      <c r="D40" s="72">
        <f t="shared" si="2"/>
        <v>0</v>
      </c>
      <c r="E40" s="92">
        <v>0</v>
      </c>
      <c r="F40" s="73">
        <f t="shared" si="3"/>
        <v>0.21</v>
      </c>
      <c r="G40" s="50" t="e">
        <f t="shared" si="0"/>
        <v>#DIV/0!</v>
      </c>
      <c r="H40" s="51">
        <f t="shared" si="0"/>
        <v>0</v>
      </c>
      <c r="I40" s="52">
        <f t="shared" si="1"/>
        <v>0</v>
      </c>
      <c r="J40" s="69">
        <v>0.99</v>
      </c>
      <c r="K40" s="36"/>
    </row>
    <row r="41" spans="2:11" ht="19.5" customHeight="1" x14ac:dyDescent="0.2">
      <c r="B41" s="35" t="s">
        <v>162</v>
      </c>
      <c r="C41" s="71">
        <v>0</v>
      </c>
      <c r="D41" s="72">
        <f>+D40+C41</f>
        <v>0</v>
      </c>
      <c r="E41" s="92">
        <v>0.04</v>
      </c>
      <c r="F41" s="73">
        <f t="shared" si="3"/>
        <v>0.25</v>
      </c>
      <c r="G41" s="50">
        <f>+C41/E41</f>
        <v>0</v>
      </c>
      <c r="H41" s="51">
        <f>+D41/F41</f>
        <v>0</v>
      </c>
      <c r="I41" s="52">
        <f t="shared" si="1"/>
        <v>0</v>
      </c>
      <c r="J41" s="69">
        <v>0.99</v>
      </c>
      <c r="K41" s="36"/>
    </row>
    <row r="42" spans="2:11" ht="54.75" customHeight="1" x14ac:dyDescent="0.2">
      <c r="B42" s="77" t="s">
        <v>163</v>
      </c>
      <c r="C42" s="391" t="s">
        <v>53</v>
      </c>
      <c r="D42" s="391"/>
      <c r="E42" s="391"/>
      <c r="F42" s="391"/>
      <c r="G42" s="391"/>
      <c r="H42" s="391"/>
      <c r="I42" s="392"/>
      <c r="J42" s="37"/>
      <c r="K42" s="37"/>
    </row>
    <row r="43" spans="2:11" ht="29.25" customHeight="1" x14ac:dyDescent="0.2">
      <c r="B43" s="388" t="s">
        <v>164</v>
      </c>
      <c r="C43" s="389"/>
      <c r="D43" s="389"/>
      <c r="E43" s="389"/>
      <c r="F43" s="389"/>
      <c r="G43" s="389"/>
      <c r="H43" s="389"/>
      <c r="I43" s="390"/>
      <c r="J43" s="14"/>
      <c r="K43" s="14"/>
    </row>
    <row r="44" spans="2:11" ht="32.25" customHeight="1" x14ac:dyDescent="0.2">
      <c r="B44" s="363"/>
      <c r="C44" s="364"/>
      <c r="D44" s="364"/>
      <c r="E44" s="364"/>
      <c r="F44" s="364"/>
      <c r="G44" s="364"/>
      <c r="H44" s="364"/>
      <c r="I44" s="365"/>
      <c r="J44" s="14"/>
      <c r="K44" s="14"/>
    </row>
    <row r="45" spans="2:11" ht="32.25" customHeight="1" x14ac:dyDescent="0.2">
      <c r="B45" s="366"/>
      <c r="C45" s="367"/>
      <c r="D45" s="367"/>
      <c r="E45" s="367"/>
      <c r="F45" s="367"/>
      <c r="G45" s="367"/>
      <c r="H45" s="367"/>
      <c r="I45" s="368"/>
      <c r="J45" s="37"/>
      <c r="K45" s="37"/>
    </row>
    <row r="46" spans="2:11" ht="32.25" customHeight="1" x14ac:dyDescent="0.2">
      <c r="B46" s="366"/>
      <c r="C46" s="367"/>
      <c r="D46" s="367"/>
      <c r="E46" s="367"/>
      <c r="F46" s="367"/>
      <c r="G46" s="367"/>
      <c r="H46" s="367"/>
      <c r="I46" s="368"/>
      <c r="J46" s="37"/>
      <c r="K46" s="37"/>
    </row>
    <row r="47" spans="2:11" ht="32.25" customHeight="1" x14ac:dyDescent="0.2">
      <c r="B47" s="366"/>
      <c r="C47" s="367"/>
      <c r="D47" s="367"/>
      <c r="E47" s="367"/>
      <c r="F47" s="367"/>
      <c r="G47" s="367"/>
      <c r="H47" s="367"/>
      <c r="I47" s="368"/>
      <c r="J47" s="37"/>
      <c r="K47" s="37"/>
    </row>
    <row r="48" spans="2:11" ht="32.25" customHeight="1" x14ac:dyDescent="0.2">
      <c r="B48" s="369"/>
      <c r="C48" s="370"/>
      <c r="D48" s="370"/>
      <c r="E48" s="370"/>
      <c r="F48" s="370"/>
      <c r="G48" s="370"/>
      <c r="H48" s="370"/>
      <c r="I48" s="371"/>
      <c r="J48" s="12"/>
      <c r="K48" s="12"/>
    </row>
    <row r="49" spans="2:11" ht="83.25" customHeight="1" x14ac:dyDescent="0.2">
      <c r="B49" s="18" t="s">
        <v>165</v>
      </c>
      <c r="C49" s="391" t="s">
        <v>53</v>
      </c>
      <c r="D49" s="391"/>
      <c r="E49" s="391"/>
      <c r="F49" s="391"/>
      <c r="G49" s="391"/>
      <c r="H49" s="391"/>
      <c r="I49" s="392"/>
      <c r="J49" s="38"/>
      <c r="K49" s="38"/>
    </row>
    <row r="50" spans="2:11" ht="34.5" customHeight="1" x14ac:dyDescent="0.2">
      <c r="B50" s="18" t="s">
        <v>166</v>
      </c>
      <c r="C50" s="393" t="s">
        <v>140</v>
      </c>
      <c r="D50" s="393"/>
      <c r="E50" s="393"/>
      <c r="F50" s="393"/>
      <c r="G50" s="393"/>
      <c r="H50" s="393"/>
      <c r="I50" s="394"/>
      <c r="J50" s="38"/>
      <c r="K50" s="38"/>
    </row>
    <row r="51" spans="2:11" ht="34.5" customHeight="1" x14ac:dyDescent="0.2">
      <c r="B51" s="112" t="s">
        <v>167</v>
      </c>
      <c r="C51" s="395" t="s">
        <v>54</v>
      </c>
      <c r="D51" s="396"/>
      <c r="E51" s="396"/>
      <c r="F51" s="396"/>
      <c r="G51" s="396"/>
      <c r="H51" s="396"/>
      <c r="I51" s="397"/>
      <c r="J51" s="38"/>
      <c r="K51" s="38"/>
    </row>
    <row r="52" spans="2:11" ht="29.25" customHeight="1" x14ac:dyDescent="0.2">
      <c r="B52" s="388" t="s">
        <v>168</v>
      </c>
      <c r="C52" s="389"/>
      <c r="D52" s="389"/>
      <c r="E52" s="389"/>
      <c r="F52" s="389"/>
      <c r="G52" s="389"/>
      <c r="H52" s="389"/>
      <c r="I52" s="390"/>
      <c r="J52" s="38"/>
      <c r="K52" s="38"/>
    </row>
    <row r="53" spans="2:11" ht="33" customHeight="1" x14ac:dyDescent="0.2">
      <c r="B53" s="398" t="s">
        <v>169</v>
      </c>
      <c r="C53" s="111" t="s">
        <v>170</v>
      </c>
      <c r="D53" s="399" t="s">
        <v>171</v>
      </c>
      <c r="E53" s="399"/>
      <c r="F53" s="399"/>
      <c r="G53" s="399" t="s">
        <v>172</v>
      </c>
      <c r="H53" s="399"/>
      <c r="I53" s="400"/>
      <c r="J53" s="39"/>
      <c r="K53" s="39"/>
    </row>
    <row r="54" spans="2:11" ht="31.5" customHeight="1" x14ac:dyDescent="0.2">
      <c r="B54" s="398"/>
      <c r="C54" s="40"/>
      <c r="D54" s="393"/>
      <c r="E54" s="393"/>
      <c r="F54" s="393"/>
      <c r="G54" s="401"/>
      <c r="H54" s="401"/>
      <c r="I54" s="402"/>
      <c r="J54" s="39"/>
      <c r="K54" s="39"/>
    </row>
    <row r="55" spans="2:11" ht="31.5" customHeight="1" x14ac:dyDescent="0.2">
      <c r="B55" s="112" t="s">
        <v>173</v>
      </c>
      <c r="C55" s="414" t="s">
        <v>174</v>
      </c>
      <c r="D55" s="414"/>
      <c r="E55" s="415" t="s">
        <v>175</v>
      </c>
      <c r="F55" s="415"/>
      <c r="G55" s="414" t="s">
        <v>176</v>
      </c>
      <c r="H55" s="414"/>
      <c r="I55" s="416"/>
      <c r="J55" s="41"/>
      <c r="K55" s="41"/>
    </row>
    <row r="56" spans="2:11" ht="31.5" customHeight="1" x14ac:dyDescent="0.2">
      <c r="B56" s="112" t="s">
        <v>177</v>
      </c>
      <c r="C56" s="393" t="str">
        <f>+'[3]HV 1'!C56:D56</f>
        <v>NICOLAS ADOLFO CORREAL HUERTAS</v>
      </c>
      <c r="D56" s="393"/>
      <c r="E56" s="417" t="s">
        <v>178</v>
      </c>
      <c r="F56" s="417"/>
      <c r="G56" s="414" t="str">
        <f>+'[4]HV 1'!G56:I56</f>
        <v>DIANA VIDAL</v>
      </c>
      <c r="H56" s="414"/>
      <c r="I56" s="416"/>
      <c r="J56" s="41"/>
      <c r="K56" s="41"/>
    </row>
    <row r="57" spans="2:11" ht="31.5" customHeight="1" x14ac:dyDescent="0.2">
      <c r="B57" s="112" t="s">
        <v>179</v>
      </c>
      <c r="C57" s="393"/>
      <c r="D57" s="393"/>
      <c r="E57" s="403" t="s">
        <v>180</v>
      </c>
      <c r="F57" s="404"/>
      <c r="G57" s="407"/>
      <c r="H57" s="408"/>
      <c r="I57" s="409"/>
      <c r="J57" s="42"/>
      <c r="K57" s="42"/>
    </row>
    <row r="58" spans="2:11" ht="31.5" customHeight="1" thickBot="1" x14ac:dyDescent="0.25">
      <c r="B58" s="78" t="s">
        <v>181</v>
      </c>
      <c r="C58" s="413"/>
      <c r="D58" s="413"/>
      <c r="E58" s="405"/>
      <c r="F58" s="406"/>
      <c r="G58" s="410"/>
      <c r="H58" s="411"/>
      <c r="I58" s="412"/>
      <c r="J58" s="42"/>
      <c r="K58" s="42"/>
    </row>
    <row r="59" spans="2:11" hidden="1" x14ac:dyDescent="0.2">
      <c r="B59" s="3"/>
      <c r="C59" s="3"/>
      <c r="D59" s="5"/>
      <c r="E59" s="5"/>
      <c r="F59" s="5"/>
      <c r="G59" s="5"/>
      <c r="H59" s="5"/>
      <c r="I59" s="61"/>
      <c r="J59" s="43"/>
      <c r="K59" s="43"/>
    </row>
    <row r="60" spans="2:11" hidden="1" x14ac:dyDescent="0.2">
      <c r="B60" s="62"/>
      <c r="C60" s="63"/>
      <c r="D60" s="63"/>
      <c r="E60" s="64"/>
      <c r="F60" s="64"/>
      <c r="G60" s="65"/>
      <c r="H60" s="66"/>
      <c r="I60" s="63"/>
      <c r="J60" s="49"/>
      <c r="K60" s="49"/>
    </row>
    <row r="61" spans="2:11" hidden="1" x14ac:dyDescent="0.2">
      <c r="B61" s="62"/>
      <c r="C61" s="63"/>
      <c r="D61" s="63"/>
      <c r="E61" s="64"/>
      <c r="F61" s="64"/>
      <c r="G61" s="65"/>
      <c r="H61" s="66"/>
      <c r="I61" s="63"/>
      <c r="J61" s="49"/>
      <c r="K61" s="49"/>
    </row>
    <row r="62" spans="2:11" hidden="1" x14ac:dyDescent="0.2">
      <c r="B62" s="62"/>
      <c r="C62" s="63"/>
      <c r="D62" s="63"/>
      <c r="E62" s="64"/>
      <c r="F62" s="64"/>
      <c r="G62" s="65"/>
      <c r="H62" s="66"/>
      <c r="I62" s="63"/>
      <c r="J62" s="49"/>
      <c r="K62" s="49"/>
    </row>
    <row r="63" spans="2:11" hidden="1" x14ac:dyDescent="0.2">
      <c r="B63" s="62"/>
      <c r="C63" s="63"/>
      <c r="D63" s="63"/>
      <c r="E63" s="64"/>
      <c r="F63" s="64"/>
      <c r="G63" s="65"/>
      <c r="H63" s="66"/>
      <c r="I63" s="63"/>
      <c r="J63" s="49"/>
      <c r="K63" s="49"/>
    </row>
    <row r="64" spans="2:11" hidden="1" x14ac:dyDescent="0.2">
      <c r="B64" s="62"/>
      <c r="C64" s="63"/>
      <c r="D64" s="63"/>
      <c r="E64" s="64"/>
      <c r="F64" s="64"/>
      <c r="G64" s="65"/>
      <c r="H64" s="66"/>
      <c r="I64" s="63"/>
      <c r="J64" s="49"/>
      <c r="K64" s="49"/>
    </row>
    <row r="65" spans="2:11" hidden="1" x14ac:dyDescent="0.2">
      <c r="B65" s="62"/>
      <c r="C65" s="63"/>
      <c r="D65" s="63"/>
      <c r="E65" s="64"/>
      <c r="F65" s="64"/>
      <c r="G65" s="65"/>
      <c r="H65" s="66"/>
      <c r="I65" s="63"/>
      <c r="J65" s="49"/>
      <c r="K65" s="49"/>
    </row>
    <row r="66" spans="2:11" hidden="1" x14ac:dyDescent="0.2">
      <c r="B66" s="62"/>
      <c r="C66" s="63"/>
      <c r="D66" s="63"/>
      <c r="E66" s="64"/>
      <c r="F66" s="64"/>
      <c r="G66" s="65"/>
      <c r="H66" s="66"/>
      <c r="I66" s="63"/>
      <c r="J66" s="49"/>
      <c r="K66" s="49"/>
    </row>
    <row r="67" spans="2:11" hidden="1" x14ac:dyDescent="0.2">
      <c r="B67" s="62"/>
      <c r="C67" s="63"/>
      <c r="D67" s="63"/>
      <c r="E67" s="64"/>
      <c r="F67" s="64"/>
      <c r="G67" s="65"/>
      <c r="H67" s="66"/>
      <c r="I67" s="63"/>
      <c r="J67" s="49"/>
      <c r="K67" s="49"/>
    </row>
    <row r="68" spans="2:11" x14ac:dyDescent="0.2">
      <c r="B68" s="67"/>
      <c r="C68" s="3"/>
      <c r="D68" s="3"/>
      <c r="E68" s="3"/>
      <c r="F68" s="3"/>
      <c r="G68" s="68"/>
      <c r="H68" s="3"/>
      <c r="I68" s="3"/>
    </row>
  </sheetData>
  <mergeCells count="66">
    <mergeCell ref="C57:D57"/>
    <mergeCell ref="E57:F58"/>
    <mergeCell ref="G57:I58"/>
    <mergeCell ref="C58:D58"/>
    <mergeCell ref="C55:D55"/>
    <mergeCell ref="E55:F55"/>
    <mergeCell ref="G55:I55"/>
    <mergeCell ref="C56:D56"/>
    <mergeCell ref="E56:F56"/>
    <mergeCell ref="G56:I56"/>
    <mergeCell ref="C49:I49"/>
    <mergeCell ref="C50:I50"/>
    <mergeCell ref="C51:I51"/>
    <mergeCell ref="B52:I52"/>
    <mergeCell ref="B53:B54"/>
    <mergeCell ref="D53:F53"/>
    <mergeCell ref="G53:I53"/>
    <mergeCell ref="D54:F54"/>
    <mergeCell ref="G54:I54"/>
    <mergeCell ref="B44:I48"/>
    <mergeCell ref="C24:E24"/>
    <mergeCell ref="F24:I24"/>
    <mergeCell ref="C25:E25"/>
    <mergeCell ref="G25:I25"/>
    <mergeCell ref="C26:E26"/>
    <mergeCell ref="G26:I26"/>
    <mergeCell ref="C27:E27"/>
    <mergeCell ref="G27:I27"/>
    <mergeCell ref="B28:I28"/>
    <mergeCell ref="C42:I42"/>
    <mergeCell ref="B43:I43"/>
    <mergeCell ref="B21:B22"/>
    <mergeCell ref="C21:E21"/>
    <mergeCell ref="F21:I21"/>
    <mergeCell ref="C22:E22"/>
    <mergeCell ref="F22:I22"/>
    <mergeCell ref="C23:E23"/>
    <mergeCell ref="F23:I23"/>
    <mergeCell ref="C16:F16"/>
    <mergeCell ref="H16:I16"/>
    <mergeCell ref="C17:I17"/>
    <mergeCell ref="C18:I18"/>
    <mergeCell ref="C19:I19"/>
    <mergeCell ref="C20:I20"/>
    <mergeCell ref="C12:F12"/>
    <mergeCell ref="H12:I12"/>
    <mergeCell ref="C13:I13"/>
    <mergeCell ref="C14:I14"/>
    <mergeCell ref="C15:F15"/>
    <mergeCell ref="H15:I15"/>
    <mergeCell ref="B6:I6"/>
    <mergeCell ref="B7:I7"/>
    <mergeCell ref="B8:I8"/>
    <mergeCell ref="F10:G10"/>
    <mergeCell ref="C11:F11"/>
    <mergeCell ref="H11:I11"/>
    <mergeCell ref="D9:E9"/>
    <mergeCell ref="F9:I9"/>
    <mergeCell ref="D10:E10"/>
    <mergeCell ref="C2:H2"/>
    <mergeCell ref="C3:H3"/>
    <mergeCell ref="B2:B5"/>
    <mergeCell ref="I2:I5"/>
    <mergeCell ref="C4:H4"/>
    <mergeCell ref="C5:F5"/>
    <mergeCell ref="G5:H5"/>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B1:M18"/>
  <sheetViews>
    <sheetView topLeftCell="A7" zoomScale="90" zoomScaleNormal="90" workbookViewId="0">
      <selection activeCell="A7" sqref="A1:IV65536"/>
    </sheetView>
  </sheetViews>
  <sheetFormatPr baseColWidth="10" defaultColWidth="11.42578125" defaultRowHeight="15" x14ac:dyDescent="0.25"/>
  <cols>
    <col min="1" max="1" width="1.28515625" customWidth="1"/>
    <col min="2" max="2" width="20.140625" style="56" customWidth="1"/>
    <col min="3" max="3" width="34.5703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422"/>
      <c r="C1" s="425" t="s">
        <v>0</v>
      </c>
      <c r="D1" s="426"/>
      <c r="E1" s="426"/>
      <c r="F1" s="426"/>
      <c r="G1" s="426"/>
      <c r="H1" s="427"/>
      <c r="I1" s="428"/>
      <c r="J1" s="429"/>
    </row>
    <row r="2" spans="2:13" ht="18" customHeight="1" thickBot="1" x14ac:dyDescent="0.3">
      <c r="B2" s="423"/>
      <c r="C2" s="425" t="s">
        <v>1</v>
      </c>
      <c r="D2" s="426"/>
      <c r="E2" s="426"/>
      <c r="F2" s="426"/>
      <c r="G2" s="426"/>
      <c r="H2" s="427"/>
      <c r="I2" s="430"/>
      <c r="J2" s="431"/>
    </row>
    <row r="3" spans="2:13" ht="18" customHeight="1" thickBot="1" x14ac:dyDescent="0.3">
      <c r="B3" s="423"/>
      <c r="C3" s="425" t="s">
        <v>182</v>
      </c>
      <c r="D3" s="426"/>
      <c r="E3" s="426"/>
      <c r="F3" s="426"/>
      <c r="G3" s="426"/>
      <c r="H3" s="427"/>
      <c r="I3" s="430"/>
      <c r="J3" s="431"/>
    </row>
    <row r="4" spans="2:13" ht="18" customHeight="1" thickBot="1" x14ac:dyDescent="0.3">
      <c r="B4" s="424"/>
      <c r="C4" s="425" t="s">
        <v>183</v>
      </c>
      <c r="D4" s="426"/>
      <c r="E4" s="426"/>
      <c r="F4" s="427"/>
      <c r="G4" s="434" t="s">
        <v>184</v>
      </c>
      <c r="H4" s="435"/>
      <c r="I4" s="432"/>
      <c r="J4" s="433"/>
    </row>
    <row r="5" spans="2:13" ht="18" customHeight="1" thickBot="1" x14ac:dyDescent="0.3">
      <c r="B5" s="53"/>
      <c r="C5" s="10"/>
      <c r="D5" s="10"/>
      <c r="E5" s="10"/>
      <c r="F5" s="10"/>
      <c r="G5" s="10"/>
      <c r="H5" s="10"/>
      <c r="I5" s="10"/>
      <c r="J5" s="54"/>
    </row>
    <row r="6" spans="2:13" ht="51.75" customHeight="1" thickBot="1" x14ac:dyDescent="0.3">
      <c r="B6" s="1" t="s">
        <v>185</v>
      </c>
      <c r="C6" s="438" t="str">
        <f>+'[5]Sección 1. Metas - Magnitud'!C7</f>
        <v>1032 - Gestión y control de tránsito y transporte</v>
      </c>
      <c r="D6" s="439"/>
      <c r="E6" s="440"/>
      <c r="F6" s="55"/>
      <c r="G6" s="10"/>
      <c r="H6" s="10"/>
      <c r="I6" s="10"/>
      <c r="J6" s="54"/>
    </row>
    <row r="7" spans="2:13" ht="32.25" customHeight="1" thickBot="1" x14ac:dyDescent="0.3">
      <c r="B7" s="2" t="s">
        <v>186</v>
      </c>
      <c r="C7" s="438" t="str">
        <f>+'[5]Sección 1. Metas - Magnitud'!C8:F8</f>
        <v>Dirección de Control y Vigilancia</v>
      </c>
      <c r="D7" s="439"/>
      <c r="E7" s="440"/>
      <c r="F7" s="55"/>
      <c r="G7" s="10"/>
      <c r="H7" s="10"/>
      <c r="I7" s="10"/>
      <c r="J7" s="54"/>
    </row>
    <row r="8" spans="2:13" ht="32.25" customHeight="1" thickBot="1" x14ac:dyDescent="0.3">
      <c r="B8" s="2" t="s">
        <v>187</v>
      </c>
      <c r="C8" s="438" t="str">
        <f>+'[5]Sección 1. Metas - Magnitud'!C9:F9</f>
        <v>Subsecretaría de Servicios de la Movilidad</v>
      </c>
      <c r="D8" s="439"/>
      <c r="E8" s="440"/>
      <c r="F8" s="4"/>
      <c r="G8" s="10"/>
      <c r="H8" s="10"/>
      <c r="I8" s="10"/>
      <c r="J8" s="54"/>
    </row>
    <row r="9" spans="2:13" ht="33.75" customHeight="1" thickBot="1" x14ac:dyDescent="0.3">
      <c r="B9" s="2" t="s">
        <v>188</v>
      </c>
      <c r="C9" s="438" t="s">
        <v>189</v>
      </c>
      <c r="D9" s="439"/>
      <c r="E9" s="440"/>
      <c r="F9" s="55"/>
      <c r="G9" s="10"/>
      <c r="H9" s="10"/>
      <c r="I9" s="10"/>
      <c r="J9" s="54"/>
    </row>
    <row r="10" spans="2:13" ht="32.25" customHeight="1" thickBot="1" x14ac:dyDescent="0.3">
      <c r="B10" s="2" t="s">
        <v>190</v>
      </c>
      <c r="C10" s="438" t="s">
        <v>95</v>
      </c>
      <c r="D10" s="439"/>
      <c r="E10" s="440"/>
    </row>
    <row r="12" spans="2:13" x14ac:dyDescent="0.25">
      <c r="B12" s="448" t="s">
        <v>191</v>
      </c>
      <c r="C12" s="449"/>
      <c r="D12" s="449"/>
      <c r="E12" s="449"/>
      <c r="F12" s="449"/>
      <c r="G12" s="449"/>
      <c r="H12" s="450"/>
      <c r="I12" s="442" t="s">
        <v>192</v>
      </c>
      <c r="J12" s="443"/>
      <c r="K12" s="443"/>
    </row>
    <row r="13" spans="2:13" s="57" customFormat="1" ht="30" customHeight="1" x14ac:dyDescent="0.25">
      <c r="B13" s="436" t="s">
        <v>193</v>
      </c>
      <c r="C13" s="436" t="s">
        <v>194</v>
      </c>
      <c r="D13" s="436" t="s">
        <v>195</v>
      </c>
      <c r="E13" s="436" t="s">
        <v>196</v>
      </c>
      <c r="F13" s="436" t="s">
        <v>197</v>
      </c>
      <c r="G13" s="436" t="s">
        <v>198</v>
      </c>
      <c r="H13" s="436" t="s">
        <v>199</v>
      </c>
      <c r="I13" s="444" t="s">
        <v>200</v>
      </c>
      <c r="J13" s="446" t="s">
        <v>201</v>
      </c>
      <c r="K13" s="441" t="s">
        <v>202</v>
      </c>
    </row>
    <row r="14" spans="2:13" s="57" customFormat="1" x14ac:dyDescent="0.25">
      <c r="B14" s="437"/>
      <c r="C14" s="437"/>
      <c r="D14" s="437"/>
      <c r="E14" s="437"/>
      <c r="F14" s="437"/>
      <c r="G14" s="437"/>
      <c r="H14" s="437"/>
      <c r="I14" s="445"/>
      <c r="J14" s="447"/>
      <c r="K14" s="441"/>
    </row>
    <row r="15" spans="2:13" s="57" customFormat="1" ht="105" x14ac:dyDescent="0.25">
      <c r="B15" s="96">
        <v>1</v>
      </c>
      <c r="C15" s="135" t="s">
        <v>203</v>
      </c>
      <c r="D15" s="95">
        <v>0.19</v>
      </c>
      <c r="E15" s="91"/>
      <c r="F15" s="93" t="s">
        <v>204</v>
      </c>
      <c r="G15" s="163">
        <v>0.19</v>
      </c>
      <c r="H15" s="106">
        <v>43160</v>
      </c>
      <c r="I15" s="104">
        <v>0.19</v>
      </c>
      <c r="J15" s="110">
        <v>43132</v>
      </c>
      <c r="K15" s="101"/>
      <c r="M15" s="108"/>
    </row>
    <row r="16" spans="2:13" ht="60" x14ac:dyDescent="0.25">
      <c r="B16" s="134">
        <v>2</v>
      </c>
      <c r="C16" s="102" t="s">
        <v>205</v>
      </c>
      <c r="D16" s="95">
        <v>0.02</v>
      </c>
      <c r="E16" s="91"/>
      <c r="F16" s="93" t="s">
        <v>206</v>
      </c>
      <c r="G16" s="163">
        <v>0.02</v>
      </c>
      <c r="H16" s="106">
        <v>43344</v>
      </c>
      <c r="I16" s="104"/>
      <c r="J16" s="110"/>
      <c r="K16" s="101"/>
      <c r="M16" s="109"/>
    </row>
    <row r="17" spans="2:11" ht="75" x14ac:dyDescent="0.25">
      <c r="B17" s="162">
        <v>3</v>
      </c>
      <c r="C17" s="75" t="s">
        <v>207</v>
      </c>
      <c r="D17" s="95">
        <v>0.04</v>
      </c>
      <c r="E17" s="91"/>
      <c r="F17" s="93" t="s">
        <v>208</v>
      </c>
      <c r="G17" s="163">
        <v>0.04</v>
      </c>
      <c r="H17" s="106">
        <v>43435</v>
      </c>
      <c r="I17" s="104"/>
      <c r="J17" s="110"/>
      <c r="K17" s="101"/>
    </row>
    <row r="18" spans="2:11" x14ac:dyDescent="0.25">
      <c r="B18" s="418" t="s">
        <v>209</v>
      </c>
      <c r="C18" s="419"/>
      <c r="D18" s="58">
        <f>SUM(D15:D17)</f>
        <v>0.25</v>
      </c>
      <c r="E18" s="420" t="s">
        <v>209</v>
      </c>
      <c r="F18" s="421"/>
      <c r="G18" s="58">
        <f>SUM(G15:G17)</f>
        <v>0.25</v>
      </c>
      <c r="H18" s="161"/>
      <c r="I18" s="105">
        <f>SUM(I15:I17)</f>
        <v>0.19</v>
      </c>
      <c r="J18" s="103"/>
      <c r="K18" s="103"/>
    </row>
  </sheetData>
  <mergeCells count="26">
    <mergeCell ref="K13:K14"/>
    <mergeCell ref="I12:K12"/>
    <mergeCell ref="B13:B14"/>
    <mergeCell ref="C13:C14"/>
    <mergeCell ref="D13:D14"/>
    <mergeCell ref="E13:E14"/>
    <mergeCell ref="F13:F14"/>
    <mergeCell ref="G13:G14"/>
    <mergeCell ref="I13:I14"/>
    <mergeCell ref="J13:J14"/>
    <mergeCell ref="B12:H12"/>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sheetPr>
  <dimension ref="A1:X64"/>
  <sheetViews>
    <sheetView tabSelected="1" topLeftCell="A26" zoomScale="90" zoomScaleNormal="90" workbookViewId="0">
      <selection activeCell="C46" sqref="C46:I46"/>
    </sheetView>
  </sheetViews>
  <sheetFormatPr baseColWidth="10" defaultColWidth="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0" width="22.42578125" style="7" customWidth="1"/>
    <col min="11" max="11" width="22.42578125" style="7" hidden="1" customWidth="1"/>
    <col min="12" max="12" width="0" style="3" hidden="1" customWidth="1"/>
    <col min="13" max="14" width="0" style="166" hidden="1" customWidth="1"/>
    <col min="15" max="24" width="0" style="3" hidden="1" customWidth="1"/>
    <col min="25" max="16384" width="11.42578125" style="7" hidden="1"/>
  </cols>
  <sheetData>
    <row r="1" spans="2:14" ht="37.5" customHeight="1" x14ac:dyDescent="0.2">
      <c r="B1" s="451"/>
      <c r="C1" s="464" t="s">
        <v>1</v>
      </c>
      <c r="D1" s="464"/>
      <c r="E1" s="464"/>
      <c r="F1" s="464"/>
      <c r="G1" s="464"/>
      <c r="H1" s="464"/>
      <c r="I1" s="453"/>
      <c r="J1" s="10"/>
      <c r="K1" s="10"/>
      <c r="M1" s="165" t="s">
        <v>61</v>
      </c>
    </row>
    <row r="2" spans="2:14" ht="37.5" customHeight="1" x14ac:dyDescent="0.2">
      <c r="B2" s="452"/>
      <c r="C2" s="465" t="s">
        <v>210</v>
      </c>
      <c r="D2" s="465"/>
      <c r="E2" s="465"/>
      <c r="F2" s="465"/>
      <c r="G2" s="465"/>
      <c r="H2" s="465"/>
      <c r="I2" s="454"/>
      <c r="J2" s="10"/>
      <c r="K2" s="10"/>
      <c r="M2" s="165" t="s">
        <v>62</v>
      </c>
    </row>
    <row r="3" spans="2:14" ht="37.5" customHeight="1" x14ac:dyDescent="0.2">
      <c r="B3" s="452"/>
      <c r="C3" s="465" t="s">
        <v>211</v>
      </c>
      <c r="D3" s="465"/>
      <c r="E3" s="465"/>
      <c r="F3" s="465" t="s">
        <v>212</v>
      </c>
      <c r="G3" s="465"/>
      <c r="H3" s="465"/>
      <c r="I3" s="454"/>
      <c r="J3" s="10"/>
      <c r="K3" s="10"/>
      <c r="M3" s="165" t="s">
        <v>64</v>
      </c>
    </row>
    <row r="4" spans="2:14" ht="23.25" customHeight="1" x14ac:dyDescent="0.2">
      <c r="B4" s="466"/>
      <c r="C4" s="467"/>
      <c r="D4" s="467"/>
      <c r="E4" s="467"/>
      <c r="F4" s="467"/>
      <c r="G4" s="467"/>
      <c r="H4" s="467"/>
      <c r="I4" s="468"/>
      <c r="J4" s="12"/>
      <c r="K4" s="12"/>
    </row>
    <row r="5" spans="2:14" ht="24" customHeight="1" x14ac:dyDescent="0.2">
      <c r="B5" s="469" t="s">
        <v>213</v>
      </c>
      <c r="C5" s="470"/>
      <c r="D5" s="470"/>
      <c r="E5" s="470"/>
      <c r="F5" s="470"/>
      <c r="G5" s="470"/>
      <c r="H5" s="470"/>
      <c r="I5" s="471"/>
      <c r="J5" s="14"/>
      <c r="K5" s="14"/>
      <c r="N5" s="166" t="s">
        <v>71</v>
      </c>
    </row>
    <row r="6" spans="2:14" ht="30.75" customHeight="1" x14ac:dyDescent="0.2">
      <c r="B6" s="183" t="s">
        <v>214</v>
      </c>
      <c r="C6" s="181">
        <v>1</v>
      </c>
      <c r="D6" s="472" t="s">
        <v>215</v>
      </c>
      <c r="E6" s="472"/>
      <c r="F6" s="474" t="s">
        <v>348</v>
      </c>
      <c r="G6" s="474"/>
      <c r="H6" s="474"/>
      <c r="I6" s="475"/>
      <c r="J6" s="15"/>
      <c r="K6" s="15"/>
      <c r="M6" s="165" t="s">
        <v>75</v>
      </c>
      <c r="N6" s="166" t="s">
        <v>76</v>
      </c>
    </row>
    <row r="7" spans="2:14" ht="30.75" customHeight="1" x14ac:dyDescent="0.2">
      <c r="B7" s="183" t="s">
        <v>216</v>
      </c>
      <c r="C7" s="181" t="s">
        <v>78</v>
      </c>
      <c r="D7" s="472" t="s">
        <v>217</v>
      </c>
      <c r="E7" s="472"/>
      <c r="F7" s="473" t="s">
        <v>218</v>
      </c>
      <c r="G7" s="473"/>
      <c r="H7" s="182" t="s">
        <v>219</v>
      </c>
      <c r="I7" s="201" t="s">
        <v>78</v>
      </c>
      <c r="J7" s="17"/>
      <c r="K7" s="17"/>
      <c r="M7" s="165" t="s">
        <v>82</v>
      </c>
      <c r="N7" s="166" t="s">
        <v>83</v>
      </c>
    </row>
    <row r="8" spans="2:14" ht="30.75" customHeight="1" x14ac:dyDescent="0.2">
      <c r="B8" s="183" t="s">
        <v>220</v>
      </c>
      <c r="C8" s="474" t="s">
        <v>221</v>
      </c>
      <c r="D8" s="474"/>
      <c r="E8" s="474"/>
      <c r="F8" s="474"/>
      <c r="G8" s="182" t="s">
        <v>222</v>
      </c>
      <c r="H8" s="479">
        <v>7551</v>
      </c>
      <c r="I8" s="480"/>
      <c r="J8" s="19"/>
      <c r="K8" s="19"/>
      <c r="M8" s="165" t="s">
        <v>87</v>
      </c>
      <c r="N8" s="166" t="s">
        <v>42</v>
      </c>
    </row>
    <row r="9" spans="2:14" ht="30.75" customHeight="1" x14ac:dyDescent="0.2">
      <c r="B9" s="183" t="s">
        <v>62</v>
      </c>
      <c r="C9" s="481" t="s">
        <v>82</v>
      </c>
      <c r="D9" s="481"/>
      <c r="E9" s="481"/>
      <c r="F9" s="481"/>
      <c r="G9" s="182" t="s">
        <v>223</v>
      </c>
      <c r="H9" s="482" t="s">
        <v>224</v>
      </c>
      <c r="I9" s="483"/>
      <c r="J9" s="20"/>
      <c r="K9" s="20"/>
      <c r="M9" s="167" t="s">
        <v>91</v>
      </c>
    </row>
    <row r="10" spans="2:14" ht="30.75" customHeight="1" x14ac:dyDescent="0.2">
      <c r="B10" s="183" t="s">
        <v>225</v>
      </c>
      <c r="C10" s="474" t="s">
        <v>226</v>
      </c>
      <c r="D10" s="474"/>
      <c r="E10" s="474"/>
      <c r="F10" s="474"/>
      <c r="G10" s="474"/>
      <c r="H10" s="474"/>
      <c r="I10" s="475"/>
      <c r="J10" s="22"/>
      <c r="K10" s="22"/>
      <c r="M10" s="167"/>
    </row>
    <row r="11" spans="2:14" ht="30.75" customHeight="1" x14ac:dyDescent="0.2">
      <c r="B11" s="183" t="s">
        <v>227</v>
      </c>
      <c r="C11" s="484" t="s">
        <v>228</v>
      </c>
      <c r="D11" s="485"/>
      <c r="E11" s="485"/>
      <c r="F11" s="485"/>
      <c r="G11" s="485"/>
      <c r="H11" s="485"/>
      <c r="I11" s="486"/>
      <c r="J11" s="17"/>
      <c r="K11" s="17"/>
      <c r="M11" s="167"/>
      <c r="N11" s="166" t="s">
        <v>96</v>
      </c>
    </row>
    <row r="12" spans="2:14" ht="30.75" customHeight="1" x14ac:dyDescent="0.2">
      <c r="B12" s="183" t="s">
        <v>229</v>
      </c>
      <c r="C12" s="487" t="s">
        <v>230</v>
      </c>
      <c r="D12" s="487"/>
      <c r="E12" s="487"/>
      <c r="F12" s="487"/>
      <c r="G12" s="182" t="s">
        <v>231</v>
      </c>
      <c r="H12" s="488" t="s">
        <v>100</v>
      </c>
      <c r="I12" s="489"/>
      <c r="J12" s="17"/>
      <c r="K12" s="17"/>
      <c r="M12" s="167" t="s">
        <v>101</v>
      </c>
      <c r="N12" s="166" t="s">
        <v>78</v>
      </c>
    </row>
    <row r="13" spans="2:14" ht="30.75" customHeight="1" x14ac:dyDescent="0.2">
      <c r="B13" s="183" t="s">
        <v>232</v>
      </c>
      <c r="C13" s="490" t="s">
        <v>233</v>
      </c>
      <c r="D13" s="490"/>
      <c r="E13" s="490"/>
      <c r="F13" s="490"/>
      <c r="G13" s="182" t="s">
        <v>234</v>
      </c>
      <c r="H13" s="473" t="s">
        <v>42</v>
      </c>
      <c r="I13" s="491"/>
      <c r="J13" s="17"/>
      <c r="K13" s="17"/>
      <c r="M13" s="167" t="s">
        <v>105</v>
      </c>
    </row>
    <row r="14" spans="2:14" ht="39" customHeight="1" x14ac:dyDescent="0.2">
      <c r="B14" s="183" t="s">
        <v>235</v>
      </c>
      <c r="C14" s="492" t="s">
        <v>349</v>
      </c>
      <c r="D14" s="492"/>
      <c r="E14" s="492"/>
      <c r="F14" s="492"/>
      <c r="G14" s="492"/>
      <c r="H14" s="492"/>
      <c r="I14" s="493"/>
      <c r="J14" s="22"/>
      <c r="K14" s="22"/>
      <c r="M14" s="167" t="s">
        <v>108</v>
      </c>
    </row>
    <row r="15" spans="2:14" ht="30.75" customHeight="1" x14ac:dyDescent="0.2">
      <c r="B15" s="183" t="s">
        <v>236</v>
      </c>
      <c r="C15" s="476" t="s">
        <v>344</v>
      </c>
      <c r="D15" s="477"/>
      <c r="E15" s="477"/>
      <c r="F15" s="477"/>
      <c r="G15" s="477"/>
      <c r="H15" s="477"/>
      <c r="I15" s="478"/>
      <c r="J15" s="23"/>
      <c r="K15" s="23"/>
      <c r="M15" s="167" t="s">
        <v>112</v>
      </c>
    </row>
    <row r="16" spans="2:14" ht="20.25" customHeight="1" x14ac:dyDescent="0.2">
      <c r="B16" s="183" t="s">
        <v>237</v>
      </c>
      <c r="C16" s="474" t="s">
        <v>238</v>
      </c>
      <c r="D16" s="474"/>
      <c r="E16" s="474"/>
      <c r="F16" s="474"/>
      <c r="G16" s="474"/>
      <c r="H16" s="474"/>
      <c r="I16" s="475"/>
      <c r="J16" s="24"/>
      <c r="K16" s="24"/>
      <c r="M16" s="167"/>
    </row>
    <row r="17" spans="2:13" ht="30.75" customHeight="1" x14ac:dyDescent="0.2">
      <c r="B17" s="183" t="s">
        <v>239</v>
      </c>
      <c r="C17" s="473" t="s">
        <v>240</v>
      </c>
      <c r="D17" s="494"/>
      <c r="E17" s="494"/>
      <c r="F17" s="494"/>
      <c r="G17" s="494"/>
      <c r="H17" s="494"/>
      <c r="I17" s="495"/>
      <c r="J17" s="25"/>
      <c r="K17" s="25"/>
      <c r="M17" s="167" t="s">
        <v>100</v>
      </c>
    </row>
    <row r="18" spans="2:13" ht="18" customHeight="1" x14ac:dyDescent="0.2">
      <c r="B18" s="496" t="s">
        <v>241</v>
      </c>
      <c r="C18" s="497" t="s">
        <v>242</v>
      </c>
      <c r="D18" s="497"/>
      <c r="E18" s="497"/>
      <c r="F18" s="498" t="s">
        <v>243</v>
      </c>
      <c r="G18" s="498"/>
      <c r="H18" s="498"/>
      <c r="I18" s="499"/>
      <c r="J18" s="26"/>
      <c r="K18" s="26"/>
      <c r="M18" s="167" t="s">
        <v>122</v>
      </c>
    </row>
    <row r="19" spans="2:13" ht="30" customHeight="1" x14ac:dyDescent="0.2">
      <c r="B19" s="496"/>
      <c r="C19" s="474" t="s">
        <v>244</v>
      </c>
      <c r="D19" s="474"/>
      <c r="E19" s="474"/>
      <c r="F19" s="474" t="s">
        <v>245</v>
      </c>
      <c r="G19" s="474"/>
      <c r="H19" s="474"/>
      <c r="I19" s="475"/>
      <c r="J19" s="24"/>
      <c r="K19" s="24"/>
      <c r="M19" s="167" t="s">
        <v>126</v>
      </c>
    </row>
    <row r="20" spans="2:13" ht="39.75" customHeight="1" x14ac:dyDescent="0.2">
      <c r="B20" s="183" t="s">
        <v>246</v>
      </c>
      <c r="C20" s="503" t="s">
        <v>247</v>
      </c>
      <c r="D20" s="504"/>
      <c r="E20" s="505"/>
      <c r="F20" s="488" t="s">
        <v>247</v>
      </c>
      <c r="G20" s="488"/>
      <c r="H20" s="488"/>
      <c r="I20" s="489"/>
      <c r="J20" s="17"/>
      <c r="K20" s="17"/>
      <c r="M20" s="167"/>
    </row>
    <row r="21" spans="2:13" ht="42" customHeight="1" x14ac:dyDescent="0.2">
      <c r="B21" s="183" t="s">
        <v>248</v>
      </c>
      <c r="C21" s="506" t="s">
        <v>249</v>
      </c>
      <c r="D21" s="507"/>
      <c r="E21" s="508"/>
      <c r="F21" s="506" t="s">
        <v>250</v>
      </c>
      <c r="G21" s="507"/>
      <c r="H21" s="507"/>
      <c r="I21" s="509"/>
      <c r="J21" s="23"/>
      <c r="K21" s="23"/>
      <c r="M21" s="167"/>
    </row>
    <row r="22" spans="2:13" ht="30" customHeight="1" x14ac:dyDescent="0.2">
      <c r="B22" s="183" t="s">
        <v>251</v>
      </c>
      <c r="C22" s="510">
        <v>44927</v>
      </c>
      <c r="D22" s="507"/>
      <c r="E22" s="508"/>
      <c r="F22" s="182" t="s">
        <v>252</v>
      </c>
      <c r="G22" s="222">
        <v>0.16839999999999999</v>
      </c>
      <c r="H22" s="182" t="s">
        <v>253</v>
      </c>
      <c r="I22" s="223">
        <v>0.6</v>
      </c>
      <c r="J22" s="209"/>
      <c r="K22" s="28"/>
      <c r="M22" s="167"/>
    </row>
    <row r="23" spans="2:13" ht="27" customHeight="1" x14ac:dyDescent="0.2">
      <c r="B23" s="183" t="s">
        <v>254</v>
      </c>
      <c r="C23" s="510">
        <v>45291</v>
      </c>
      <c r="D23" s="507"/>
      <c r="E23" s="508"/>
      <c r="F23" s="182" t="s">
        <v>255</v>
      </c>
      <c r="G23" s="511">
        <v>0.3</v>
      </c>
      <c r="H23" s="512"/>
      <c r="I23" s="513"/>
      <c r="J23" s="209"/>
      <c r="K23" s="29"/>
      <c r="M23" s="167"/>
    </row>
    <row r="24" spans="2:13" ht="30.75" customHeight="1" x14ac:dyDescent="0.2">
      <c r="B24" s="186" t="s">
        <v>256</v>
      </c>
      <c r="C24" s="514" t="s">
        <v>112</v>
      </c>
      <c r="D24" s="515"/>
      <c r="E24" s="516"/>
      <c r="F24" s="187" t="s">
        <v>257</v>
      </c>
      <c r="G24" s="506" t="s">
        <v>44</v>
      </c>
      <c r="H24" s="507"/>
      <c r="I24" s="509"/>
      <c r="J24" s="180"/>
      <c r="K24" s="26"/>
      <c r="M24" s="167"/>
    </row>
    <row r="25" spans="2:13" ht="22.5" customHeight="1" x14ac:dyDescent="0.2">
      <c r="B25" s="517" t="s">
        <v>258</v>
      </c>
      <c r="C25" s="518"/>
      <c r="D25" s="518"/>
      <c r="E25" s="518"/>
      <c r="F25" s="518"/>
      <c r="G25" s="518"/>
      <c r="H25" s="518"/>
      <c r="I25" s="519"/>
      <c r="J25" s="233"/>
      <c r="K25" s="172"/>
      <c r="L25" s="175"/>
      <c r="M25" s="167"/>
    </row>
    <row r="26" spans="2:13" ht="43.5" customHeight="1" x14ac:dyDescent="0.2">
      <c r="B26" s="188" t="s">
        <v>142</v>
      </c>
      <c r="C26" s="189" t="s">
        <v>259</v>
      </c>
      <c r="D26" s="189" t="s">
        <v>260</v>
      </c>
      <c r="E26" s="190" t="s">
        <v>261</v>
      </c>
      <c r="F26" s="189" t="s">
        <v>262</v>
      </c>
      <c r="G26" s="189" t="s">
        <v>263</v>
      </c>
      <c r="H26" s="190" t="s">
        <v>264</v>
      </c>
      <c r="I26" s="191" t="s">
        <v>265</v>
      </c>
      <c r="J26" s="24"/>
      <c r="K26" s="173"/>
      <c r="L26" s="175"/>
      <c r="M26" s="167"/>
    </row>
    <row r="27" spans="2:13" ht="15.75" customHeight="1" x14ac:dyDescent="0.2">
      <c r="B27" s="192" t="s">
        <v>266</v>
      </c>
      <c r="C27" s="232">
        <f>0.5%*G23</f>
        <v>1.5E-3</v>
      </c>
      <c r="D27" s="235">
        <v>1.5E-3</v>
      </c>
      <c r="E27" s="220">
        <f>IF(OR(C27=0,C27=""),0,D27/C27)</f>
        <v>1</v>
      </c>
      <c r="F27" s="520">
        <f>SUM(C27:C38)</f>
        <v>0.29996</v>
      </c>
      <c r="G27" s="523">
        <f>SUM(D27:D38)</f>
        <v>3.6600000000000001E-2</v>
      </c>
      <c r="H27" s="241">
        <f>+(D27*100%)/$G$23</f>
        <v>5.0000000000000001E-3</v>
      </c>
      <c r="I27" s="526">
        <f>G27+I22</f>
        <v>0.63659999999999994</v>
      </c>
      <c r="J27" s="236"/>
      <c r="K27" s="174"/>
      <c r="L27" s="175"/>
    </row>
    <row r="28" spans="2:13" ht="15.75" customHeight="1" x14ac:dyDescent="0.25">
      <c r="B28" s="192" t="s">
        <v>152</v>
      </c>
      <c r="C28" s="232">
        <f>12.87%*G23</f>
        <v>3.8609999999999992E-2</v>
      </c>
      <c r="D28" s="235">
        <v>1.9800000000000002E-2</v>
      </c>
      <c r="E28" s="220">
        <f t="shared" ref="E28:E38" si="0">IF(OR(C28=0,C28=""),0,D28/C28)</f>
        <v>0.512820512820513</v>
      </c>
      <c r="F28" s="521"/>
      <c r="G28" s="524"/>
      <c r="H28" s="242">
        <f>+IF(D28="","",((D28*100%)/$G$23)+H27)</f>
        <v>7.1000000000000008E-2</v>
      </c>
      <c r="I28" s="527"/>
      <c r="J28" s="234"/>
      <c r="K28" s="174"/>
      <c r="L28" s="175"/>
    </row>
    <row r="29" spans="2:13" ht="15.75" customHeight="1" x14ac:dyDescent="0.25">
      <c r="B29" s="192" t="s">
        <v>153</v>
      </c>
      <c r="C29" s="232">
        <f>6.68%*G23</f>
        <v>2.0039999999999999E-2</v>
      </c>
      <c r="D29" s="235">
        <v>1.5299999999999999E-2</v>
      </c>
      <c r="E29" s="220">
        <f t="shared" si="0"/>
        <v>0.76347305389221554</v>
      </c>
      <c r="F29" s="521"/>
      <c r="G29" s="524"/>
      <c r="H29" s="242">
        <f>+IF(D29="","",((D29*100%)/$G$23)+H28)</f>
        <v>0.122</v>
      </c>
      <c r="I29" s="527"/>
      <c r="J29" s="234"/>
      <c r="K29" s="174"/>
      <c r="L29" s="175"/>
    </row>
    <row r="30" spans="2:13" ht="15.75" customHeight="1" x14ac:dyDescent="0.25">
      <c r="B30" s="192" t="s">
        <v>154</v>
      </c>
      <c r="C30" s="232">
        <f>13.34%*G23</f>
        <v>4.0019999999999993E-2</v>
      </c>
      <c r="D30" s="235"/>
      <c r="E30" s="220">
        <f t="shared" si="0"/>
        <v>0</v>
      </c>
      <c r="F30" s="521"/>
      <c r="G30" s="524"/>
      <c r="H30" s="242" t="str">
        <f t="shared" ref="H30:H38" si="1">+IF(D30="","",((D30*100%)/$G$23)+H29)</f>
        <v/>
      </c>
      <c r="I30" s="527"/>
      <c r="J30" s="234"/>
      <c r="K30" s="174"/>
      <c r="L30" s="175"/>
    </row>
    <row r="31" spans="2:13" ht="15.75" customHeight="1" x14ac:dyDescent="0.25">
      <c r="B31" s="192" t="s">
        <v>155</v>
      </c>
      <c r="C31" s="232">
        <f>6.66%*G23</f>
        <v>1.9980000000000001E-2</v>
      </c>
      <c r="D31" s="235"/>
      <c r="E31" s="220">
        <f t="shared" si="0"/>
        <v>0</v>
      </c>
      <c r="F31" s="521"/>
      <c r="G31" s="524"/>
      <c r="H31" s="242" t="str">
        <f t="shared" si="1"/>
        <v/>
      </c>
      <c r="I31" s="527"/>
      <c r="J31" s="234"/>
      <c r="K31" s="174"/>
      <c r="L31" s="175"/>
    </row>
    <row r="32" spans="2:13" ht="15.75" customHeight="1" x14ac:dyDescent="0.25">
      <c r="B32" s="192" t="s">
        <v>156</v>
      </c>
      <c r="C32" s="232">
        <v>0.02</v>
      </c>
      <c r="D32" s="235"/>
      <c r="E32" s="220">
        <f t="shared" si="0"/>
        <v>0</v>
      </c>
      <c r="F32" s="521"/>
      <c r="G32" s="524"/>
      <c r="H32" s="242" t="str">
        <f t="shared" si="1"/>
        <v/>
      </c>
      <c r="I32" s="527"/>
      <c r="J32" s="234"/>
      <c r="K32" s="174"/>
      <c r="L32" s="175"/>
    </row>
    <row r="33" spans="2:12" ht="15.75" customHeight="1" x14ac:dyDescent="0.25">
      <c r="B33" s="192" t="s">
        <v>157</v>
      </c>
      <c r="C33" s="232">
        <f>13.33%*G23</f>
        <v>3.9989999999999998E-2</v>
      </c>
      <c r="D33" s="235"/>
      <c r="E33" s="220">
        <f t="shared" si="0"/>
        <v>0</v>
      </c>
      <c r="F33" s="521"/>
      <c r="G33" s="524"/>
      <c r="H33" s="242" t="str">
        <f t="shared" si="1"/>
        <v/>
      </c>
      <c r="I33" s="527"/>
      <c r="J33" s="234"/>
      <c r="K33" s="174"/>
      <c r="L33" s="175"/>
    </row>
    <row r="34" spans="2:12" ht="15.75" customHeight="1" x14ac:dyDescent="0.25">
      <c r="B34" s="192" t="s">
        <v>158</v>
      </c>
      <c r="C34" s="232">
        <v>0.02</v>
      </c>
      <c r="D34" s="235"/>
      <c r="E34" s="220">
        <f t="shared" si="0"/>
        <v>0</v>
      </c>
      <c r="F34" s="521"/>
      <c r="G34" s="524"/>
      <c r="H34" s="242" t="str">
        <f t="shared" si="1"/>
        <v/>
      </c>
      <c r="I34" s="527"/>
      <c r="J34" s="234"/>
      <c r="K34" s="174"/>
      <c r="L34" s="175"/>
    </row>
    <row r="35" spans="2:12" ht="15.75" customHeight="1" x14ac:dyDescent="0.25">
      <c r="B35" s="192" t="s">
        <v>159</v>
      </c>
      <c r="C35" s="232">
        <v>0.02</v>
      </c>
      <c r="D35" s="235"/>
      <c r="E35" s="220">
        <f t="shared" si="0"/>
        <v>0</v>
      </c>
      <c r="F35" s="521"/>
      <c r="G35" s="524"/>
      <c r="H35" s="242" t="str">
        <f t="shared" si="1"/>
        <v/>
      </c>
      <c r="I35" s="527"/>
      <c r="J35" s="236"/>
      <c r="K35" s="174"/>
      <c r="L35" s="175"/>
    </row>
    <row r="36" spans="2:12" ht="15.75" customHeight="1" x14ac:dyDescent="0.25">
      <c r="B36" s="192" t="s">
        <v>160</v>
      </c>
      <c r="C36" s="232">
        <f>13.33%*G23</f>
        <v>3.9989999999999998E-2</v>
      </c>
      <c r="D36" s="235"/>
      <c r="E36" s="220">
        <f>IF(OR(C36=0,C36=""),0,D36/C36)</f>
        <v>0</v>
      </c>
      <c r="F36" s="521"/>
      <c r="G36" s="524"/>
      <c r="H36" s="242" t="str">
        <f t="shared" si="1"/>
        <v/>
      </c>
      <c r="I36" s="527"/>
      <c r="J36" s="236"/>
      <c r="K36" s="174"/>
      <c r="L36" s="175"/>
    </row>
    <row r="37" spans="2:12" ht="15.75" customHeight="1" x14ac:dyDescent="0.25">
      <c r="B37" s="192" t="s">
        <v>161</v>
      </c>
      <c r="C37" s="232">
        <v>0.02</v>
      </c>
      <c r="D37" s="235"/>
      <c r="E37" s="220">
        <f t="shared" si="0"/>
        <v>0</v>
      </c>
      <c r="F37" s="521"/>
      <c r="G37" s="524"/>
      <c r="H37" s="242" t="str">
        <f t="shared" si="1"/>
        <v/>
      </c>
      <c r="I37" s="527"/>
      <c r="J37" s="236"/>
      <c r="K37" s="174"/>
      <c r="L37" s="175"/>
    </row>
    <row r="38" spans="2:12" ht="15.75" customHeight="1" x14ac:dyDescent="0.25">
      <c r="B38" s="192" t="s">
        <v>162</v>
      </c>
      <c r="C38" s="232">
        <f>6.61%*G23</f>
        <v>1.983E-2</v>
      </c>
      <c r="D38" s="232"/>
      <c r="E38" s="220">
        <f t="shared" si="0"/>
        <v>0</v>
      </c>
      <c r="F38" s="522"/>
      <c r="G38" s="525"/>
      <c r="H38" s="242" t="str">
        <f t="shared" si="1"/>
        <v/>
      </c>
      <c r="I38" s="528"/>
      <c r="J38" s="236"/>
      <c r="K38" s="171"/>
    </row>
    <row r="39" spans="2:12" ht="120.75" customHeight="1" x14ac:dyDescent="0.2">
      <c r="B39" s="202" t="s">
        <v>267</v>
      </c>
      <c r="C39" s="500" t="s">
        <v>359</v>
      </c>
      <c r="D39" s="501"/>
      <c r="E39" s="501"/>
      <c r="F39" s="501"/>
      <c r="G39" s="501"/>
      <c r="H39" s="501"/>
      <c r="I39" s="502"/>
      <c r="J39" s="231"/>
      <c r="K39" s="37"/>
    </row>
    <row r="40" spans="2:12" ht="34.5" customHeight="1" x14ac:dyDescent="0.2">
      <c r="B40" s="534"/>
      <c r="C40" s="535"/>
      <c r="D40" s="535"/>
      <c r="E40" s="535"/>
      <c r="F40" s="535"/>
      <c r="G40" s="535"/>
      <c r="H40" s="535"/>
      <c r="I40" s="536"/>
      <c r="J40" s="230"/>
      <c r="K40" s="14"/>
    </row>
    <row r="41" spans="2:12" ht="34.5" customHeight="1" x14ac:dyDescent="0.2">
      <c r="B41" s="537"/>
      <c r="C41" s="538"/>
      <c r="D41" s="538"/>
      <c r="E41" s="538"/>
      <c r="F41" s="538"/>
      <c r="G41" s="538"/>
      <c r="H41" s="538"/>
      <c r="I41" s="539"/>
      <c r="J41" s="214"/>
      <c r="K41" s="37"/>
    </row>
    <row r="42" spans="2:12" ht="34.5" customHeight="1" x14ac:dyDescent="0.2">
      <c r="B42" s="537"/>
      <c r="C42" s="538"/>
      <c r="D42" s="538"/>
      <c r="E42" s="538"/>
      <c r="F42" s="538"/>
      <c r="G42" s="538"/>
      <c r="H42" s="538"/>
      <c r="I42" s="539"/>
      <c r="J42" s="214"/>
      <c r="K42" s="37"/>
    </row>
    <row r="43" spans="2:12" ht="34.5" customHeight="1" x14ac:dyDescent="0.2">
      <c r="B43" s="537"/>
      <c r="C43" s="538"/>
      <c r="D43" s="538"/>
      <c r="E43" s="538"/>
      <c r="F43" s="538"/>
      <c r="G43" s="538"/>
      <c r="H43" s="538"/>
      <c r="I43" s="539"/>
      <c r="J43" s="214">
        <v>11.335000000000001</v>
      </c>
      <c r="K43" s="37"/>
    </row>
    <row r="44" spans="2:12" ht="70.5" customHeight="1" x14ac:dyDescent="0.2">
      <c r="B44" s="540"/>
      <c r="C44" s="541"/>
      <c r="D44" s="541"/>
      <c r="E44" s="541"/>
      <c r="F44" s="541"/>
      <c r="G44" s="541"/>
      <c r="H44" s="541"/>
      <c r="I44" s="542"/>
      <c r="J44" s="12"/>
      <c r="K44" s="12"/>
    </row>
    <row r="45" spans="2:12" ht="143.25" customHeight="1" x14ac:dyDescent="0.2">
      <c r="B45" s="183" t="s">
        <v>268</v>
      </c>
      <c r="C45" s="543" t="s">
        <v>360</v>
      </c>
      <c r="D45" s="544"/>
      <c r="E45" s="544"/>
      <c r="F45" s="544"/>
      <c r="G45" s="544"/>
      <c r="H45" s="544"/>
      <c r="I45" s="545"/>
      <c r="J45" s="38"/>
      <c r="K45" s="176"/>
    </row>
    <row r="46" spans="2:12" ht="51.75" customHeight="1" x14ac:dyDescent="0.2">
      <c r="B46" s="183" t="s">
        <v>269</v>
      </c>
      <c r="C46" s="546" t="s">
        <v>363</v>
      </c>
      <c r="D46" s="544"/>
      <c r="E46" s="544"/>
      <c r="F46" s="544"/>
      <c r="G46" s="544"/>
      <c r="H46" s="544"/>
      <c r="I46" s="545"/>
      <c r="J46" s="38"/>
      <c r="K46" s="38"/>
    </row>
    <row r="47" spans="2:12" ht="39" customHeight="1" x14ac:dyDescent="0.2">
      <c r="B47" s="203" t="s">
        <v>270</v>
      </c>
      <c r="C47" s="543" t="s">
        <v>346</v>
      </c>
      <c r="D47" s="547"/>
      <c r="E47" s="547"/>
      <c r="F47" s="547"/>
      <c r="G47" s="547"/>
      <c r="H47" s="547"/>
      <c r="I47" s="548"/>
      <c r="J47" s="38"/>
      <c r="K47" s="38"/>
    </row>
    <row r="48" spans="2:12" ht="22.5" customHeight="1" x14ac:dyDescent="0.2">
      <c r="B48" s="517" t="s">
        <v>271</v>
      </c>
      <c r="C48" s="518"/>
      <c r="D48" s="518"/>
      <c r="E48" s="518"/>
      <c r="F48" s="518"/>
      <c r="G48" s="518"/>
      <c r="H48" s="518"/>
      <c r="I48" s="519"/>
      <c r="J48" s="38"/>
      <c r="K48" s="38"/>
    </row>
    <row r="49" spans="2:11" ht="22.5" customHeight="1" x14ac:dyDescent="0.2">
      <c r="B49" s="529" t="s">
        <v>272</v>
      </c>
      <c r="C49" s="197" t="s">
        <v>273</v>
      </c>
      <c r="D49" s="531" t="s">
        <v>274</v>
      </c>
      <c r="E49" s="531"/>
      <c r="F49" s="531"/>
      <c r="G49" s="531" t="s">
        <v>275</v>
      </c>
      <c r="H49" s="531"/>
      <c r="I49" s="532"/>
      <c r="J49" s="39"/>
      <c r="K49" s="39"/>
    </row>
    <row r="50" spans="2:11" ht="30.75" customHeight="1" x14ac:dyDescent="0.2">
      <c r="B50" s="530"/>
      <c r="C50" s="198" t="s">
        <v>276</v>
      </c>
      <c r="D50" s="533" t="s">
        <v>276</v>
      </c>
      <c r="E50" s="533"/>
      <c r="F50" s="533"/>
      <c r="G50" s="533" t="s">
        <v>276</v>
      </c>
      <c r="H50" s="533"/>
      <c r="I50" s="549"/>
      <c r="J50" s="39"/>
      <c r="K50" s="39"/>
    </row>
    <row r="51" spans="2:11" ht="32.25" customHeight="1" x14ac:dyDescent="0.2">
      <c r="B51" s="204" t="s">
        <v>277</v>
      </c>
      <c r="C51" s="461" t="s">
        <v>347</v>
      </c>
      <c r="D51" s="462"/>
      <c r="E51" s="462"/>
      <c r="F51" s="462"/>
      <c r="G51" s="462"/>
      <c r="H51" s="462"/>
      <c r="I51" s="463"/>
      <c r="J51" s="42"/>
      <c r="K51" s="42"/>
    </row>
    <row r="52" spans="2:11" ht="28.5" customHeight="1" x14ac:dyDescent="0.2">
      <c r="B52" s="205" t="s">
        <v>278</v>
      </c>
      <c r="C52" s="455" t="s">
        <v>335</v>
      </c>
      <c r="D52" s="456"/>
      <c r="E52" s="456"/>
      <c r="F52" s="456"/>
      <c r="G52" s="456"/>
      <c r="H52" s="456"/>
      <c r="I52" s="457"/>
      <c r="J52" s="42"/>
      <c r="K52" s="42"/>
    </row>
    <row r="53" spans="2:11" ht="30" customHeight="1" x14ac:dyDescent="0.2">
      <c r="B53" s="203" t="s">
        <v>279</v>
      </c>
      <c r="C53" s="455" t="s">
        <v>343</v>
      </c>
      <c r="D53" s="456"/>
      <c r="E53" s="456"/>
      <c r="F53" s="456"/>
      <c r="G53" s="456"/>
      <c r="H53" s="456"/>
      <c r="I53" s="457"/>
      <c r="J53" s="43"/>
      <c r="K53" s="43"/>
    </row>
    <row r="54" spans="2:11" ht="31.5" customHeight="1" thickBot="1" x14ac:dyDescent="0.25">
      <c r="B54" s="206" t="s">
        <v>280</v>
      </c>
      <c r="C54" s="458"/>
      <c r="D54" s="459"/>
      <c r="E54" s="459"/>
      <c r="F54" s="459"/>
      <c r="G54" s="459"/>
      <c r="H54" s="459"/>
      <c r="I54" s="460"/>
      <c r="J54" s="49"/>
      <c r="K54" s="49"/>
    </row>
    <row r="55" spans="2:11" x14ac:dyDescent="0.2">
      <c r="B55" s="44"/>
      <c r="C55" s="45"/>
      <c r="D55" s="45"/>
      <c r="E55" s="46"/>
      <c r="F55" s="46"/>
      <c r="G55" s="47"/>
      <c r="H55" s="48"/>
      <c r="I55" s="45"/>
      <c r="J55" s="49"/>
      <c r="K55" s="49"/>
    </row>
    <row r="56" spans="2:11" x14ac:dyDescent="0.2">
      <c r="B56" s="44"/>
      <c r="C56" s="45"/>
      <c r="D56" s="45"/>
      <c r="E56" s="46"/>
      <c r="F56" s="46"/>
      <c r="G56" s="47"/>
      <c r="H56" s="48"/>
      <c r="I56" s="45"/>
      <c r="J56" s="49"/>
      <c r="K56" s="49"/>
    </row>
    <row r="57" spans="2:11" x14ac:dyDescent="0.2">
      <c r="B57" s="44"/>
      <c r="C57" s="45"/>
      <c r="D57" s="45"/>
      <c r="E57" s="46"/>
      <c r="F57" s="46"/>
      <c r="G57" s="47"/>
      <c r="H57" s="48"/>
      <c r="I57" s="45"/>
      <c r="J57" s="49"/>
      <c r="K57" s="49"/>
    </row>
    <row r="58" spans="2:11" x14ac:dyDescent="0.2">
      <c r="B58" s="44"/>
      <c r="C58" s="45"/>
      <c r="D58" s="45"/>
      <c r="E58" s="46"/>
      <c r="F58" s="46"/>
      <c r="G58" s="47"/>
      <c r="H58" s="48"/>
      <c r="I58" s="45"/>
      <c r="J58" s="49"/>
      <c r="K58" s="49"/>
    </row>
    <row r="59" spans="2:11" x14ac:dyDescent="0.2">
      <c r="B59" s="44"/>
      <c r="C59" s="45"/>
      <c r="D59" s="45"/>
      <c r="E59" s="46"/>
      <c r="F59" s="46"/>
      <c r="G59" s="47"/>
      <c r="H59" s="48"/>
      <c r="I59" s="45"/>
      <c r="J59" s="49"/>
      <c r="K59" s="49"/>
    </row>
    <row r="60" spans="2:11" ht="25.5" customHeight="1" x14ac:dyDescent="0.2">
      <c r="B60" s="44"/>
      <c r="C60" s="45"/>
      <c r="D60" s="45"/>
      <c r="E60" s="46"/>
      <c r="F60" s="46"/>
      <c r="G60" s="47"/>
      <c r="H60" s="48"/>
      <c r="I60" s="45"/>
      <c r="J60" s="49"/>
      <c r="K60" s="49"/>
    </row>
    <row r="64" spans="2:11" x14ac:dyDescent="0.2">
      <c r="C64" s="7" t="s">
        <v>281</v>
      </c>
    </row>
  </sheetData>
  <sheetProtection algorithmName="SHA-512" hashValue="oxm+kqIF2QRiG/xmmA6JYUAFfahqta9lZ7xKvBI9eHGS0GjMqm5rTEKqQ2OwOnStFaqwqQ6FJcbPCEU+NmA93g==" saltValue="nQSmzOquQMykmByu3GWp0A==" spinCount="100000" sheet="1" objects="1" scenarios="1"/>
  <mergeCells count="59">
    <mergeCell ref="B49:B50"/>
    <mergeCell ref="D49:F49"/>
    <mergeCell ref="G49:I49"/>
    <mergeCell ref="D50:F50"/>
    <mergeCell ref="B40:I44"/>
    <mergeCell ref="C45:I45"/>
    <mergeCell ref="C46:I46"/>
    <mergeCell ref="C47:I47"/>
    <mergeCell ref="G50:I50"/>
    <mergeCell ref="B48:I48"/>
    <mergeCell ref="C39:I39"/>
    <mergeCell ref="C20:E20"/>
    <mergeCell ref="F20:I20"/>
    <mergeCell ref="C21:E21"/>
    <mergeCell ref="F21:I21"/>
    <mergeCell ref="C22:E22"/>
    <mergeCell ref="C23:E23"/>
    <mergeCell ref="G23:I23"/>
    <mergeCell ref="C24:E24"/>
    <mergeCell ref="G24:I24"/>
    <mergeCell ref="B25:I25"/>
    <mergeCell ref="F27:F38"/>
    <mergeCell ref="G27:G38"/>
    <mergeCell ref="I27:I38"/>
    <mergeCell ref="C16:I16"/>
    <mergeCell ref="C17:I17"/>
    <mergeCell ref="B18:B19"/>
    <mergeCell ref="C18:E18"/>
    <mergeCell ref="F18:I18"/>
    <mergeCell ref="C19:E19"/>
    <mergeCell ref="F19:I19"/>
    <mergeCell ref="C15:I15"/>
    <mergeCell ref="C8:F8"/>
    <mergeCell ref="H8:I8"/>
    <mergeCell ref="C9:F9"/>
    <mergeCell ref="H9:I9"/>
    <mergeCell ref="C10:I10"/>
    <mergeCell ref="C11:I11"/>
    <mergeCell ref="C12:F12"/>
    <mergeCell ref="H12:I12"/>
    <mergeCell ref="C13:F13"/>
    <mergeCell ref="H13:I13"/>
    <mergeCell ref="C14:I14"/>
    <mergeCell ref="B1:B3"/>
    <mergeCell ref="I1:I3"/>
    <mergeCell ref="C53:I53"/>
    <mergeCell ref="C54:I54"/>
    <mergeCell ref="C51:I51"/>
    <mergeCell ref="C52:I52"/>
    <mergeCell ref="C1:H1"/>
    <mergeCell ref="C2:H2"/>
    <mergeCell ref="B4:I4"/>
    <mergeCell ref="B5:I5"/>
    <mergeCell ref="D6:E6"/>
    <mergeCell ref="D7:E7"/>
    <mergeCell ref="F7:G7"/>
    <mergeCell ref="F6:I6"/>
    <mergeCell ref="C3:E3"/>
    <mergeCell ref="F3:H3"/>
  </mergeCells>
  <dataValidations disablePrompts="1" count="7">
    <dataValidation type="list" showDropDown="1" showInputMessage="1" showErrorMessage="1" sqref="K12" xr:uid="{00000000-0002-0000-0300-000000000000}">
      <formula1>O17:O19</formula1>
    </dataValidation>
    <dataValidation type="list" allowBlank="1" showInputMessage="1" showErrorMessage="1" sqref="H12:I12" xr:uid="{00000000-0002-0000-0300-000001000000}">
      <formula1>M17:M19</formula1>
    </dataValidation>
    <dataValidation type="list" allowBlank="1" showInputMessage="1" showErrorMessage="1" sqref="C24:E24" xr:uid="{00000000-0002-0000-0300-000002000000}">
      <formula1>$M$12:$M$15</formula1>
    </dataValidation>
    <dataValidation type="list" allowBlank="1" showInputMessage="1" showErrorMessage="1" sqref="C9:F9" xr:uid="{00000000-0002-0000-0300-000003000000}">
      <formula1>$M$6:$M$9</formula1>
    </dataValidation>
    <dataValidation type="list" allowBlank="1" showInputMessage="1" showErrorMessage="1" sqref="H13:I13" xr:uid="{00000000-0002-0000-0300-000004000000}">
      <formula1>$N$5:$N$8</formula1>
    </dataValidation>
    <dataValidation type="list" allowBlank="1" showInputMessage="1" showErrorMessage="1" sqref="C7 I7" xr:uid="{00000000-0002-0000-0300-000005000000}">
      <formula1>$N$11:$N$12</formula1>
    </dataValidation>
    <dataValidation type="list" allowBlank="1" showInputMessage="1" showErrorMessage="1" sqref="J10:K10" xr:uid="{00000000-0002-0000-03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4888"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4888"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X60"/>
  <sheetViews>
    <sheetView topLeftCell="A26" zoomScale="90" zoomScaleNormal="90" workbookViewId="0">
      <selection activeCell="C45" sqref="C45:I45"/>
    </sheetView>
  </sheetViews>
  <sheetFormatPr baseColWidth="10" defaultColWidth="0" defaultRowHeight="12.75" x14ac:dyDescent="0.2"/>
  <cols>
    <col min="1" max="1" width="1" style="7" customWidth="1"/>
    <col min="2" max="2" width="25.42578125" style="8" customWidth="1"/>
    <col min="3" max="3" width="14.5703125" style="7" customWidth="1"/>
    <col min="4" max="4" width="19.140625" style="7" customWidth="1"/>
    <col min="5" max="5" width="16.42578125" style="7" customWidth="1"/>
    <col min="6" max="6" width="25" style="7" customWidth="1"/>
    <col min="7" max="7" width="22" style="9" customWidth="1"/>
    <col min="8" max="8" width="20.5703125" style="7" customWidth="1"/>
    <col min="9" max="11" width="22.42578125" style="7" customWidth="1"/>
    <col min="12" max="12" width="11.42578125" style="3" customWidth="1"/>
    <col min="13" max="13" width="0" style="166" hidden="1" customWidth="1"/>
    <col min="14" max="24" width="0" style="3" hidden="1" customWidth="1"/>
    <col min="25" max="16384" width="11.42578125" style="7" hidden="1"/>
  </cols>
  <sheetData>
    <row r="1" spans="2:14" ht="37.5" customHeight="1" x14ac:dyDescent="0.2">
      <c r="B1" s="451"/>
      <c r="C1" s="464" t="s">
        <v>1</v>
      </c>
      <c r="D1" s="464"/>
      <c r="E1" s="464"/>
      <c r="F1" s="464"/>
      <c r="G1" s="464"/>
      <c r="H1" s="464"/>
      <c r="I1" s="453"/>
      <c r="J1" s="10"/>
      <c r="K1" s="10"/>
      <c r="M1" s="165" t="s">
        <v>61</v>
      </c>
    </row>
    <row r="2" spans="2:14" ht="37.5" customHeight="1" x14ac:dyDescent="0.2">
      <c r="B2" s="452"/>
      <c r="C2" s="465" t="s">
        <v>210</v>
      </c>
      <c r="D2" s="465"/>
      <c r="E2" s="465"/>
      <c r="F2" s="465"/>
      <c r="G2" s="465"/>
      <c r="H2" s="465"/>
      <c r="I2" s="454"/>
      <c r="J2" s="10"/>
      <c r="K2" s="10"/>
      <c r="M2" s="165" t="s">
        <v>62</v>
      </c>
    </row>
    <row r="3" spans="2:14" ht="37.5" customHeight="1" x14ac:dyDescent="0.2">
      <c r="B3" s="452"/>
      <c r="C3" s="465" t="s">
        <v>211</v>
      </c>
      <c r="D3" s="465"/>
      <c r="E3" s="465"/>
      <c r="F3" s="465" t="s">
        <v>212</v>
      </c>
      <c r="G3" s="465"/>
      <c r="H3" s="465"/>
      <c r="I3" s="454"/>
      <c r="J3" s="10"/>
      <c r="K3" s="10"/>
      <c r="M3" s="165" t="s">
        <v>64</v>
      </c>
    </row>
    <row r="4" spans="2:14" ht="23.25" customHeight="1" x14ac:dyDescent="0.2">
      <c r="B4" s="466"/>
      <c r="C4" s="467"/>
      <c r="D4" s="467"/>
      <c r="E4" s="467"/>
      <c r="F4" s="467"/>
      <c r="G4" s="467"/>
      <c r="H4" s="467"/>
      <c r="I4" s="468"/>
      <c r="J4" s="12"/>
      <c r="K4" s="12"/>
    </row>
    <row r="5" spans="2:14" ht="24" customHeight="1" x14ac:dyDescent="0.2">
      <c r="B5" s="469" t="s">
        <v>213</v>
      </c>
      <c r="C5" s="470"/>
      <c r="D5" s="470"/>
      <c r="E5" s="470"/>
      <c r="F5" s="470"/>
      <c r="G5" s="470"/>
      <c r="H5" s="470"/>
      <c r="I5" s="471"/>
      <c r="J5" s="14"/>
      <c r="K5" s="14"/>
      <c r="N5" s="6" t="s">
        <v>71</v>
      </c>
    </row>
    <row r="6" spans="2:14" ht="30.75" customHeight="1" x14ac:dyDescent="0.2">
      <c r="B6" s="183" t="s">
        <v>214</v>
      </c>
      <c r="C6" s="181">
        <v>2</v>
      </c>
      <c r="D6" s="472" t="s">
        <v>215</v>
      </c>
      <c r="E6" s="472"/>
      <c r="F6" s="474" t="s">
        <v>282</v>
      </c>
      <c r="G6" s="474"/>
      <c r="H6" s="474"/>
      <c r="I6" s="475"/>
      <c r="J6" s="15"/>
      <c r="K6" s="15"/>
      <c r="M6" s="165" t="s">
        <v>75</v>
      </c>
      <c r="N6" s="6" t="s">
        <v>76</v>
      </c>
    </row>
    <row r="7" spans="2:14" ht="30.75" customHeight="1" x14ac:dyDescent="0.2">
      <c r="B7" s="183" t="s">
        <v>216</v>
      </c>
      <c r="C7" s="181" t="s">
        <v>78</v>
      </c>
      <c r="D7" s="472" t="s">
        <v>217</v>
      </c>
      <c r="E7" s="472"/>
      <c r="F7" s="473" t="s">
        <v>218</v>
      </c>
      <c r="G7" s="473"/>
      <c r="H7" s="182" t="s">
        <v>219</v>
      </c>
      <c r="I7" s="201" t="s">
        <v>96</v>
      </c>
      <c r="J7" s="17"/>
      <c r="K7" s="17"/>
      <c r="M7" s="165" t="s">
        <v>82</v>
      </c>
      <c r="N7" s="6" t="s">
        <v>83</v>
      </c>
    </row>
    <row r="8" spans="2:14" ht="30.75" customHeight="1" x14ac:dyDescent="0.2">
      <c r="B8" s="183" t="s">
        <v>220</v>
      </c>
      <c r="C8" s="474" t="s">
        <v>221</v>
      </c>
      <c r="D8" s="474"/>
      <c r="E8" s="474"/>
      <c r="F8" s="474"/>
      <c r="G8" s="182" t="s">
        <v>222</v>
      </c>
      <c r="H8" s="479">
        <v>7551</v>
      </c>
      <c r="I8" s="480"/>
      <c r="J8" s="19"/>
      <c r="K8" s="19"/>
      <c r="M8" s="165" t="s">
        <v>87</v>
      </c>
      <c r="N8" s="6" t="s">
        <v>42</v>
      </c>
    </row>
    <row r="9" spans="2:14" ht="30.75" customHeight="1" x14ac:dyDescent="0.2">
      <c r="B9" s="183" t="s">
        <v>62</v>
      </c>
      <c r="C9" s="481" t="s">
        <v>82</v>
      </c>
      <c r="D9" s="481"/>
      <c r="E9" s="481"/>
      <c r="F9" s="481"/>
      <c r="G9" s="182" t="s">
        <v>223</v>
      </c>
      <c r="H9" s="482" t="s">
        <v>283</v>
      </c>
      <c r="I9" s="483"/>
      <c r="J9" s="20"/>
      <c r="K9" s="20"/>
      <c r="M9" s="167" t="s">
        <v>91</v>
      </c>
    </row>
    <row r="10" spans="2:14" ht="30.75" customHeight="1" x14ac:dyDescent="0.2">
      <c r="B10" s="183" t="s">
        <v>225</v>
      </c>
      <c r="C10" s="474" t="s">
        <v>226</v>
      </c>
      <c r="D10" s="474"/>
      <c r="E10" s="474"/>
      <c r="F10" s="474"/>
      <c r="G10" s="474"/>
      <c r="H10" s="474"/>
      <c r="I10" s="475"/>
      <c r="J10" s="22"/>
      <c r="K10" s="22"/>
      <c r="M10" s="167"/>
    </row>
    <row r="11" spans="2:14" ht="30.75" customHeight="1" x14ac:dyDescent="0.2">
      <c r="B11" s="183" t="s">
        <v>227</v>
      </c>
      <c r="C11" s="473" t="s">
        <v>284</v>
      </c>
      <c r="D11" s="473"/>
      <c r="E11" s="473"/>
      <c r="F11" s="473"/>
      <c r="G11" s="473"/>
      <c r="H11" s="473"/>
      <c r="I11" s="491"/>
      <c r="J11" s="17"/>
      <c r="K11" s="17"/>
      <c r="M11" s="167"/>
      <c r="N11" s="6" t="s">
        <v>96</v>
      </c>
    </row>
    <row r="12" spans="2:14" ht="30.75" customHeight="1" x14ac:dyDescent="0.2">
      <c r="B12" s="183" t="s">
        <v>229</v>
      </c>
      <c r="C12" s="487" t="s">
        <v>285</v>
      </c>
      <c r="D12" s="487"/>
      <c r="E12" s="487"/>
      <c r="F12" s="487"/>
      <c r="G12" s="182" t="s">
        <v>231</v>
      </c>
      <c r="H12" s="488" t="s">
        <v>100</v>
      </c>
      <c r="I12" s="489"/>
      <c r="J12" s="17"/>
      <c r="K12" s="17"/>
      <c r="M12" s="167" t="s">
        <v>101</v>
      </c>
      <c r="N12" s="6" t="s">
        <v>78</v>
      </c>
    </row>
    <row r="13" spans="2:14" ht="23.25" customHeight="1" x14ac:dyDescent="0.2">
      <c r="B13" s="183" t="s">
        <v>232</v>
      </c>
      <c r="C13" s="490" t="s">
        <v>286</v>
      </c>
      <c r="D13" s="490"/>
      <c r="E13" s="490"/>
      <c r="F13" s="490"/>
      <c r="G13" s="182" t="s">
        <v>234</v>
      </c>
      <c r="H13" s="473" t="s">
        <v>42</v>
      </c>
      <c r="I13" s="491"/>
      <c r="J13" s="17"/>
      <c r="K13" s="17"/>
      <c r="M13" s="167" t="s">
        <v>105</v>
      </c>
    </row>
    <row r="14" spans="2:14" ht="145.5" customHeight="1" x14ac:dyDescent="0.2">
      <c r="B14" s="183" t="s">
        <v>235</v>
      </c>
      <c r="C14" s="550" t="s">
        <v>351</v>
      </c>
      <c r="D14" s="550"/>
      <c r="E14" s="550"/>
      <c r="F14" s="550"/>
      <c r="G14" s="550"/>
      <c r="H14" s="550"/>
      <c r="I14" s="551"/>
      <c r="J14" s="22"/>
      <c r="K14" s="22"/>
      <c r="M14" s="167" t="s">
        <v>108</v>
      </c>
      <c r="N14" s="6"/>
    </row>
    <row r="15" spans="2:14" ht="30.75" customHeight="1" x14ac:dyDescent="0.2">
      <c r="B15" s="183" t="s">
        <v>236</v>
      </c>
      <c r="C15" s="476" t="s">
        <v>344</v>
      </c>
      <c r="D15" s="477"/>
      <c r="E15" s="477"/>
      <c r="F15" s="477"/>
      <c r="G15" s="477"/>
      <c r="H15" s="477"/>
      <c r="I15" s="478"/>
      <c r="J15" s="23"/>
      <c r="K15" s="23"/>
      <c r="M15" s="167" t="s">
        <v>112</v>
      </c>
      <c r="N15" s="6"/>
    </row>
    <row r="16" spans="2:14" ht="36" customHeight="1" x14ac:dyDescent="0.2">
      <c r="B16" s="183" t="s">
        <v>237</v>
      </c>
      <c r="C16" s="474" t="s">
        <v>287</v>
      </c>
      <c r="D16" s="474"/>
      <c r="E16" s="474"/>
      <c r="F16" s="474"/>
      <c r="G16" s="474"/>
      <c r="H16" s="474"/>
      <c r="I16" s="475"/>
      <c r="J16" s="24"/>
      <c r="K16" s="24"/>
      <c r="M16" s="167"/>
      <c r="N16" s="6"/>
    </row>
    <row r="17" spans="2:14" ht="30.75" customHeight="1" x14ac:dyDescent="0.2">
      <c r="B17" s="183" t="s">
        <v>239</v>
      </c>
      <c r="C17" s="473" t="s">
        <v>288</v>
      </c>
      <c r="D17" s="494"/>
      <c r="E17" s="494"/>
      <c r="F17" s="494"/>
      <c r="G17" s="494"/>
      <c r="H17" s="494"/>
      <c r="I17" s="495"/>
      <c r="J17" s="25"/>
      <c r="K17" s="25"/>
      <c r="M17" s="167" t="s">
        <v>100</v>
      </c>
      <c r="N17" s="6"/>
    </row>
    <row r="18" spans="2:14" ht="18" customHeight="1" x14ac:dyDescent="0.2">
      <c r="B18" s="496" t="s">
        <v>241</v>
      </c>
      <c r="C18" s="497" t="s">
        <v>242</v>
      </c>
      <c r="D18" s="497"/>
      <c r="E18" s="497"/>
      <c r="F18" s="498" t="s">
        <v>243</v>
      </c>
      <c r="G18" s="498"/>
      <c r="H18" s="498"/>
      <c r="I18" s="499"/>
      <c r="J18" s="26"/>
      <c r="K18" s="26"/>
      <c r="M18" s="167" t="s">
        <v>122</v>
      </c>
      <c r="N18" s="6"/>
    </row>
    <row r="19" spans="2:14" ht="32.25" customHeight="1" x14ac:dyDescent="0.2">
      <c r="B19" s="496"/>
      <c r="C19" s="474" t="s">
        <v>289</v>
      </c>
      <c r="D19" s="474"/>
      <c r="E19" s="474"/>
      <c r="F19" s="474" t="s">
        <v>290</v>
      </c>
      <c r="G19" s="474"/>
      <c r="H19" s="474"/>
      <c r="I19" s="475"/>
      <c r="J19" s="24"/>
      <c r="K19" s="24"/>
      <c r="M19" s="167" t="s">
        <v>126</v>
      </c>
      <c r="N19" s="6"/>
    </row>
    <row r="20" spans="2:14" ht="35.25" customHeight="1" x14ac:dyDescent="0.2">
      <c r="B20" s="183" t="s">
        <v>246</v>
      </c>
      <c r="C20" s="503" t="s">
        <v>288</v>
      </c>
      <c r="D20" s="504"/>
      <c r="E20" s="505"/>
      <c r="F20" s="488" t="s">
        <v>288</v>
      </c>
      <c r="G20" s="488"/>
      <c r="H20" s="488"/>
      <c r="I20" s="489"/>
      <c r="J20" s="17"/>
      <c r="K20" s="17"/>
      <c r="M20" s="167"/>
      <c r="N20" s="6"/>
    </row>
    <row r="21" spans="2:14" ht="42" customHeight="1" x14ac:dyDescent="0.2">
      <c r="B21" s="183" t="s">
        <v>248</v>
      </c>
      <c r="C21" s="506" t="s">
        <v>291</v>
      </c>
      <c r="D21" s="507"/>
      <c r="E21" s="508"/>
      <c r="F21" s="506" t="s">
        <v>292</v>
      </c>
      <c r="G21" s="507"/>
      <c r="H21" s="507"/>
      <c r="I21" s="509"/>
      <c r="J21" s="23"/>
      <c r="K21" s="23"/>
      <c r="M21" s="167"/>
      <c r="N21" s="6"/>
    </row>
    <row r="22" spans="2:14" ht="23.25" customHeight="1" x14ac:dyDescent="0.2">
      <c r="B22" s="183" t="s">
        <v>251</v>
      </c>
      <c r="C22" s="510">
        <v>44927</v>
      </c>
      <c r="D22" s="507"/>
      <c r="E22" s="508"/>
      <c r="F22" s="182" t="s">
        <v>252</v>
      </c>
      <c r="G22" s="184">
        <v>15169</v>
      </c>
      <c r="H22" s="182" t="s">
        <v>253</v>
      </c>
      <c r="I22" s="185">
        <v>47361</v>
      </c>
      <c r="J22" s="28"/>
      <c r="K22" s="28"/>
      <c r="M22" s="167"/>
    </row>
    <row r="23" spans="2:14" ht="27" customHeight="1" x14ac:dyDescent="0.2">
      <c r="B23" s="183" t="s">
        <v>254</v>
      </c>
      <c r="C23" s="510">
        <v>45291</v>
      </c>
      <c r="D23" s="507"/>
      <c r="E23" s="508"/>
      <c r="F23" s="182" t="s">
        <v>255</v>
      </c>
      <c r="G23" s="552">
        <v>9804</v>
      </c>
      <c r="H23" s="553"/>
      <c r="I23" s="554"/>
      <c r="J23" s="29"/>
      <c r="K23" s="29"/>
      <c r="M23" s="167"/>
    </row>
    <row r="24" spans="2:14" ht="24" x14ac:dyDescent="0.2">
      <c r="B24" s="186" t="s">
        <v>256</v>
      </c>
      <c r="C24" s="514" t="s">
        <v>112</v>
      </c>
      <c r="D24" s="515"/>
      <c r="E24" s="516"/>
      <c r="F24" s="187" t="s">
        <v>257</v>
      </c>
      <c r="G24" s="506" t="s">
        <v>352</v>
      </c>
      <c r="H24" s="507"/>
      <c r="I24" s="509"/>
      <c r="J24" s="26"/>
      <c r="K24" s="26"/>
      <c r="M24" s="167"/>
    </row>
    <row r="25" spans="2:14" ht="22.5" customHeight="1" x14ac:dyDescent="0.2">
      <c r="B25" s="517" t="s">
        <v>258</v>
      </c>
      <c r="C25" s="518"/>
      <c r="D25" s="518"/>
      <c r="E25" s="518"/>
      <c r="F25" s="518"/>
      <c r="G25" s="518"/>
      <c r="H25" s="518"/>
      <c r="I25" s="519"/>
      <c r="J25" s="14"/>
      <c r="K25" s="14"/>
      <c r="M25" s="167"/>
    </row>
    <row r="26" spans="2:14" ht="43.5" customHeight="1" x14ac:dyDescent="0.2">
      <c r="B26" s="188" t="s">
        <v>142</v>
      </c>
      <c r="C26" s="189" t="s">
        <v>259</v>
      </c>
      <c r="D26" s="189" t="s">
        <v>260</v>
      </c>
      <c r="E26" s="190" t="s">
        <v>261</v>
      </c>
      <c r="F26" s="189" t="s">
        <v>262</v>
      </c>
      <c r="G26" s="189" t="s">
        <v>263</v>
      </c>
      <c r="H26" s="190" t="s">
        <v>264</v>
      </c>
      <c r="I26" s="191" t="s">
        <v>265</v>
      </c>
      <c r="J26" s="24"/>
      <c r="K26" s="24"/>
      <c r="M26" s="167"/>
    </row>
    <row r="27" spans="2:14" ht="15" customHeight="1" x14ac:dyDescent="0.2">
      <c r="B27" s="192" t="s">
        <v>266</v>
      </c>
      <c r="C27" s="193">
        <v>687</v>
      </c>
      <c r="D27" s="194">
        <v>875</v>
      </c>
      <c r="E27" s="220">
        <f>IF(OR(C27=0,C27=""),0,D27/C27)</f>
        <v>1.2736535662299855</v>
      </c>
      <c r="F27" s="555">
        <v>9804</v>
      </c>
      <c r="G27" s="555">
        <f>SUM(D27:D38)</f>
        <v>3840</v>
      </c>
      <c r="H27" s="218">
        <f>+(D27*100%)/$G$23</f>
        <v>8.9249286005711956E-2</v>
      </c>
      <c r="I27" s="558">
        <f>G27+I22</f>
        <v>51201</v>
      </c>
      <c r="J27" s="36"/>
      <c r="K27" s="36"/>
    </row>
    <row r="28" spans="2:14" ht="15" customHeight="1" x14ac:dyDescent="0.2">
      <c r="B28" s="192" t="s">
        <v>152</v>
      </c>
      <c r="C28" s="193">
        <v>788</v>
      </c>
      <c r="D28" s="194">
        <v>1084</v>
      </c>
      <c r="E28" s="220">
        <f t="shared" ref="E28:E38" si="0">IF(OR(C28=0,C28=""),0,D28/C28)</f>
        <v>1.3756345177664975</v>
      </c>
      <c r="F28" s="556"/>
      <c r="G28" s="556"/>
      <c r="H28" s="218">
        <f>+IF(D28="","",((D28*100%)/$G$23)+H27)</f>
        <v>0.19981640146878826</v>
      </c>
      <c r="I28" s="559"/>
      <c r="J28" s="36"/>
      <c r="K28" s="212"/>
    </row>
    <row r="29" spans="2:14" ht="15" customHeight="1" x14ac:dyDescent="0.2">
      <c r="B29" s="192" t="s">
        <v>153</v>
      </c>
      <c r="C29" s="193">
        <v>819</v>
      </c>
      <c r="D29" s="194">
        <v>1881</v>
      </c>
      <c r="E29" s="220">
        <f>IF(OR(C29=0,C29=""),0,D29/C29)</f>
        <v>2.2967032967032965</v>
      </c>
      <c r="F29" s="556"/>
      <c r="G29" s="556"/>
      <c r="H29" s="218">
        <f t="shared" ref="H29:H38" si="1">+IF(D29="","",((D29*100%)/$G$23)+H28)</f>
        <v>0.39167686658506734</v>
      </c>
      <c r="I29" s="559"/>
      <c r="J29" s="36"/>
      <c r="K29" s="36"/>
    </row>
    <row r="30" spans="2:14" ht="15" customHeight="1" x14ac:dyDescent="0.2">
      <c r="B30" s="192" t="s">
        <v>154</v>
      </c>
      <c r="C30" s="193">
        <v>816</v>
      </c>
      <c r="D30" s="194"/>
      <c r="E30" s="220">
        <f t="shared" si="0"/>
        <v>0</v>
      </c>
      <c r="F30" s="556"/>
      <c r="G30" s="556"/>
      <c r="H30" s="218" t="str">
        <f t="shared" si="1"/>
        <v/>
      </c>
      <c r="I30" s="559"/>
      <c r="J30" s="207"/>
      <c r="K30" s="211"/>
    </row>
    <row r="31" spans="2:14" ht="15" customHeight="1" x14ac:dyDescent="0.2">
      <c r="B31" s="192" t="s">
        <v>155</v>
      </c>
      <c r="C31" s="193">
        <v>818</v>
      </c>
      <c r="D31" s="239"/>
      <c r="E31" s="220">
        <f t="shared" si="0"/>
        <v>0</v>
      </c>
      <c r="F31" s="556"/>
      <c r="G31" s="556"/>
      <c r="H31" s="218" t="str">
        <f t="shared" si="1"/>
        <v/>
      </c>
      <c r="I31" s="559"/>
      <c r="J31" s="36"/>
      <c r="K31" s="211"/>
    </row>
    <row r="32" spans="2:14" ht="15" customHeight="1" x14ac:dyDescent="0.2">
      <c r="B32" s="192" t="s">
        <v>156</v>
      </c>
      <c r="C32" s="193">
        <v>819</v>
      </c>
      <c r="D32" s="239"/>
      <c r="E32" s="220">
        <f t="shared" si="0"/>
        <v>0</v>
      </c>
      <c r="F32" s="556"/>
      <c r="G32" s="556"/>
      <c r="H32" s="218" t="str">
        <f t="shared" si="1"/>
        <v/>
      </c>
      <c r="I32" s="559"/>
      <c r="J32" s="36"/>
      <c r="K32" s="36"/>
    </row>
    <row r="33" spans="2:11" ht="15" customHeight="1" x14ac:dyDescent="0.2">
      <c r="B33" s="192" t="s">
        <v>157</v>
      </c>
      <c r="C33" s="193">
        <v>819</v>
      </c>
      <c r="D33" s="239"/>
      <c r="E33" s="220">
        <f t="shared" si="0"/>
        <v>0</v>
      </c>
      <c r="F33" s="556"/>
      <c r="G33" s="556"/>
      <c r="H33" s="218" t="str">
        <f t="shared" si="1"/>
        <v/>
      </c>
      <c r="I33" s="559"/>
      <c r="J33" s="216"/>
      <c r="K33" s="36"/>
    </row>
    <row r="34" spans="2:11" ht="15" customHeight="1" x14ac:dyDescent="0.2">
      <c r="B34" s="192" t="s">
        <v>158</v>
      </c>
      <c r="C34" s="193">
        <v>817</v>
      </c>
      <c r="D34" s="239"/>
      <c r="E34" s="220">
        <f t="shared" si="0"/>
        <v>0</v>
      </c>
      <c r="F34" s="556"/>
      <c r="G34" s="556"/>
      <c r="H34" s="218" t="str">
        <f t="shared" si="1"/>
        <v/>
      </c>
      <c r="I34" s="559"/>
      <c r="J34" s="221"/>
      <c r="K34" s="36"/>
    </row>
    <row r="35" spans="2:11" ht="15" customHeight="1" x14ac:dyDescent="0.2">
      <c r="B35" s="192" t="s">
        <v>159</v>
      </c>
      <c r="C35" s="193">
        <v>905</v>
      </c>
      <c r="D35" s="239"/>
      <c r="E35" s="220">
        <f t="shared" si="0"/>
        <v>0</v>
      </c>
      <c r="F35" s="556"/>
      <c r="G35" s="556"/>
      <c r="H35" s="218" t="str">
        <f>+IF(D35="","",((D35*100%)/$G$23)+H34)</f>
        <v/>
      </c>
      <c r="I35" s="559"/>
      <c r="J35" s="221"/>
      <c r="K35" s="36"/>
    </row>
    <row r="36" spans="2:11" ht="15" customHeight="1" x14ac:dyDescent="0.2">
      <c r="B36" s="192" t="s">
        <v>160</v>
      </c>
      <c r="C36" s="193">
        <v>922</v>
      </c>
      <c r="D36" s="239"/>
      <c r="E36" s="220">
        <f t="shared" si="0"/>
        <v>0</v>
      </c>
      <c r="F36" s="556"/>
      <c r="G36" s="556"/>
      <c r="H36" s="218" t="str">
        <f t="shared" si="1"/>
        <v/>
      </c>
      <c r="I36" s="559"/>
      <c r="J36" s="221"/>
      <c r="K36" s="36"/>
    </row>
    <row r="37" spans="2:11" ht="15" customHeight="1" x14ac:dyDescent="0.2">
      <c r="B37" s="192" t="s">
        <v>161</v>
      </c>
      <c r="C37" s="193">
        <v>921</v>
      </c>
      <c r="D37" s="239"/>
      <c r="E37" s="220">
        <f t="shared" si="0"/>
        <v>0</v>
      </c>
      <c r="F37" s="556"/>
      <c r="G37" s="556"/>
      <c r="H37" s="218" t="str">
        <f t="shared" si="1"/>
        <v/>
      </c>
      <c r="I37" s="559"/>
      <c r="J37" s="216"/>
      <c r="K37" s="36"/>
    </row>
    <row r="38" spans="2:11" ht="15" customHeight="1" x14ac:dyDescent="0.2">
      <c r="B38" s="192" t="s">
        <v>162</v>
      </c>
      <c r="C38" s="193">
        <v>673</v>
      </c>
      <c r="D38" s="193"/>
      <c r="E38" s="220">
        <f t="shared" si="0"/>
        <v>0</v>
      </c>
      <c r="F38" s="557"/>
      <c r="G38" s="557"/>
      <c r="H38" s="218" t="str">
        <f t="shared" si="1"/>
        <v/>
      </c>
      <c r="I38" s="560"/>
      <c r="J38" s="36"/>
      <c r="K38" s="36"/>
    </row>
    <row r="39" spans="2:11" ht="219" customHeight="1" x14ac:dyDescent="0.2">
      <c r="B39" s="202" t="s">
        <v>267</v>
      </c>
      <c r="C39" s="561" t="s">
        <v>361</v>
      </c>
      <c r="D39" s="562"/>
      <c r="E39" s="562"/>
      <c r="F39" s="562"/>
      <c r="G39" s="562"/>
      <c r="H39" s="562"/>
      <c r="I39" s="563"/>
      <c r="J39" s="37"/>
      <c r="K39" s="37"/>
    </row>
    <row r="40" spans="2:11" ht="34.5" customHeight="1" x14ac:dyDescent="0.2">
      <c r="B40" s="534"/>
      <c r="C40" s="535"/>
      <c r="D40" s="535"/>
      <c r="E40" s="535"/>
      <c r="F40" s="535"/>
      <c r="G40" s="535"/>
      <c r="H40" s="535"/>
      <c r="I40" s="536"/>
      <c r="J40" s="14"/>
      <c r="K40" s="14"/>
    </row>
    <row r="41" spans="2:11" ht="34.5" customHeight="1" x14ac:dyDescent="0.2">
      <c r="B41" s="537"/>
      <c r="C41" s="538"/>
      <c r="D41" s="538"/>
      <c r="E41" s="538"/>
      <c r="F41" s="538"/>
      <c r="G41" s="538"/>
      <c r="H41" s="538"/>
      <c r="I41" s="539"/>
      <c r="J41" s="37"/>
      <c r="K41" s="37"/>
    </row>
    <row r="42" spans="2:11" ht="34.5" customHeight="1" x14ac:dyDescent="0.2">
      <c r="B42" s="537"/>
      <c r="C42" s="538"/>
      <c r="D42" s="538"/>
      <c r="E42" s="538"/>
      <c r="F42" s="538"/>
      <c r="G42" s="538"/>
      <c r="H42" s="538"/>
      <c r="I42" s="539"/>
      <c r="J42" s="37"/>
      <c r="K42" s="37"/>
    </row>
    <row r="43" spans="2:11" ht="34.5" customHeight="1" x14ac:dyDescent="0.2">
      <c r="B43" s="537"/>
      <c r="C43" s="538"/>
      <c r="D43" s="538"/>
      <c r="E43" s="538"/>
      <c r="F43" s="538"/>
      <c r="G43" s="538"/>
      <c r="H43" s="538"/>
      <c r="I43" s="539"/>
      <c r="J43" s="37"/>
      <c r="K43" s="37"/>
    </row>
    <row r="44" spans="2:11" ht="95.25" customHeight="1" x14ac:dyDescent="0.2">
      <c r="B44" s="540"/>
      <c r="C44" s="541"/>
      <c r="D44" s="541"/>
      <c r="E44" s="541"/>
      <c r="F44" s="541"/>
      <c r="G44" s="541"/>
      <c r="H44" s="541"/>
      <c r="I44" s="542"/>
      <c r="J44" s="12"/>
      <c r="K44" s="12"/>
    </row>
    <row r="45" spans="2:11" ht="180" customHeight="1" x14ac:dyDescent="0.2">
      <c r="B45" s="183" t="s">
        <v>268</v>
      </c>
      <c r="C45" s="546" t="s">
        <v>362</v>
      </c>
      <c r="D45" s="564"/>
      <c r="E45" s="564"/>
      <c r="F45" s="564"/>
      <c r="G45" s="564"/>
      <c r="H45" s="564"/>
      <c r="I45" s="565"/>
      <c r="J45" s="38"/>
      <c r="K45" s="38"/>
    </row>
    <row r="46" spans="2:11" ht="36" customHeight="1" x14ac:dyDescent="0.2">
      <c r="B46" s="183" t="s">
        <v>269</v>
      </c>
      <c r="C46" s="546" t="s">
        <v>293</v>
      </c>
      <c r="D46" s="544"/>
      <c r="E46" s="544"/>
      <c r="F46" s="544"/>
      <c r="G46" s="544"/>
      <c r="H46" s="544"/>
      <c r="I46" s="545"/>
      <c r="J46" s="38"/>
      <c r="K46" s="38"/>
    </row>
    <row r="47" spans="2:11" ht="93" customHeight="1" x14ac:dyDescent="0.2">
      <c r="B47" s="203" t="s">
        <v>270</v>
      </c>
      <c r="C47" s="543" t="s">
        <v>350</v>
      </c>
      <c r="D47" s="547"/>
      <c r="E47" s="547"/>
      <c r="F47" s="547"/>
      <c r="G47" s="547"/>
      <c r="H47" s="547"/>
      <c r="I47" s="548"/>
      <c r="J47" s="38"/>
      <c r="K47" s="38"/>
    </row>
    <row r="48" spans="2:11" ht="22.5" customHeight="1" x14ac:dyDescent="0.2">
      <c r="B48" s="517" t="s">
        <v>271</v>
      </c>
      <c r="C48" s="518"/>
      <c r="D48" s="518"/>
      <c r="E48" s="518"/>
      <c r="F48" s="518"/>
      <c r="G48" s="518"/>
      <c r="H48" s="518"/>
      <c r="I48" s="519"/>
      <c r="J48" s="38"/>
      <c r="K48" s="38"/>
    </row>
    <row r="49" spans="2:11" ht="22.5" customHeight="1" x14ac:dyDescent="0.2">
      <c r="B49" s="529" t="s">
        <v>272</v>
      </c>
      <c r="C49" s="197" t="s">
        <v>273</v>
      </c>
      <c r="D49" s="531" t="s">
        <v>274</v>
      </c>
      <c r="E49" s="531"/>
      <c r="F49" s="531"/>
      <c r="G49" s="531" t="s">
        <v>275</v>
      </c>
      <c r="H49" s="531"/>
      <c r="I49" s="532"/>
      <c r="J49" s="39"/>
      <c r="K49" s="39"/>
    </row>
    <row r="50" spans="2:11" ht="50.25" customHeight="1" x14ac:dyDescent="0.2">
      <c r="B50" s="530"/>
      <c r="C50" s="198" t="s">
        <v>338</v>
      </c>
      <c r="D50" s="533" t="s">
        <v>339</v>
      </c>
      <c r="E50" s="533"/>
      <c r="F50" s="533"/>
      <c r="G50" s="533" t="s">
        <v>340</v>
      </c>
      <c r="H50" s="533"/>
      <c r="I50" s="549"/>
      <c r="J50" s="39"/>
      <c r="K50" s="39"/>
    </row>
    <row r="51" spans="2:11" ht="82.5" customHeight="1" x14ac:dyDescent="0.2">
      <c r="B51" s="204" t="s">
        <v>277</v>
      </c>
      <c r="C51" s="533" t="s">
        <v>336</v>
      </c>
      <c r="D51" s="533"/>
      <c r="E51" s="533"/>
      <c r="F51" s="533"/>
      <c r="G51" s="533"/>
      <c r="H51" s="533"/>
      <c r="I51" s="549"/>
      <c r="J51" s="42"/>
      <c r="K51" s="42"/>
    </row>
    <row r="52" spans="2:11" ht="28.5" customHeight="1" x14ac:dyDescent="0.2">
      <c r="B52" s="205" t="s">
        <v>278</v>
      </c>
      <c r="C52" s="455" t="s">
        <v>335</v>
      </c>
      <c r="D52" s="456"/>
      <c r="E52" s="456"/>
      <c r="F52" s="456"/>
      <c r="G52" s="456"/>
      <c r="H52" s="456"/>
      <c r="I52" s="566"/>
      <c r="J52" s="42"/>
      <c r="K52" s="42"/>
    </row>
    <row r="53" spans="2:11" ht="30" customHeight="1" x14ac:dyDescent="0.2">
      <c r="B53" s="203" t="s">
        <v>279</v>
      </c>
      <c r="C53" s="455" t="s">
        <v>343</v>
      </c>
      <c r="D53" s="456"/>
      <c r="E53" s="456"/>
      <c r="F53" s="456"/>
      <c r="G53" s="456"/>
      <c r="H53" s="456"/>
      <c r="I53" s="566"/>
      <c r="J53" s="43"/>
      <c r="K53" s="43"/>
    </row>
    <row r="54" spans="2:11" ht="31.5" customHeight="1" thickBot="1" x14ac:dyDescent="0.25">
      <c r="B54" s="206" t="s">
        <v>280</v>
      </c>
      <c r="C54" s="567"/>
      <c r="D54" s="567"/>
      <c r="E54" s="567"/>
      <c r="F54" s="567"/>
      <c r="G54" s="567"/>
      <c r="H54" s="567"/>
      <c r="I54" s="568"/>
      <c r="J54" s="49"/>
      <c r="K54" s="49"/>
    </row>
    <row r="55" spans="2:11" x14ac:dyDescent="0.2">
      <c r="B55" s="44"/>
      <c r="C55" s="45"/>
      <c r="D55" s="45"/>
      <c r="E55" s="46"/>
      <c r="F55" s="46"/>
      <c r="G55" s="47"/>
      <c r="H55" s="48"/>
      <c r="I55" s="45"/>
      <c r="J55" s="49"/>
      <c r="K55" s="49"/>
    </row>
    <row r="56" spans="2:11" x14ac:dyDescent="0.2">
      <c r="B56" s="44"/>
      <c r="C56" s="45"/>
      <c r="D56" s="45"/>
      <c r="E56" s="46"/>
      <c r="F56" s="46"/>
      <c r="G56" s="47"/>
      <c r="H56" s="48"/>
      <c r="I56" s="45"/>
      <c r="J56" s="49"/>
      <c r="K56" s="49"/>
    </row>
    <row r="57" spans="2:11" x14ac:dyDescent="0.2">
      <c r="B57" s="44"/>
      <c r="C57" s="45"/>
      <c r="D57" s="45"/>
      <c r="E57" s="46"/>
      <c r="F57" s="46"/>
      <c r="G57" s="47"/>
      <c r="H57" s="48"/>
      <c r="I57" s="45"/>
      <c r="J57" s="49"/>
      <c r="K57" s="49"/>
    </row>
    <row r="58" spans="2:11" x14ac:dyDescent="0.2">
      <c r="B58" s="44"/>
      <c r="C58" s="45"/>
      <c r="D58" s="45"/>
      <c r="E58" s="46"/>
      <c r="F58" s="46"/>
      <c r="G58" s="47"/>
      <c r="H58" s="48"/>
      <c r="I58" s="45"/>
      <c r="J58" s="49"/>
      <c r="K58" s="49"/>
    </row>
    <row r="59" spans="2:11" x14ac:dyDescent="0.2">
      <c r="B59" s="44"/>
      <c r="C59" s="45"/>
      <c r="D59" s="45"/>
      <c r="E59" s="46"/>
      <c r="F59" s="46"/>
      <c r="G59" s="47"/>
      <c r="H59" s="48"/>
      <c r="I59" s="45"/>
      <c r="J59" s="49"/>
      <c r="K59" s="49"/>
    </row>
    <row r="60" spans="2:11" ht="25.5" customHeight="1" x14ac:dyDescent="0.2">
      <c r="B60" s="44"/>
      <c r="C60" s="45"/>
      <c r="D60" s="45"/>
      <c r="E60" s="46"/>
      <c r="F60" s="46"/>
      <c r="G60" s="47"/>
      <c r="H60" s="48"/>
      <c r="I60" s="45"/>
      <c r="J60" s="49"/>
      <c r="K60" s="49"/>
    </row>
  </sheetData>
  <sheetProtection algorithmName="SHA-512" hashValue="4gAdGDpPmBNY+1H71gnPyARX63KelFoAqtwnRLo+ST/N87y4kBqZxyE/s0xoDkdEXIpwleg3unHrApRmESVh3g==" saltValue="nbBj3dcUYFAG2Rv81vmAbA=="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400-000000000000}">
      <formula1>$N$11:$N$12</formula1>
    </dataValidation>
    <dataValidation type="list" allowBlank="1" showInputMessage="1" showErrorMessage="1" sqref="H13:I13" xr:uid="{00000000-0002-0000-0400-000001000000}">
      <formula1>$N$5:$N$8</formula1>
    </dataValidation>
    <dataValidation type="list" allowBlank="1" showInputMessage="1" showErrorMessage="1" sqref="C9:F9" xr:uid="{00000000-0002-0000-0400-000002000000}">
      <formula1>$M$6:$M$9</formula1>
    </dataValidation>
    <dataValidation type="list" allowBlank="1" showInputMessage="1" showErrorMessage="1" sqref="C24:E24" xr:uid="{00000000-0002-0000-0400-000003000000}">
      <formula1>$M$12:$M$15</formula1>
    </dataValidation>
    <dataValidation type="list" allowBlank="1" showInputMessage="1" showErrorMessage="1" sqref="H12:I12" xr:uid="{00000000-0002-0000-0400-000004000000}">
      <formula1>M17:M19</formula1>
    </dataValidation>
    <dataValidation type="list" showDropDown="1" showInputMessage="1" showErrorMessage="1" sqref="K12" xr:uid="{00000000-0002-0000-0400-000005000000}">
      <formula1>O17:O19</formula1>
    </dataValidation>
    <dataValidation type="list" allowBlank="1" showInputMessage="1" showErrorMessage="1" sqref="J10:K10" xr:uid="{00000000-0002-0000-04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7777"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7777"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X60"/>
  <sheetViews>
    <sheetView topLeftCell="B26" zoomScale="90" zoomScaleNormal="90" workbookViewId="0">
      <selection activeCell="C45" sqref="C45:I45"/>
    </sheetView>
  </sheetViews>
  <sheetFormatPr baseColWidth="10" defaultColWidth="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12" width="11.42578125" style="3" hidden="1" customWidth="1"/>
    <col min="13" max="18" width="11.42578125" style="166" hidden="1" customWidth="1"/>
    <col min="19" max="19" width="27.140625" style="3" hidden="1" customWidth="1"/>
    <col min="20" max="24" width="0" style="3" hidden="1" customWidth="1"/>
    <col min="25" max="16384" width="11.42578125" style="7" hidden="1"/>
  </cols>
  <sheetData>
    <row r="1" spans="2:14" ht="37.5" customHeight="1" x14ac:dyDescent="0.2">
      <c r="B1" s="451"/>
      <c r="C1" s="464" t="s">
        <v>1</v>
      </c>
      <c r="D1" s="464"/>
      <c r="E1" s="464"/>
      <c r="F1" s="464"/>
      <c r="G1" s="464"/>
      <c r="H1" s="464"/>
      <c r="I1" s="453"/>
      <c r="J1" s="10"/>
      <c r="K1" s="10"/>
      <c r="M1" s="165" t="s">
        <v>61</v>
      </c>
    </row>
    <row r="2" spans="2:14" ht="37.5" customHeight="1" x14ac:dyDescent="0.2">
      <c r="B2" s="452"/>
      <c r="C2" s="465" t="s">
        <v>210</v>
      </c>
      <c r="D2" s="465"/>
      <c r="E2" s="465"/>
      <c r="F2" s="465"/>
      <c r="G2" s="465"/>
      <c r="H2" s="465"/>
      <c r="I2" s="454"/>
      <c r="J2" s="10"/>
      <c r="K2" s="10"/>
      <c r="M2" s="165" t="s">
        <v>62</v>
      </c>
    </row>
    <row r="3" spans="2:14" ht="37.5" customHeight="1" x14ac:dyDescent="0.2">
      <c r="B3" s="452"/>
      <c r="C3" s="465" t="s">
        <v>211</v>
      </c>
      <c r="D3" s="465"/>
      <c r="E3" s="465"/>
      <c r="F3" s="465" t="s">
        <v>212</v>
      </c>
      <c r="G3" s="465"/>
      <c r="H3" s="465"/>
      <c r="I3" s="454"/>
      <c r="J3" s="10"/>
      <c r="K3" s="10"/>
      <c r="M3" s="165" t="s">
        <v>64</v>
      </c>
    </row>
    <row r="4" spans="2:14" ht="23.25" customHeight="1" x14ac:dyDescent="0.2">
      <c r="B4" s="466"/>
      <c r="C4" s="467"/>
      <c r="D4" s="467"/>
      <c r="E4" s="467"/>
      <c r="F4" s="467"/>
      <c r="G4" s="467"/>
      <c r="H4" s="467"/>
      <c r="I4" s="468"/>
      <c r="J4" s="12"/>
      <c r="K4" s="12"/>
    </row>
    <row r="5" spans="2:14" ht="24" customHeight="1" x14ac:dyDescent="0.2">
      <c r="B5" s="469" t="s">
        <v>213</v>
      </c>
      <c r="C5" s="470"/>
      <c r="D5" s="470"/>
      <c r="E5" s="470"/>
      <c r="F5" s="470"/>
      <c r="G5" s="470"/>
      <c r="H5" s="470"/>
      <c r="I5" s="471"/>
      <c r="J5" s="14"/>
      <c r="K5" s="14"/>
      <c r="N5" s="166" t="s">
        <v>71</v>
      </c>
    </row>
    <row r="6" spans="2:14" ht="30.75" customHeight="1" x14ac:dyDescent="0.2">
      <c r="B6" s="183" t="s">
        <v>214</v>
      </c>
      <c r="C6" s="181">
        <v>3</v>
      </c>
      <c r="D6" s="472" t="s">
        <v>215</v>
      </c>
      <c r="E6" s="472"/>
      <c r="F6" s="474" t="s">
        <v>355</v>
      </c>
      <c r="G6" s="474"/>
      <c r="H6" s="474"/>
      <c r="I6" s="475"/>
      <c r="J6" s="15"/>
      <c r="K6" s="15"/>
      <c r="M6" s="165" t="s">
        <v>75</v>
      </c>
      <c r="N6" s="166" t="s">
        <v>76</v>
      </c>
    </row>
    <row r="7" spans="2:14" ht="30.75" customHeight="1" x14ac:dyDescent="0.2">
      <c r="B7" s="183" t="s">
        <v>216</v>
      </c>
      <c r="C7" s="181" t="s">
        <v>78</v>
      </c>
      <c r="D7" s="472" t="s">
        <v>217</v>
      </c>
      <c r="E7" s="472"/>
      <c r="F7" s="473" t="s">
        <v>218</v>
      </c>
      <c r="G7" s="473"/>
      <c r="H7" s="182" t="s">
        <v>219</v>
      </c>
      <c r="I7" s="201" t="s">
        <v>78</v>
      </c>
      <c r="J7" s="17"/>
      <c r="K7" s="17"/>
      <c r="M7" s="165" t="s">
        <v>82</v>
      </c>
      <c r="N7" s="166" t="s">
        <v>83</v>
      </c>
    </row>
    <row r="8" spans="2:14" ht="30.75" customHeight="1" x14ac:dyDescent="0.2">
      <c r="B8" s="183" t="s">
        <v>220</v>
      </c>
      <c r="C8" s="474" t="s">
        <v>221</v>
      </c>
      <c r="D8" s="474"/>
      <c r="E8" s="474"/>
      <c r="F8" s="474"/>
      <c r="G8" s="182" t="s">
        <v>222</v>
      </c>
      <c r="H8" s="479">
        <v>7551</v>
      </c>
      <c r="I8" s="480"/>
      <c r="J8" s="19"/>
      <c r="K8" s="19"/>
      <c r="M8" s="165" t="s">
        <v>87</v>
      </c>
      <c r="N8" s="166" t="s">
        <v>42</v>
      </c>
    </row>
    <row r="9" spans="2:14" ht="30.75" customHeight="1" x14ac:dyDescent="0.2">
      <c r="B9" s="183" t="s">
        <v>62</v>
      </c>
      <c r="C9" s="481" t="s">
        <v>82</v>
      </c>
      <c r="D9" s="481"/>
      <c r="E9" s="481"/>
      <c r="F9" s="481"/>
      <c r="G9" s="182" t="s">
        <v>223</v>
      </c>
      <c r="H9" s="482" t="s">
        <v>294</v>
      </c>
      <c r="I9" s="483"/>
      <c r="J9" s="20"/>
      <c r="K9" s="20"/>
      <c r="M9" s="167" t="s">
        <v>91</v>
      </c>
    </row>
    <row r="10" spans="2:14" ht="30.75" customHeight="1" x14ac:dyDescent="0.2">
      <c r="B10" s="183" t="s">
        <v>225</v>
      </c>
      <c r="C10" s="474" t="s">
        <v>226</v>
      </c>
      <c r="D10" s="474"/>
      <c r="E10" s="474"/>
      <c r="F10" s="474"/>
      <c r="G10" s="474"/>
      <c r="H10" s="474"/>
      <c r="I10" s="475"/>
      <c r="J10" s="22"/>
      <c r="K10" s="22"/>
      <c r="M10" s="167"/>
    </row>
    <row r="11" spans="2:14" ht="30.75" customHeight="1" x14ac:dyDescent="0.2">
      <c r="B11" s="183" t="s">
        <v>227</v>
      </c>
      <c r="C11" s="569" t="s">
        <v>295</v>
      </c>
      <c r="D11" s="569"/>
      <c r="E11" s="569"/>
      <c r="F11" s="569"/>
      <c r="G11" s="569"/>
      <c r="H11" s="569"/>
      <c r="I11" s="570"/>
      <c r="J11" s="17"/>
      <c r="K11" s="17"/>
      <c r="M11" s="167"/>
      <c r="N11" s="166" t="s">
        <v>96</v>
      </c>
    </row>
    <row r="12" spans="2:14" ht="30.75" customHeight="1" x14ac:dyDescent="0.2">
      <c r="B12" s="183" t="s">
        <v>229</v>
      </c>
      <c r="C12" s="487" t="s">
        <v>296</v>
      </c>
      <c r="D12" s="487"/>
      <c r="E12" s="487"/>
      <c r="F12" s="487"/>
      <c r="G12" s="182" t="s">
        <v>231</v>
      </c>
      <c r="H12" s="488" t="s">
        <v>100</v>
      </c>
      <c r="I12" s="489"/>
      <c r="J12" s="17"/>
      <c r="K12" s="17"/>
      <c r="M12" s="167" t="s">
        <v>101</v>
      </c>
      <c r="N12" s="166" t="s">
        <v>78</v>
      </c>
    </row>
    <row r="13" spans="2:14" ht="30.75" customHeight="1" x14ac:dyDescent="0.2">
      <c r="B13" s="183" t="s">
        <v>232</v>
      </c>
      <c r="C13" s="490" t="s">
        <v>286</v>
      </c>
      <c r="D13" s="490"/>
      <c r="E13" s="490"/>
      <c r="F13" s="490"/>
      <c r="G13" s="182" t="s">
        <v>234</v>
      </c>
      <c r="H13" s="473" t="s">
        <v>42</v>
      </c>
      <c r="I13" s="491"/>
      <c r="J13" s="17"/>
      <c r="K13" s="17"/>
      <c r="M13" s="167" t="s">
        <v>105</v>
      </c>
    </row>
    <row r="14" spans="2:14" ht="64.5" customHeight="1" x14ac:dyDescent="0.2">
      <c r="B14" s="183" t="s">
        <v>235</v>
      </c>
      <c r="C14" s="492" t="s">
        <v>356</v>
      </c>
      <c r="D14" s="492"/>
      <c r="E14" s="492"/>
      <c r="F14" s="492"/>
      <c r="G14" s="492"/>
      <c r="H14" s="492"/>
      <c r="I14" s="493"/>
      <c r="J14" s="22"/>
      <c r="K14" s="22"/>
      <c r="M14" s="167" t="s">
        <v>108</v>
      </c>
    </row>
    <row r="15" spans="2:14" ht="30.75" customHeight="1" x14ac:dyDescent="0.2">
      <c r="B15" s="183" t="s">
        <v>236</v>
      </c>
      <c r="C15" s="476" t="s">
        <v>344</v>
      </c>
      <c r="D15" s="477"/>
      <c r="E15" s="477"/>
      <c r="F15" s="477"/>
      <c r="G15" s="477"/>
      <c r="H15" s="477"/>
      <c r="I15" s="478"/>
      <c r="J15" s="23"/>
      <c r="K15" s="23"/>
      <c r="M15" s="167" t="s">
        <v>112</v>
      </c>
    </row>
    <row r="16" spans="2:14" ht="20.25" customHeight="1" x14ac:dyDescent="0.2">
      <c r="B16" s="183" t="s">
        <v>237</v>
      </c>
      <c r="C16" s="474" t="s">
        <v>357</v>
      </c>
      <c r="D16" s="474"/>
      <c r="E16" s="474"/>
      <c r="F16" s="474"/>
      <c r="G16" s="474"/>
      <c r="H16" s="474"/>
      <c r="I16" s="475"/>
      <c r="J16" s="24"/>
      <c r="K16" s="24"/>
      <c r="M16" s="167"/>
    </row>
    <row r="17" spans="2:18" ht="30.75" customHeight="1" x14ac:dyDescent="0.2">
      <c r="B17" s="183" t="s">
        <v>239</v>
      </c>
      <c r="C17" s="473" t="s">
        <v>288</v>
      </c>
      <c r="D17" s="494"/>
      <c r="E17" s="494"/>
      <c r="F17" s="494"/>
      <c r="G17" s="494"/>
      <c r="H17" s="494"/>
      <c r="I17" s="495"/>
      <c r="J17" s="25"/>
      <c r="K17" s="25"/>
      <c r="M17" s="167" t="s">
        <v>100</v>
      </c>
    </row>
    <row r="18" spans="2:18" ht="18" customHeight="1" x14ac:dyDescent="0.2">
      <c r="B18" s="496" t="s">
        <v>241</v>
      </c>
      <c r="C18" s="497" t="s">
        <v>242</v>
      </c>
      <c r="D18" s="497"/>
      <c r="E18" s="497"/>
      <c r="F18" s="498" t="s">
        <v>243</v>
      </c>
      <c r="G18" s="498"/>
      <c r="H18" s="498"/>
      <c r="I18" s="499"/>
      <c r="J18" s="180"/>
      <c r="K18" s="26"/>
      <c r="M18" s="167"/>
    </row>
    <row r="19" spans="2:18" ht="25.5" customHeight="1" x14ac:dyDescent="0.2">
      <c r="B19" s="496"/>
      <c r="C19" s="474" t="s">
        <v>297</v>
      </c>
      <c r="D19" s="474"/>
      <c r="E19" s="474"/>
      <c r="F19" s="474" t="s">
        <v>298</v>
      </c>
      <c r="G19" s="474"/>
      <c r="H19" s="474"/>
      <c r="I19" s="475"/>
      <c r="J19" s="24"/>
      <c r="K19" s="24"/>
      <c r="M19" s="167"/>
    </row>
    <row r="20" spans="2:18" ht="39.75" customHeight="1" x14ac:dyDescent="0.2">
      <c r="B20" s="183" t="s">
        <v>246</v>
      </c>
      <c r="C20" s="503" t="s">
        <v>299</v>
      </c>
      <c r="D20" s="504"/>
      <c r="E20" s="505"/>
      <c r="F20" s="488" t="s">
        <v>299</v>
      </c>
      <c r="G20" s="488"/>
      <c r="H20" s="488"/>
      <c r="I20" s="489"/>
      <c r="J20" s="17"/>
      <c r="K20" s="17"/>
      <c r="M20" s="167"/>
    </row>
    <row r="21" spans="2:18" ht="24" customHeight="1" x14ac:dyDescent="0.2">
      <c r="B21" s="183" t="s">
        <v>248</v>
      </c>
      <c r="C21" s="506" t="s">
        <v>300</v>
      </c>
      <c r="D21" s="507"/>
      <c r="E21" s="508"/>
      <c r="F21" s="506" t="s">
        <v>301</v>
      </c>
      <c r="G21" s="507"/>
      <c r="H21" s="507"/>
      <c r="I21" s="509"/>
      <c r="J21" s="23"/>
      <c r="K21" s="23"/>
      <c r="M21" s="167"/>
    </row>
    <row r="22" spans="2:18" ht="23.25" customHeight="1" x14ac:dyDescent="0.2">
      <c r="B22" s="183" t="s">
        <v>251</v>
      </c>
      <c r="C22" s="510">
        <v>44927</v>
      </c>
      <c r="D22" s="507"/>
      <c r="E22" s="508"/>
      <c r="F22" s="182" t="s">
        <v>252</v>
      </c>
      <c r="G22" s="199">
        <v>0.16400000000000001</v>
      </c>
      <c r="H22" s="182" t="s">
        <v>253</v>
      </c>
      <c r="I22" s="200">
        <v>0.26</v>
      </c>
      <c r="J22" s="209"/>
      <c r="K22" s="28"/>
      <c r="M22" s="167"/>
    </row>
    <row r="23" spans="2:18" ht="27" customHeight="1" x14ac:dyDescent="0.2">
      <c r="B23" s="183" t="s">
        <v>254</v>
      </c>
      <c r="C23" s="510">
        <v>45291</v>
      </c>
      <c r="D23" s="507"/>
      <c r="E23" s="508"/>
      <c r="F23" s="182" t="s">
        <v>255</v>
      </c>
      <c r="G23" s="571">
        <v>0.3</v>
      </c>
      <c r="H23" s="572"/>
      <c r="I23" s="573"/>
      <c r="J23" s="29"/>
      <c r="K23" s="29"/>
      <c r="M23" s="167"/>
      <c r="N23" s="169"/>
      <c r="P23" s="166">
        <f>N24*M23</f>
        <v>0</v>
      </c>
      <c r="R23" s="166">
        <v>9.5300000000000003E-3</v>
      </c>
    </row>
    <row r="24" spans="2:18" ht="30.75" customHeight="1" x14ac:dyDescent="0.2">
      <c r="B24" s="186" t="s">
        <v>256</v>
      </c>
      <c r="C24" s="514" t="s">
        <v>112</v>
      </c>
      <c r="D24" s="515"/>
      <c r="E24" s="516"/>
      <c r="F24" s="187" t="s">
        <v>257</v>
      </c>
      <c r="G24" s="506" t="s">
        <v>44</v>
      </c>
      <c r="H24" s="507"/>
      <c r="I24" s="509"/>
      <c r="J24" s="180"/>
      <c r="K24" s="179"/>
      <c r="M24" s="168"/>
      <c r="N24" s="170"/>
      <c r="O24" s="170" t="e">
        <f>N24/N23</f>
        <v>#DIV/0!</v>
      </c>
      <c r="P24" s="170"/>
      <c r="R24" s="166">
        <v>9.5300000000000003E-3</v>
      </c>
    </row>
    <row r="25" spans="2:18" ht="22.5" customHeight="1" x14ac:dyDescent="0.2">
      <c r="B25" s="517" t="s">
        <v>258</v>
      </c>
      <c r="C25" s="518"/>
      <c r="D25" s="518"/>
      <c r="E25" s="518"/>
      <c r="F25" s="518"/>
      <c r="G25" s="518"/>
      <c r="H25" s="518"/>
      <c r="I25" s="519"/>
      <c r="J25" s="14"/>
      <c r="K25" s="14"/>
      <c r="L25" s="164"/>
      <c r="M25" s="167"/>
      <c r="R25" s="166">
        <v>1.6199999999999999E-2</v>
      </c>
    </row>
    <row r="26" spans="2:18" ht="43.5" customHeight="1" x14ac:dyDescent="0.2">
      <c r="B26" s="188" t="s">
        <v>142</v>
      </c>
      <c r="C26" s="189" t="s">
        <v>259</v>
      </c>
      <c r="D26" s="189" t="s">
        <v>260</v>
      </c>
      <c r="E26" s="190" t="s">
        <v>261</v>
      </c>
      <c r="F26" s="189" t="s">
        <v>262</v>
      </c>
      <c r="G26" s="189" t="s">
        <v>263</v>
      </c>
      <c r="H26" s="190" t="s">
        <v>264</v>
      </c>
      <c r="I26" s="191" t="s">
        <v>265</v>
      </c>
      <c r="J26" s="224"/>
      <c r="K26" s="215"/>
      <c r="L26" s="164"/>
      <c r="M26" s="167"/>
      <c r="R26" s="166">
        <v>1.6199999999999999E-2</v>
      </c>
    </row>
    <row r="27" spans="2:18" ht="17.25" customHeight="1" x14ac:dyDescent="0.2">
      <c r="B27" s="192" t="s">
        <v>266</v>
      </c>
      <c r="C27" s="229">
        <v>2.496E-2</v>
      </c>
      <c r="D27" s="237">
        <f>7.52%*G23</f>
        <v>2.2559999999999997E-2</v>
      </c>
      <c r="E27" s="195">
        <f>IF(OR(C27=0,C27=""),0,D27/C27)</f>
        <v>0.90384615384615374</v>
      </c>
      <c r="F27" s="574">
        <f>SUM(C27:C38)</f>
        <v>0.29952000000000001</v>
      </c>
      <c r="G27" s="577">
        <f>SUM(D27:D38)</f>
        <v>7.3330000000000006E-2</v>
      </c>
      <c r="H27" s="196">
        <f>+(D27*100%)/$G$23</f>
        <v>7.5199999999999989E-2</v>
      </c>
      <c r="I27" s="580">
        <f>G27+I22</f>
        <v>0.33333000000000002</v>
      </c>
      <c r="J27" s="225"/>
      <c r="K27" s="69"/>
    </row>
    <row r="28" spans="2:18" ht="17.25" customHeight="1" x14ac:dyDescent="0.2">
      <c r="B28" s="192" t="s">
        <v>152</v>
      </c>
      <c r="C28" s="229">
        <v>2.496E-2</v>
      </c>
      <c r="D28" s="238">
        <f>8.59%*G23</f>
        <v>2.5770000000000001E-2</v>
      </c>
      <c r="E28" s="195">
        <f t="shared" ref="E28:E38" si="0">IF(OR(C28=0,C28=""),0,D28/C28)</f>
        <v>1.0324519230769231</v>
      </c>
      <c r="F28" s="575"/>
      <c r="G28" s="578"/>
      <c r="H28" s="196">
        <f>+IF(D28="","",((D28*100%)/$G$23)+H27)</f>
        <v>0.16109999999999999</v>
      </c>
      <c r="I28" s="581"/>
      <c r="J28" s="226"/>
      <c r="K28" s="228"/>
    </row>
    <row r="29" spans="2:18" ht="17.25" customHeight="1" x14ac:dyDescent="0.2">
      <c r="B29" s="192" t="s">
        <v>153</v>
      </c>
      <c r="C29" s="229">
        <v>2.496E-2</v>
      </c>
      <c r="D29" s="238">
        <v>2.5000000000000001E-2</v>
      </c>
      <c r="E29" s="195">
        <f t="shared" si="0"/>
        <v>1.0016025641025641</v>
      </c>
      <c r="F29" s="575"/>
      <c r="G29" s="578"/>
      <c r="H29" s="196">
        <f t="shared" ref="H29:H38" si="1">+IF(D29="","",((D29*100%)/$G$23)+H28)</f>
        <v>0.24443333333333334</v>
      </c>
      <c r="I29" s="581"/>
      <c r="J29" s="227"/>
      <c r="K29" s="227"/>
    </row>
    <row r="30" spans="2:18" ht="17.25" customHeight="1" x14ac:dyDescent="0.2">
      <c r="B30" s="192" t="s">
        <v>154</v>
      </c>
      <c r="C30" s="229">
        <v>2.496E-2</v>
      </c>
      <c r="D30" s="238"/>
      <c r="E30" s="195">
        <f t="shared" si="0"/>
        <v>0</v>
      </c>
      <c r="F30" s="575"/>
      <c r="G30" s="578"/>
      <c r="H30" s="196" t="str">
        <f t="shared" si="1"/>
        <v/>
      </c>
      <c r="I30" s="581"/>
      <c r="J30" s="219"/>
      <c r="K30" s="227"/>
    </row>
    <row r="31" spans="2:18" ht="17.25" customHeight="1" x14ac:dyDescent="0.2">
      <c r="B31" s="192" t="s">
        <v>155</v>
      </c>
      <c r="C31" s="229">
        <v>2.496E-2</v>
      </c>
      <c r="D31" s="238"/>
      <c r="E31" s="195">
        <f t="shared" si="0"/>
        <v>0</v>
      </c>
      <c r="F31" s="575"/>
      <c r="G31" s="578"/>
      <c r="H31" s="196" t="str">
        <f t="shared" si="1"/>
        <v/>
      </c>
      <c r="I31" s="581"/>
      <c r="J31" s="219"/>
      <c r="K31" s="227"/>
    </row>
    <row r="32" spans="2:18" ht="17.25" customHeight="1" x14ac:dyDescent="0.2">
      <c r="B32" s="192" t="s">
        <v>156</v>
      </c>
      <c r="C32" s="229">
        <v>2.496E-2</v>
      </c>
      <c r="D32" s="238"/>
      <c r="E32" s="195">
        <f t="shared" si="0"/>
        <v>0</v>
      </c>
      <c r="F32" s="575"/>
      <c r="G32" s="578"/>
      <c r="H32" s="196" t="str">
        <f t="shared" si="1"/>
        <v/>
      </c>
      <c r="I32" s="581"/>
      <c r="J32" s="219"/>
      <c r="K32" s="227"/>
    </row>
    <row r="33" spans="2:11" ht="17.25" customHeight="1" x14ac:dyDescent="0.2">
      <c r="B33" s="192" t="s">
        <v>157</v>
      </c>
      <c r="C33" s="229">
        <v>2.496E-2</v>
      </c>
      <c r="D33" s="238"/>
      <c r="E33" s="195">
        <f t="shared" si="0"/>
        <v>0</v>
      </c>
      <c r="F33" s="575"/>
      <c r="G33" s="578"/>
      <c r="H33" s="196" t="str">
        <f>+IF(D33="","",((D33*100%)/$G$23)+H32)</f>
        <v/>
      </c>
      <c r="I33" s="581"/>
      <c r="J33" s="219"/>
      <c r="K33" s="227"/>
    </row>
    <row r="34" spans="2:11" ht="17.25" customHeight="1" x14ac:dyDescent="0.2">
      <c r="B34" s="192" t="s">
        <v>158</v>
      </c>
      <c r="C34" s="229">
        <v>2.496E-2</v>
      </c>
      <c r="D34" s="238"/>
      <c r="E34" s="195">
        <f t="shared" si="0"/>
        <v>0</v>
      </c>
      <c r="F34" s="575"/>
      <c r="G34" s="578"/>
      <c r="H34" s="196" t="str">
        <f t="shared" si="1"/>
        <v/>
      </c>
      <c r="I34" s="581"/>
      <c r="J34" s="219"/>
      <c r="K34" s="227"/>
    </row>
    <row r="35" spans="2:11" ht="17.25" customHeight="1" x14ac:dyDescent="0.2">
      <c r="B35" s="192" t="s">
        <v>159</v>
      </c>
      <c r="C35" s="229">
        <v>2.496E-2</v>
      </c>
      <c r="D35" s="238"/>
      <c r="E35" s="195">
        <f t="shared" si="0"/>
        <v>0</v>
      </c>
      <c r="F35" s="575"/>
      <c r="G35" s="578"/>
      <c r="H35" s="196" t="str">
        <f t="shared" si="1"/>
        <v/>
      </c>
      <c r="I35" s="581"/>
      <c r="J35" s="219"/>
      <c r="K35" s="227"/>
    </row>
    <row r="36" spans="2:11" ht="17.25" customHeight="1" x14ac:dyDescent="0.2">
      <c r="B36" s="192" t="s">
        <v>160</v>
      </c>
      <c r="C36" s="229">
        <v>2.496E-2</v>
      </c>
      <c r="D36" s="238"/>
      <c r="E36" s="195">
        <f t="shared" si="0"/>
        <v>0</v>
      </c>
      <c r="F36" s="575"/>
      <c r="G36" s="578"/>
      <c r="H36" s="196" t="str">
        <f t="shared" si="1"/>
        <v/>
      </c>
      <c r="I36" s="581"/>
      <c r="J36" s="219"/>
      <c r="K36" s="228"/>
    </row>
    <row r="37" spans="2:11" ht="17.25" customHeight="1" x14ac:dyDescent="0.2">
      <c r="B37" s="192" t="s">
        <v>161</v>
      </c>
      <c r="C37" s="229">
        <v>2.496E-2</v>
      </c>
      <c r="D37" s="229"/>
      <c r="E37" s="195">
        <f t="shared" si="0"/>
        <v>0</v>
      </c>
      <c r="F37" s="575"/>
      <c r="G37" s="578"/>
      <c r="H37" s="196" t="str">
        <f t="shared" si="1"/>
        <v/>
      </c>
      <c r="I37" s="581"/>
      <c r="J37" s="219"/>
      <c r="K37" s="216"/>
    </row>
    <row r="38" spans="2:11" ht="17.25" customHeight="1" x14ac:dyDescent="0.2">
      <c r="B38" s="192" t="s">
        <v>162</v>
      </c>
      <c r="C38" s="229">
        <v>2.496E-2</v>
      </c>
      <c r="D38" s="229"/>
      <c r="E38" s="195">
        <f t="shared" si="0"/>
        <v>0</v>
      </c>
      <c r="F38" s="576"/>
      <c r="G38" s="579"/>
      <c r="H38" s="196" t="str">
        <f t="shared" si="1"/>
        <v/>
      </c>
      <c r="I38" s="582"/>
      <c r="J38" s="225"/>
      <c r="K38" s="216"/>
    </row>
    <row r="39" spans="2:11" ht="219" customHeight="1" x14ac:dyDescent="0.2">
      <c r="B39" s="202" t="s">
        <v>267</v>
      </c>
      <c r="C39" s="583" t="s">
        <v>368</v>
      </c>
      <c r="D39" s="583"/>
      <c r="E39" s="583"/>
      <c r="F39" s="583"/>
      <c r="G39" s="583"/>
      <c r="H39" s="583"/>
      <c r="I39" s="584"/>
      <c r="J39" s="217"/>
      <c r="K39" s="214"/>
    </row>
    <row r="40" spans="2:11" ht="34.5" customHeight="1" x14ac:dyDescent="0.2">
      <c r="B40" s="534"/>
      <c r="C40" s="535"/>
      <c r="D40" s="535"/>
      <c r="E40" s="535"/>
      <c r="F40" s="535"/>
      <c r="G40" s="535"/>
      <c r="H40" s="535"/>
      <c r="I40" s="536"/>
      <c r="J40" s="208"/>
      <c r="K40" s="14"/>
    </row>
    <row r="41" spans="2:11" ht="34.5" customHeight="1" x14ac:dyDescent="0.2">
      <c r="B41" s="537"/>
      <c r="C41" s="538"/>
      <c r="D41" s="538"/>
      <c r="E41" s="538"/>
      <c r="F41" s="538"/>
      <c r="G41" s="538"/>
      <c r="H41" s="538"/>
      <c r="I41" s="539"/>
      <c r="J41" s="37"/>
      <c r="K41" s="37"/>
    </row>
    <row r="42" spans="2:11" ht="34.5" customHeight="1" x14ac:dyDescent="0.2">
      <c r="B42" s="537"/>
      <c r="C42" s="538"/>
      <c r="D42" s="538"/>
      <c r="E42" s="538"/>
      <c r="F42" s="538"/>
      <c r="G42" s="538"/>
      <c r="H42" s="538"/>
      <c r="I42" s="539"/>
      <c r="J42" s="37"/>
      <c r="K42" s="37"/>
    </row>
    <row r="43" spans="2:11" ht="34.5" customHeight="1" x14ac:dyDescent="0.2">
      <c r="B43" s="537"/>
      <c r="C43" s="538"/>
      <c r="D43" s="538"/>
      <c r="E43" s="538"/>
      <c r="F43" s="538"/>
      <c r="G43" s="538"/>
      <c r="H43" s="538"/>
      <c r="I43" s="539"/>
      <c r="J43" s="37"/>
      <c r="K43" s="37"/>
    </row>
    <row r="44" spans="2:11" ht="101.25" customHeight="1" x14ac:dyDescent="0.2">
      <c r="B44" s="540"/>
      <c r="C44" s="541"/>
      <c r="D44" s="541"/>
      <c r="E44" s="541"/>
      <c r="F44" s="541"/>
      <c r="G44" s="541"/>
      <c r="H44" s="541"/>
      <c r="I44" s="542"/>
      <c r="J44" s="12"/>
      <c r="K44" s="12"/>
    </row>
    <row r="45" spans="2:11" ht="231.75" customHeight="1" x14ac:dyDescent="0.2">
      <c r="B45" s="183" t="s">
        <v>268</v>
      </c>
      <c r="C45" s="546" t="s">
        <v>367</v>
      </c>
      <c r="D45" s="544"/>
      <c r="E45" s="544"/>
      <c r="F45" s="544"/>
      <c r="G45" s="544"/>
      <c r="H45" s="544"/>
      <c r="I45" s="545"/>
      <c r="J45" s="38"/>
      <c r="K45" s="38"/>
    </row>
    <row r="46" spans="2:11" ht="48.75" customHeight="1" x14ac:dyDescent="0.2">
      <c r="B46" s="183" t="s">
        <v>269</v>
      </c>
      <c r="C46" s="543" t="s">
        <v>44</v>
      </c>
      <c r="D46" s="547"/>
      <c r="E46" s="547"/>
      <c r="F46" s="547"/>
      <c r="G46" s="547"/>
      <c r="H46" s="547"/>
      <c r="I46" s="548"/>
      <c r="J46" s="38"/>
      <c r="K46" s="38"/>
    </row>
    <row r="47" spans="2:11" ht="42.75" customHeight="1" x14ac:dyDescent="0.2">
      <c r="B47" s="203" t="s">
        <v>270</v>
      </c>
      <c r="C47" s="543" t="s">
        <v>353</v>
      </c>
      <c r="D47" s="547"/>
      <c r="E47" s="547"/>
      <c r="F47" s="547"/>
      <c r="G47" s="547"/>
      <c r="H47" s="547"/>
      <c r="I47" s="548"/>
      <c r="J47" s="38"/>
      <c r="K47" s="38"/>
    </row>
    <row r="48" spans="2:11" ht="22.5" customHeight="1" x14ac:dyDescent="0.2">
      <c r="B48" s="517" t="s">
        <v>271</v>
      </c>
      <c r="C48" s="518"/>
      <c r="D48" s="518"/>
      <c r="E48" s="518"/>
      <c r="F48" s="518"/>
      <c r="G48" s="518"/>
      <c r="H48" s="518"/>
      <c r="I48" s="519"/>
      <c r="J48" s="38"/>
      <c r="K48" s="38"/>
    </row>
    <row r="49" spans="2:11" ht="22.5" customHeight="1" x14ac:dyDescent="0.2">
      <c r="B49" s="529" t="s">
        <v>272</v>
      </c>
      <c r="C49" s="197" t="s">
        <v>273</v>
      </c>
      <c r="D49" s="531" t="s">
        <v>274</v>
      </c>
      <c r="E49" s="531"/>
      <c r="F49" s="531"/>
      <c r="G49" s="531" t="s">
        <v>275</v>
      </c>
      <c r="H49" s="531"/>
      <c r="I49" s="532"/>
      <c r="J49" s="39"/>
      <c r="K49" s="39"/>
    </row>
    <row r="50" spans="2:11" ht="30.75" customHeight="1" x14ac:dyDescent="0.2">
      <c r="B50" s="530"/>
      <c r="C50" s="198" t="s">
        <v>276</v>
      </c>
      <c r="D50" s="533" t="s">
        <v>276</v>
      </c>
      <c r="E50" s="533"/>
      <c r="F50" s="533"/>
      <c r="G50" s="533" t="s">
        <v>276</v>
      </c>
      <c r="H50" s="533"/>
      <c r="I50" s="549"/>
      <c r="J50" s="39"/>
      <c r="K50" s="39"/>
    </row>
    <row r="51" spans="2:11" ht="32.25" customHeight="1" x14ac:dyDescent="0.2">
      <c r="B51" s="204" t="s">
        <v>277</v>
      </c>
      <c r="C51" s="533" t="s">
        <v>354</v>
      </c>
      <c r="D51" s="533"/>
      <c r="E51" s="533"/>
      <c r="F51" s="533"/>
      <c r="G51" s="533"/>
      <c r="H51" s="533"/>
      <c r="I51" s="549"/>
      <c r="J51" s="42"/>
      <c r="K51" s="42"/>
    </row>
    <row r="52" spans="2:11" ht="28.5" customHeight="1" x14ac:dyDescent="0.2">
      <c r="B52" s="205" t="s">
        <v>278</v>
      </c>
      <c r="C52" s="455" t="s">
        <v>335</v>
      </c>
      <c r="D52" s="456"/>
      <c r="E52" s="456"/>
      <c r="F52" s="456"/>
      <c r="G52" s="456"/>
      <c r="H52" s="456"/>
      <c r="I52" s="457"/>
      <c r="J52" s="42"/>
      <c r="K52" s="42"/>
    </row>
    <row r="53" spans="2:11" ht="30" customHeight="1" x14ac:dyDescent="0.2">
      <c r="B53" s="203" t="s">
        <v>279</v>
      </c>
      <c r="C53" s="455" t="s">
        <v>343</v>
      </c>
      <c r="D53" s="456"/>
      <c r="E53" s="456"/>
      <c r="F53" s="456"/>
      <c r="G53" s="456"/>
      <c r="H53" s="456"/>
      <c r="I53" s="457"/>
      <c r="J53" s="43"/>
      <c r="K53" s="43"/>
    </row>
    <row r="54" spans="2:11" ht="31.5" customHeight="1" thickBot="1" x14ac:dyDescent="0.25">
      <c r="B54" s="206" t="s">
        <v>280</v>
      </c>
      <c r="C54" s="567"/>
      <c r="D54" s="567"/>
      <c r="E54" s="567"/>
      <c r="F54" s="567"/>
      <c r="G54" s="567"/>
      <c r="H54" s="567"/>
      <c r="I54" s="568"/>
      <c r="J54" s="49"/>
      <c r="K54" s="49"/>
    </row>
    <row r="55" spans="2:11" x14ac:dyDescent="0.2">
      <c r="B55" s="44"/>
      <c r="C55" s="45"/>
      <c r="D55" s="45"/>
      <c r="E55" s="46"/>
      <c r="F55" s="46"/>
      <c r="G55" s="47"/>
      <c r="H55" s="48"/>
      <c r="I55" s="45"/>
      <c r="J55" s="49"/>
      <c r="K55" s="49"/>
    </row>
    <row r="56" spans="2:11" x14ac:dyDescent="0.2">
      <c r="B56" s="44"/>
      <c r="C56" s="45"/>
      <c r="D56" s="45"/>
      <c r="E56" s="46"/>
      <c r="F56" s="46"/>
      <c r="G56" s="47"/>
      <c r="H56" s="48"/>
      <c r="I56" s="45"/>
      <c r="J56" s="49"/>
      <c r="K56" s="49"/>
    </row>
    <row r="57" spans="2:11" x14ac:dyDescent="0.2">
      <c r="B57" s="44"/>
      <c r="C57" s="45"/>
      <c r="D57" s="45"/>
      <c r="E57" s="46"/>
      <c r="F57" s="46"/>
      <c r="G57" s="47"/>
      <c r="H57" s="48"/>
      <c r="I57" s="45"/>
      <c r="J57" s="49"/>
      <c r="K57" s="49"/>
    </row>
    <row r="58" spans="2:11" x14ac:dyDescent="0.2">
      <c r="B58" s="44"/>
      <c r="C58" s="45"/>
      <c r="D58" s="45"/>
      <c r="E58" s="46"/>
      <c r="F58" s="46"/>
      <c r="G58" s="47"/>
      <c r="H58" s="48"/>
      <c r="I58" s="45"/>
      <c r="J58" s="49"/>
      <c r="K58" s="49"/>
    </row>
    <row r="59" spans="2:11" x14ac:dyDescent="0.2">
      <c r="B59" s="44"/>
      <c r="C59" s="45"/>
      <c r="D59" s="45"/>
      <c r="E59" s="46"/>
      <c r="F59" s="46"/>
      <c r="G59" s="47"/>
      <c r="H59" s="48"/>
      <c r="I59" s="45"/>
      <c r="J59" s="49"/>
      <c r="K59" s="49"/>
    </row>
    <row r="60" spans="2:11" ht="25.5" customHeight="1" x14ac:dyDescent="0.2">
      <c r="B60" s="44"/>
      <c r="C60" s="45"/>
      <c r="D60" s="45"/>
      <c r="E60" s="46"/>
      <c r="F60" s="46"/>
      <c r="G60" s="47"/>
      <c r="H60" s="48"/>
      <c r="I60" s="45"/>
      <c r="J60" s="49"/>
      <c r="K60" s="49"/>
    </row>
  </sheetData>
  <sheetProtection algorithmName="SHA-512" hashValue="iAsCNoAqI/Qs1t6B198UhEHTWqWSQtsbnrA+pG5yIacm8V1+9/xKiuY2dQce7aFaYemDEF7O7+AxeUCeUjdLsQ==" saltValue="asn5G/bzCc6OZJGaLRH7iA=="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showDropDown="1" showInputMessage="1" showErrorMessage="1" sqref="K12" xr:uid="{00000000-0002-0000-0500-000000000000}">
      <formula1>O17:O19</formula1>
    </dataValidation>
    <dataValidation type="list" allowBlank="1" showInputMessage="1" showErrorMessage="1" sqref="H12:I12" xr:uid="{00000000-0002-0000-0500-000001000000}">
      <formula1>M17:M19</formula1>
    </dataValidation>
    <dataValidation type="list" allowBlank="1" showInputMessage="1" showErrorMessage="1" sqref="C24:E24" xr:uid="{00000000-0002-0000-0500-000002000000}">
      <formula1>$M$12:$M$15</formula1>
    </dataValidation>
    <dataValidation type="list" allowBlank="1" showInputMessage="1" showErrorMessage="1" sqref="C9:F9" xr:uid="{00000000-0002-0000-0500-000003000000}">
      <formula1>$M$6:$M$9</formula1>
    </dataValidation>
    <dataValidation type="list" allowBlank="1" showInputMessage="1" showErrorMessage="1" sqref="H13:I13" xr:uid="{00000000-0002-0000-0500-000004000000}">
      <formula1>$N$5:$N$8</formula1>
    </dataValidation>
    <dataValidation type="list" allowBlank="1" showInputMessage="1" showErrorMessage="1" sqref="C7 I7" xr:uid="{00000000-0002-0000-0500-000005000000}">
      <formula1>$N$11:$N$12</formula1>
    </dataValidation>
    <dataValidation type="list" allowBlank="1" showInputMessage="1" showErrorMessage="1" sqref="J10:K10" xr:uid="{00000000-0002-0000-05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8801"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8801"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X60"/>
  <sheetViews>
    <sheetView topLeftCell="A24" zoomScale="90" zoomScaleNormal="90" workbookViewId="0">
      <selection activeCell="C45" sqref="C45:I45"/>
    </sheetView>
  </sheetViews>
  <sheetFormatPr baseColWidth="10" defaultColWidth="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12" width="0" style="3" hidden="1" customWidth="1"/>
    <col min="13" max="14" width="0" style="166" hidden="1" customWidth="1"/>
    <col min="15" max="24" width="0" style="3" hidden="1" customWidth="1"/>
    <col min="25" max="16384" width="11.42578125" style="7" hidden="1"/>
  </cols>
  <sheetData>
    <row r="1" spans="2:14" ht="37.5" customHeight="1" x14ac:dyDescent="0.2">
      <c r="B1" s="451"/>
      <c r="C1" s="464" t="s">
        <v>1</v>
      </c>
      <c r="D1" s="464"/>
      <c r="E1" s="464"/>
      <c r="F1" s="464"/>
      <c r="G1" s="464"/>
      <c r="H1" s="464"/>
      <c r="I1" s="453"/>
      <c r="J1" s="10"/>
      <c r="K1" s="10"/>
      <c r="M1" s="165" t="s">
        <v>61</v>
      </c>
    </row>
    <row r="2" spans="2:14" ht="37.5" customHeight="1" x14ac:dyDescent="0.2">
      <c r="B2" s="452"/>
      <c r="C2" s="465" t="s">
        <v>210</v>
      </c>
      <c r="D2" s="465"/>
      <c r="E2" s="465"/>
      <c r="F2" s="465"/>
      <c r="G2" s="465"/>
      <c r="H2" s="465"/>
      <c r="I2" s="454"/>
      <c r="J2" s="10"/>
      <c r="K2" s="10"/>
      <c r="M2" s="165" t="s">
        <v>62</v>
      </c>
    </row>
    <row r="3" spans="2:14" ht="37.5" customHeight="1" x14ac:dyDescent="0.2">
      <c r="B3" s="452"/>
      <c r="C3" s="465" t="s">
        <v>211</v>
      </c>
      <c r="D3" s="465"/>
      <c r="E3" s="465"/>
      <c r="F3" s="465" t="s">
        <v>212</v>
      </c>
      <c r="G3" s="465"/>
      <c r="H3" s="465"/>
      <c r="I3" s="454"/>
      <c r="J3" s="10"/>
      <c r="K3" s="10"/>
      <c r="M3" s="165" t="s">
        <v>64</v>
      </c>
    </row>
    <row r="4" spans="2:14" ht="23.25" customHeight="1" x14ac:dyDescent="0.2">
      <c r="B4" s="466"/>
      <c r="C4" s="467"/>
      <c r="D4" s="467"/>
      <c r="E4" s="467"/>
      <c r="F4" s="467"/>
      <c r="G4" s="467"/>
      <c r="H4" s="467"/>
      <c r="I4" s="468"/>
      <c r="J4" s="12"/>
      <c r="K4" s="12"/>
    </row>
    <row r="5" spans="2:14" ht="24" customHeight="1" x14ac:dyDescent="0.2">
      <c r="B5" s="469" t="s">
        <v>213</v>
      </c>
      <c r="C5" s="470"/>
      <c r="D5" s="470"/>
      <c r="E5" s="470"/>
      <c r="F5" s="470"/>
      <c r="G5" s="470"/>
      <c r="H5" s="470"/>
      <c r="I5" s="471"/>
      <c r="J5" s="14"/>
      <c r="K5" s="14"/>
      <c r="N5" s="166" t="s">
        <v>71</v>
      </c>
    </row>
    <row r="6" spans="2:14" ht="30.75" customHeight="1" x14ac:dyDescent="0.2">
      <c r="B6" s="183" t="s">
        <v>214</v>
      </c>
      <c r="C6" s="181">
        <v>4</v>
      </c>
      <c r="D6" s="472" t="s">
        <v>215</v>
      </c>
      <c r="E6" s="472"/>
      <c r="F6" s="474" t="s">
        <v>302</v>
      </c>
      <c r="G6" s="474"/>
      <c r="H6" s="474"/>
      <c r="I6" s="475"/>
      <c r="J6" s="15"/>
      <c r="K6" s="15"/>
      <c r="M6" s="165" t="s">
        <v>75</v>
      </c>
      <c r="N6" s="166" t="s">
        <v>76</v>
      </c>
    </row>
    <row r="7" spans="2:14" ht="30.75" customHeight="1" x14ac:dyDescent="0.2">
      <c r="B7" s="183" t="s">
        <v>216</v>
      </c>
      <c r="C7" s="181" t="s">
        <v>78</v>
      </c>
      <c r="D7" s="472" t="s">
        <v>217</v>
      </c>
      <c r="E7" s="472"/>
      <c r="F7" s="473" t="s">
        <v>218</v>
      </c>
      <c r="G7" s="473"/>
      <c r="H7" s="182" t="s">
        <v>219</v>
      </c>
      <c r="I7" s="201" t="s">
        <v>96</v>
      </c>
      <c r="J7" s="17"/>
      <c r="K7" s="17"/>
      <c r="M7" s="165" t="s">
        <v>82</v>
      </c>
      <c r="N7" s="166" t="s">
        <v>83</v>
      </c>
    </row>
    <row r="8" spans="2:14" ht="30.75" customHeight="1" x14ac:dyDescent="0.2">
      <c r="B8" s="183" t="s">
        <v>220</v>
      </c>
      <c r="C8" s="474" t="s">
        <v>221</v>
      </c>
      <c r="D8" s="474"/>
      <c r="E8" s="474"/>
      <c r="F8" s="474"/>
      <c r="G8" s="182" t="s">
        <v>222</v>
      </c>
      <c r="H8" s="479">
        <v>7551</v>
      </c>
      <c r="I8" s="480"/>
      <c r="J8" s="19"/>
      <c r="K8" s="19"/>
      <c r="M8" s="165" t="s">
        <v>87</v>
      </c>
      <c r="N8" s="166" t="s">
        <v>42</v>
      </c>
    </row>
    <row r="9" spans="2:14" ht="30.75" customHeight="1" x14ac:dyDescent="0.2">
      <c r="B9" s="183" t="s">
        <v>62</v>
      </c>
      <c r="C9" s="481" t="s">
        <v>82</v>
      </c>
      <c r="D9" s="481"/>
      <c r="E9" s="481"/>
      <c r="F9" s="481"/>
      <c r="G9" s="182" t="s">
        <v>223</v>
      </c>
      <c r="H9" s="482" t="s">
        <v>224</v>
      </c>
      <c r="I9" s="483"/>
      <c r="J9" s="20"/>
      <c r="K9" s="20"/>
      <c r="M9" s="167" t="s">
        <v>91</v>
      </c>
    </row>
    <row r="10" spans="2:14" ht="30.75" customHeight="1" x14ac:dyDescent="0.2">
      <c r="B10" s="183" t="s">
        <v>225</v>
      </c>
      <c r="C10" s="474" t="s">
        <v>226</v>
      </c>
      <c r="D10" s="474"/>
      <c r="E10" s="474"/>
      <c r="F10" s="474"/>
      <c r="G10" s="474"/>
      <c r="H10" s="474"/>
      <c r="I10" s="475"/>
      <c r="J10" s="22"/>
      <c r="K10" s="22"/>
      <c r="M10" s="167"/>
    </row>
    <row r="11" spans="2:14" ht="30.75" customHeight="1" x14ac:dyDescent="0.2">
      <c r="B11" s="183" t="s">
        <v>227</v>
      </c>
      <c r="C11" s="473" t="s">
        <v>303</v>
      </c>
      <c r="D11" s="473"/>
      <c r="E11" s="473"/>
      <c r="F11" s="473"/>
      <c r="G11" s="473"/>
      <c r="H11" s="473"/>
      <c r="I11" s="491"/>
      <c r="J11" s="17"/>
      <c r="K11" s="17"/>
      <c r="M11" s="167"/>
      <c r="N11" s="166" t="s">
        <v>96</v>
      </c>
    </row>
    <row r="12" spans="2:14" ht="30.75" customHeight="1" x14ac:dyDescent="0.2">
      <c r="B12" s="183" t="s">
        <v>229</v>
      </c>
      <c r="C12" s="487" t="s">
        <v>304</v>
      </c>
      <c r="D12" s="487"/>
      <c r="E12" s="487"/>
      <c r="F12" s="487"/>
      <c r="G12" s="182" t="s">
        <v>231</v>
      </c>
      <c r="H12" s="488" t="s">
        <v>100</v>
      </c>
      <c r="I12" s="489"/>
      <c r="J12" s="17"/>
      <c r="K12" s="17"/>
      <c r="M12" s="167" t="s">
        <v>101</v>
      </c>
      <c r="N12" s="166" t="s">
        <v>78</v>
      </c>
    </row>
    <row r="13" spans="2:14" ht="30.75" customHeight="1" x14ac:dyDescent="0.2">
      <c r="B13" s="183" t="s">
        <v>232</v>
      </c>
      <c r="C13" s="490" t="s">
        <v>305</v>
      </c>
      <c r="D13" s="490"/>
      <c r="E13" s="490"/>
      <c r="F13" s="490"/>
      <c r="G13" s="182" t="s">
        <v>234</v>
      </c>
      <c r="H13" s="473" t="s">
        <v>42</v>
      </c>
      <c r="I13" s="491"/>
      <c r="J13" s="17"/>
      <c r="K13" s="17"/>
      <c r="M13" s="167" t="s">
        <v>105</v>
      </c>
    </row>
    <row r="14" spans="2:14" ht="44.25" customHeight="1" x14ac:dyDescent="0.2">
      <c r="B14" s="183" t="s">
        <v>235</v>
      </c>
      <c r="C14" s="492" t="s">
        <v>306</v>
      </c>
      <c r="D14" s="492"/>
      <c r="E14" s="492"/>
      <c r="F14" s="492"/>
      <c r="G14" s="492"/>
      <c r="H14" s="492"/>
      <c r="I14" s="493"/>
      <c r="J14" s="22"/>
      <c r="K14" s="22"/>
      <c r="M14" s="167" t="s">
        <v>108</v>
      </c>
    </row>
    <row r="15" spans="2:14" ht="33.75" customHeight="1" x14ac:dyDescent="0.2">
      <c r="B15" s="183" t="s">
        <v>236</v>
      </c>
      <c r="C15" s="476" t="s">
        <v>344</v>
      </c>
      <c r="D15" s="477"/>
      <c r="E15" s="477"/>
      <c r="F15" s="477"/>
      <c r="G15" s="477"/>
      <c r="H15" s="477"/>
      <c r="I15" s="478"/>
      <c r="J15" s="23"/>
      <c r="K15" s="23"/>
      <c r="M15" s="167" t="s">
        <v>112</v>
      </c>
    </row>
    <row r="16" spans="2:14" ht="22.5" customHeight="1" x14ac:dyDescent="0.2">
      <c r="B16" s="183" t="s">
        <v>237</v>
      </c>
      <c r="C16" s="474" t="s">
        <v>307</v>
      </c>
      <c r="D16" s="474"/>
      <c r="E16" s="474"/>
      <c r="F16" s="474"/>
      <c r="G16" s="474"/>
      <c r="H16" s="474"/>
      <c r="I16" s="475"/>
      <c r="J16" s="24"/>
      <c r="K16" s="24"/>
      <c r="M16" s="167"/>
    </row>
    <row r="17" spans="2:13" ht="30.75" customHeight="1" x14ac:dyDescent="0.2">
      <c r="B17" s="183" t="s">
        <v>239</v>
      </c>
      <c r="C17" s="473" t="s">
        <v>288</v>
      </c>
      <c r="D17" s="494"/>
      <c r="E17" s="494"/>
      <c r="F17" s="494"/>
      <c r="G17" s="494"/>
      <c r="H17" s="494"/>
      <c r="I17" s="495"/>
      <c r="J17" s="25"/>
      <c r="K17" s="25"/>
      <c r="M17" s="167" t="s">
        <v>100</v>
      </c>
    </row>
    <row r="18" spans="2:13" ht="18" customHeight="1" x14ac:dyDescent="0.2">
      <c r="B18" s="496" t="s">
        <v>241</v>
      </c>
      <c r="C18" s="497" t="s">
        <v>242</v>
      </c>
      <c r="D18" s="497"/>
      <c r="E18" s="497"/>
      <c r="F18" s="498" t="s">
        <v>243</v>
      </c>
      <c r="G18" s="498"/>
      <c r="H18" s="498"/>
      <c r="I18" s="499"/>
      <c r="J18" s="26"/>
      <c r="K18" s="26"/>
      <c r="M18" s="167" t="s">
        <v>122</v>
      </c>
    </row>
    <row r="19" spans="2:13" ht="39.75" customHeight="1" x14ac:dyDescent="0.2">
      <c r="B19" s="496"/>
      <c r="C19" s="474" t="s">
        <v>308</v>
      </c>
      <c r="D19" s="474"/>
      <c r="E19" s="474"/>
      <c r="F19" s="474" t="s">
        <v>309</v>
      </c>
      <c r="G19" s="474"/>
      <c r="H19" s="474"/>
      <c r="I19" s="475"/>
      <c r="J19" s="24"/>
      <c r="K19" s="24"/>
      <c r="M19" s="167" t="s">
        <v>126</v>
      </c>
    </row>
    <row r="20" spans="2:13" ht="39.75" customHeight="1" x14ac:dyDescent="0.2">
      <c r="B20" s="183" t="s">
        <v>246</v>
      </c>
      <c r="C20" s="503" t="s">
        <v>288</v>
      </c>
      <c r="D20" s="504"/>
      <c r="E20" s="505"/>
      <c r="F20" s="488" t="s">
        <v>288</v>
      </c>
      <c r="G20" s="488"/>
      <c r="H20" s="488"/>
      <c r="I20" s="489"/>
      <c r="J20" s="17"/>
      <c r="K20" s="17"/>
      <c r="M20" s="167"/>
    </row>
    <row r="21" spans="2:13" ht="42" customHeight="1" x14ac:dyDescent="0.2">
      <c r="B21" s="183" t="s">
        <v>248</v>
      </c>
      <c r="C21" s="506" t="s">
        <v>310</v>
      </c>
      <c r="D21" s="507"/>
      <c r="E21" s="508"/>
      <c r="F21" s="506" t="s">
        <v>345</v>
      </c>
      <c r="G21" s="507"/>
      <c r="H21" s="507"/>
      <c r="I21" s="509"/>
      <c r="J21" s="23"/>
      <c r="K21" s="23"/>
      <c r="M21" s="167"/>
    </row>
    <row r="22" spans="2:13" ht="33" customHeight="1" x14ac:dyDescent="0.2">
      <c r="B22" s="183" t="s">
        <v>251</v>
      </c>
      <c r="C22" s="510">
        <v>44927</v>
      </c>
      <c r="D22" s="507"/>
      <c r="E22" s="508"/>
      <c r="F22" s="182" t="s">
        <v>252</v>
      </c>
      <c r="G22" s="184">
        <v>63860</v>
      </c>
      <c r="H22" s="182" t="s">
        <v>253</v>
      </c>
      <c r="I22" s="185">
        <v>162703</v>
      </c>
      <c r="J22" s="28"/>
      <c r="K22" s="28"/>
      <c r="M22" s="167"/>
    </row>
    <row r="23" spans="2:13" ht="27" customHeight="1" x14ac:dyDescent="0.2">
      <c r="B23" s="183" t="s">
        <v>254</v>
      </c>
      <c r="C23" s="510">
        <v>45291</v>
      </c>
      <c r="D23" s="507"/>
      <c r="E23" s="508"/>
      <c r="F23" s="182" t="s">
        <v>255</v>
      </c>
      <c r="G23" s="552">
        <v>51233</v>
      </c>
      <c r="H23" s="553"/>
      <c r="I23" s="554"/>
      <c r="J23" s="29"/>
      <c r="K23" s="29"/>
      <c r="M23" s="167"/>
    </row>
    <row r="24" spans="2:13" ht="30.75" customHeight="1" x14ac:dyDescent="0.2">
      <c r="B24" s="186" t="s">
        <v>256</v>
      </c>
      <c r="C24" s="514" t="s">
        <v>112</v>
      </c>
      <c r="D24" s="515"/>
      <c r="E24" s="516"/>
      <c r="F24" s="187" t="s">
        <v>257</v>
      </c>
      <c r="G24" s="506" t="s">
        <v>44</v>
      </c>
      <c r="H24" s="507"/>
      <c r="I24" s="509"/>
      <c r="J24" s="26"/>
      <c r="K24" s="26"/>
      <c r="M24" s="167"/>
    </row>
    <row r="25" spans="2:13" ht="22.5" customHeight="1" x14ac:dyDescent="0.2">
      <c r="B25" s="517" t="s">
        <v>258</v>
      </c>
      <c r="C25" s="518"/>
      <c r="D25" s="518"/>
      <c r="E25" s="518"/>
      <c r="F25" s="518"/>
      <c r="G25" s="518"/>
      <c r="H25" s="518"/>
      <c r="I25" s="519"/>
      <c r="J25" s="14"/>
      <c r="K25" s="14"/>
      <c r="M25" s="167"/>
    </row>
    <row r="26" spans="2:13" ht="43.5" customHeight="1" x14ac:dyDescent="0.2">
      <c r="B26" s="188" t="s">
        <v>142</v>
      </c>
      <c r="C26" s="189" t="s">
        <v>259</v>
      </c>
      <c r="D26" s="189" t="s">
        <v>260</v>
      </c>
      <c r="E26" s="190" t="s">
        <v>261</v>
      </c>
      <c r="F26" s="189" t="s">
        <v>262</v>
      </c>
      <c r="G26" s="189" t="s">
        <v>263</v>
      </c>
      <c r="H26" s="190" t="s">
        <v>264</v>
      </c>
      <c r="I26" s="191" t="s">
        <v>265</v>
      </c>
      <c r="J26" s="24"/>
      <c r="K26" s="24"/>
      <c r="M26" s="167"/>
    </row>
    <row r="27" spans="2:13" ht="15" customHeight="1" x14ac:dyDescent="0.2">
      <c r="B27" s="192" t="s">
        <v>266</v>
      </c>
      <c r="C27" s="193">
        <v>4437</v>
      </c>
      <c r="D27" s="243">
        <v>4393</v>
      </c>
      <c r="E27" s="195">
        <f>IF(OR(C27=0,C27=""),0,D27/C27)</f>
        <v>0.99008338967771015</v>
      </c>
      <c r="F27" s="555">
        <f>SUM(C27:C38)</f>
        <v>51233</v>
      </c>
      <c r="G27" s="585">
        <f>SUM(D27:D38)</f>
        <v>13929</v>
      </c>
      <c r="H27" s="196">
        <f>+(D27*100%)/$G$23</f>
        <v>8.5745515585657683E-2</v>
      </c>
      <c r="I27" s="588">
        <f>G27+I22</f>
        <v>176632</v>
      </c>
      <c r="J27" s="211"/>
      <c r="K27" s="213"/>
    </row>
    <row r="28" spans="2:13" ht="15" customHeight="1" x14ac:dyDescent="0.2">
      <c r="B28" s="192" t="s">
        <v>152</v>
      </c>
      <c r="C28" s="193">
        <v>4385</v>
      </c>
      <c r="D28" s="243">
        <v>4292</v>
      </c>
      <c r="E28" s="195">
        <f t="shared" ref="E28:E38" si="0">IF(OR(C28=0,C28=""),0,D28/C28)</f>
        <v>0.97879133409350061</v>
      </c>
      <c r="F28" s="556"/>
      <c r="G28" s="586"/>
      <c r="H28" s="196">
        <f>+IF(D28="","",((D28*100%)/$G$23)+H27)</f>
        <v>0.16951964554095994</v>
      </c>
      <c r="I28" s="589"/>
      <c r="J28" s="211"/>
      <c r="K28" s="36"/>
    </row>
    <row r="29" spans="2:13" ht="15" customHeight="1" x14ac:dyDescent="0.2">
      <c r="B29" s="192" t="s">
        <v>153</v>
      </c>
      <c r="C29" s="193">
        <v>6747</v>
      </c>
      <c r="D29" s="243">
        <v>5244</v>
      </c>
      <c r="E29" s="195">
        <f t="shared" si="0"/>
        <v>0.7772343263672743</v>
      </c>
      <c r="F29" s="556"/>
      <c r="G29" s="586"/>
      <c r="H29" s="196">
        <f t="shared" ref="H29:H38" si="1">+IF(D29="","",((D29*100%)/$G$23)+H28)</f>
        <v>0.2718755489625827</v>
      </c>
      <c r="I29" s="589"/>
      <c r="J29" s="211"/>
      <c r="K29" s="178"/>
    </row>
    <row r="30" spans="2:13" ht="15" customHeight="1" x14ac:dyDescent="0.2">
      <c r="B30" s="192" t="s">
        <v>154</v>
      </c>
      <c r="C30" s="193">
        <v>3500</v>
      </c>
      <c r="D30" s="244"/>
      <c r="E30" s="195">
        <f t="shared" si="0"/>
        <v>0</v>
      </c>
      <c r="F30" s="556"/>
      <c r="G30" s="586"/>
      <c r="H30" s="196" t="str">
        <f t="shared" si="1"/>
        <v/>
      </c>
      <c r="I30" s="589"/>
      <c r="J30" s="211"/>
      <c r="K30" s="178"/>
    </row>
    <row r="31" spans="2:13" ht="15" customHeight="1" x14ac:dyDescent="0.2">
      <c r="B31" s="192" t="s">
        <v>155</v>
      </c>
      <c r="C31" s="193">
        <v>4249</v>
      </c>
      <c r="D31" s="245"/>
      <c r="E31" s="195">
        <f t="shared" si="0"/>
        <v>0</v>
      </c>
      <c r="F31" s="556"/>
      <c r="G31" s="586"/>
      <c r="H31" s="196" t="str">
        <f t="shared" si="1"/>
        <v/>
      </c>
      <c r="I31" s="589"/>
      <c r="J31" s="211"/>
      <c r="K31" s="178"/>
    </row>
    <row r="32" spans="2:13" ht="15" customHeight="1" x14ac:dyDescent="0.2">
      <c r="B32" s="192" t="s">
        <v>156</v>
      </c>
      <c r="C32" s="193">
        <v>4249</v>
      </c>
      <c r="D32" s="245"/>
      <c r="E32" s="195">
        <f t="shared" si="0"/>
        <v>0</v>
      </c>
      <c r="F32" s="556"/>
      <c r="G32" s="586"/>
      <c r="H32" s="196" t="str">
        <f>+IF(D32="","",((D32*100%)/$G$23)+H31)</f>
        <v/>
      </c>
      <c r="I32" s="589"/>
      <c r="J32" s="211"/>
      <c r="K32" s="178"/>
    </row>
    <row r="33" spans="2:11" ht="15" customHeight="1" x14ac:dyDescent="0.2">
      <c r="B33" s="192" t="s">
        <v>157</v>
      </c>
      <c r="C33" s="193">
        <v>3999</v>
      </c>
      <c r="D33" s="245"/>
      <c r="E33" s="195">
        <f t="shared" si="0"/>
        <v>0</v>
      </c>
      <c r="F33" s="556"/>
      <c r="G33" s="586"/>
      <c r="H33" s="196" t="str">
        <f t="shared" si="1"/>
        <v/>
      </c>
      <c r="I33" s="589"/>
      <c r="J33" s="240"/>
      <c r="K33" s="178"/>
    </row>
    <row r="34" spans="2:11" ht="15" customHeight="1" x14ac:dyDescent="0.2">
      <c r="B34" s="192" t="s">
        <v>158</v>
      </c>
      <c r="C34" s="193">
        <v>3999</v>
      </c>
      <c r="D34" s="245"/>
      <c r="E34" s="195">
        <f t="shared" si="0"/>
        <v>0</v>
      </c>
      <c r="F34" s="556"/>
      <c r="G34" s="586"/>
      <c r="H34" s="196" t="str">
        <f t="shared" si="1"/>
        <v/>
      </c>
      <c r="I34" s="589"/>
      <c r="J34" s="240"/>
      <c r="K34" s="178"/>
    </row>
    <row r="35" spans="2:11" ht="15" customHeight="1" x14ac:dyDescent="0.2">
      <c r="B35" s="192" t="s">
        <v>159</v>
      </c>
      <c r="C35" s="193">
        <v>3999</v>
      </c>
      <c r="D35" s="245"/>
      <c r="E35" s="195">
        <f t="shared" si="0"/>
        <v>0</v>
      </c>
      <c r="F35" s="556"/>
      <c r="G35" s="586"/>
      <c r="H35" s="196" t="str">
        <f t="shared" si="1"/>
        <v/>
      </c>
      <c r="I35" s="589"/>
      <c r="J35" s="240"/>
      <c r="K35" s="178"/>
    </row>
    <row r="36" spans="2:11" ht="15" customHeight="1" x14ac:dyDescent="0.2">
      <c r="B36" s="192" t="s">
        <v>160</v>
      </c>
      <c r="C36" s="193">
        <v>4249</v>
      </c>
      <c r="D36" s="245"/>
      <c r="E36" s="195">
        <f t="shared" si="0"/>
        <v>0</v>
      </c>
      <c r="F36" s="556"/>
      <c r="G36" s="586"/>
      <c r="H36" s="196" t="str">
        <f t="shared" si="1"/>
        <v/>
      </c>
      <c r="I36" s="589"/>
      <c r="K36" s="178"/>
    </row>
    <row r="37" spans="2:11" ht="15" customHeight="1" x14ac:dyDescent="0.2">
      <c r="B37" s="192" t="s">
        <v>161</v>
      </c>
      <c r="C37" s="193">
        <v>4249</v>
      </c>
      <c r="D37" s="245"/>
      <c r="E37" s="195">
        <f t="shared" si="0"/>
        <v>0</v>
      </c>
      <c r="F37" s="556"/>
      <c r="G37" s="586"/>
      <c r="H37" s="196" t="str">
        <f>+IF(D37="","",((D37*100%)/$G$23)+H36)</f>
        <v/>
      </c>
      <c r="I37" s="589"/>
      <c r="K37" s="178"/>
    </row>
    <row r="38" spans="2:11" ht="15" customHeight="1" x14ac:dyDescent="0.2">
      <c r="B38" s="192" t="s">
        <v>162</v>
      </c>
      <c r="C38" s="193">
        <v>3171</v>
      </c>
      <c r="D38" s="246"/>
      <c r="E38" s="195">
        <f t="shared" si="0"/>
        <v>0</v>
      </c>
      <c r="F38" s="557"/>
      <c r="G38" s="587"/>
      <c r="H38" s="196" t="str">
        <f t="shared" si="1"/>
        <v/>
      </c>
      <c r="I38" s="590"/>
      <c r="K38" s="178"/>
    </row>
    <row r="39" spans="2:11" ht="81" customHeight="1" x14ac:dyDescent="0.2">
      <c r="B39" s="202" t="s">
        <v>267</v>
      </c>
      <c r="C39" s="583" t="s">
        <v>364</v>
      </c>
      <c r="D39" s="583"/>
      <c r="E39" s="583"/>
      <c r="F39" s="583"/>
      <c r="G39" s="583"/>
      <c r="H39" s="583"/>
      <c r="I39" s="584"/>
      <c r="J39" s="211"/>
      <c r="K39" s="37"/>
    </row>
    <row r="40" spans="2:11" ht="34.5" customHeight="1" x14ac:dyDescent="0.2">
      <c r="B40" s="534"/>
      <c r="C40" s="535"/>
      <c r="D40" s="535"/>
      <c r="E40" s="535"/>
      <c r="F40" s="535"/>
      <c r="G40" s="535"/>
      <c r="H40" s="535"/>
      <c r="I40" s="536"/>
      <c r="J40" s="177"/>
      <c r="K40" s="14"/>
    </row>
    <row r="41" spans="2:11" ht="34.5" customHeight="1" x14ac:dyDescent="0.2">
      <c r="B41" s="537"/>
      <c r="C41" s="538"/>
      <c r="D41" s="538"/>
      <c r="E41" s="538"/>
      <c r="F41" s="538"/>
      <c r="G41" s="538"/>
      <c r="H41" s="538"/>
      <c r="I41" s="539"/>
      <c r="J41" s="37"/>
      <c r="K41" s="210"/>
    </row>
    <row r="42" spans="2:11" ht="34.5" customHeight="1" x14ac:dyDescent="0.2">
      <c r="B42" s="537"/>
      <c r="C42" s="538"/>
      <c r="D42" s="538"/>
      <c r="E42" s="538"/>
      <c r="F42" s="538"/>
      <c r="G42" s="538"/>
      <c r="H42" s="538"/>
      <c r="I42" s="539"/>
      <c r="J42" s="37"/>
      <c r="K42" s="37"/>
    </row>
    <row r="43" spans="2:11" ht="34.5" customHeight="1" x14ac:dyDescent="0.2">
      <c r="B43" s="537"/>
      <c r="C43" s="538"/>
      <c r="D43" s="538"/>
      <c r="E43" s="538"/>
      <c r="F43" s="538"/>
      <c r="G43" s="538"/>
      <c r="H43" s="538"/>
      <c r="I43" s="539"/>
      <c r="J43" s="37"/>
      <c r="K43" s="37"/>
    </row>
    <row r="44" spans="2:11" ht="87.75" customHeight="1" x14ac:dyDescent="0.2">
      <c r="B44" s="540"/>
      <c r="C44" s="541"/>
      <c r="D44" s="541"/>
      <c r="E44" s="541"/>
      <c r="F44" s="541"/>
      <c r="G44" s="541"/>
      <c r="H44" s="541"/>
      <c r="I44" s="542"/>
      <c r="J44" s="12"/>
      <c r="K44" s="12"/>
    </row>
    <row r="45" spans="2:11" ht="109.5" customHeight="1" x14ac:dyDescent="0.2">
      <c r="B45" s="183" t="s">
        <v>268</v>
      </c>
      <c r="C45" s="591" t="s">
        <v>366</v>
      </c>
      <c r="D45" s="592"/>
      <c r="E45" s="592"/>
      <c r="F45" s="592"/>
      <c r="G45" s="592"/>
      <c r="H45" s="592"/>
      <c r="I45" s="593"/>
      <c r="J45" s="38"/>
      <c r="K45" s="38"/>
    </row>
    <row r="46" spans="2:11" ht="60.75" customHeight="1" x14ac:dyDescent="0.2">
      <c r="B46" s="183" t="s">
        <v>269</v>
      </c>
      <c r="C46" s="594" t="s">
        <v>365</v>
      </c>
      <c r="D46" s="595"/>
      <c r="E46" s="595"/>
      <c r="F46" s="595"/>
      <c r="G46" s="595"/>
      <c r="H46" s="595"/>
      <c r="I46" s="596"/>
      <c r="J46" s="38"/>
      <c r="K46" s="38"/>
    </row>
    <row r="47" spans="2:11" ht="33.75" customHeight="1" x14ac:dyDescent="0.2">
      <c r="B47" s="203" t="s">
        <v>270</v>
      </c>
      <c r="C47" s="597" t="s">
        <v>341</v>
      </c>
      <c r="D47" s="598"/>
      <c r="E47" s="598"/>
      <c r="F47" s="598"/>
      <c r="G47" s="598"/>
      <c r="H47" s="598"/>
      <c r="I47" s="599"/>
      <c r="J47" s="38"/>
      <c r="K47" s="38"/>
    </row>
    <row r="48" spans="2:11" ht="22.5" customHeight="1" x14ac:dyDescent="0.2">
      <c r="B48" s="517" t="s">
        <v>271</v>
      </c>
      <c r="C48" s="518"/>
      <c r="D48" s="518"/>
      <c r="E48" s="518"/>
      <c r="F48" s="518"/>
      <c r="G48" s="518"/>
      <c r="H48" s="518"/>
      <c r="I48" s="519"/>
      <c r="J48" s="38"/>
      <c r="K48" s="38"/>
    </row>
    <row r="49" spans="2:11" ht="22.5" customHeight="1" x14ac:dyDescent="0.2">
      <c r="B49" s="529" t="s">
        <v>272</v>
      </c>
      <c r="C49" s="197" t="s">
        <v>273</v>
      </c>
      <c r="D49" s="531" t="s">
        <v>274</v>
      </c>
      <c r="E49" s="531"/>
      <c r="F49" s="531"/>
      <c r="G49" s="531" t="s">
        <v>275</v>
      </c>
      <c r="H49" s="531"/>
      <c r="I49" s="532"/>
      <c r="J49" s="39"/>
      <c r="K49" s="39"/>
    </row>
    <row r="50" spans="2:11" ht="32.25" customHeight="1" x14ac:dyDescent="0.2">
      <c r="B50" s="530"/>
      <c r="C50" s="198" t="s">
        <v>339</v>
      </c>
      <c r="D50" s="461" t="s">
        <v>339</v>
      </c>
      <c r="E50" s="462"/>
      <c r="F50" s="600"/>
      <c r="G50" s="461" t="s">
        <v>358</v>
      </c>
      <c r="H50" s="462"/>
      <c r="I50" s="463"/>
      <c r="J50" s="39"/>
      <c r="K50" s="39"/>
    </row>
    <row r="51" spans="2:11" ht="32.25" customHeight="1" x14ac:dyDescent="0.2">
      <c r="B51" s="204" t="s">
        <v>277</v>
      </c>
      <c r="C51" s="533" t="s">
        <v>342</v>
      </c>
      <c r="D51" s="533"/>
      <c r="E51" s="533"/>
      <c r="F51" s="533"/>
      <c r="G51" s="533"/>
      <c r="H51" s="533"/>
      <c r="I51" s="549"/>
      <c r="J51" s="42"/>
      <c r="K51" s="42"/>
    </row>
    <row r="52" spans="2:11" ht="28.5" customHeight="1" x14ac:dyDescent="0.2">
      <c r="B52" s="205" t="s">
        <v>278</v>
      </c>
      <c r="C52" s="455" t="s">
        <v>337</v>
      </c>
      <c r="D52" s="456"/>
      <c r="E52" s="456"/>
      <c r="F52" s="456"/>
      <c r="G52" s="456"/>
      <c r="H52" s="456"/>
      <c r="I52" s="457"/>
      <c r="J52" s="42"/>
      <c r="K52" s="42"/>
    </row>
    <row r="53" spans="2:11" ht="30" customHeight="1" x14ac:dyDescent="0.2">
      <c r="B53" s="203" t="s">
        <v>279</v>
      </c>
      <c r="C53" s="455" t="s">
        <v>343</v>
      </c>
      <c r="D53" s="456"/>
      <c r="E53" s="456"/>
      <c r="F53" s="456"/>
      <c r="G53" s="456"/>
      <c r="H53" s="456"/>
      <c r="I53" s="457"/>
      <c r="J53" s="43"/>
      <c r="K53" s="43"/>
    </row>
    <row r="54" spans="2:11" ht="31.5" customHeight="1" thickBot="1" x14ac:dyDescent="0.25">
      <c r="B54" s="206" t="s">
        <v>280</v>
      </c>
      <c r="C54" s="567"/>
      <c r="D54" s="567"/>
      <c r="E54" s="567"/>
      <c r="F54" s="567"/>
      <c r="G54" s="567"/>
      <c r="H54" s="567"/>
      <c r="I54" s="568"/>
      <c r="J54" s="49"/>
      <c r="K54" s="49"/>
    </row>
    <row r="55" spans="2:11" x14ac:dyDescent="0.2">
      <c r="B55" s="44"/>
      <c r="C55" s="45"/>
      <c r="D55" s="45"/>
      <c r="E55" s="46"/>
      <c r="F55" s="46"/>
      <c r="G55" s="47"/>
      <c r="H55" s="48"/>
      <c r="I55" s="45"/>
      <c r="J55" s="49"/>
      <c r="K55" s="49"/>
    </row>
    <row r="56" spans="2:11" x14ac:dyDescent="0.2">
      <c r="B56" s="44"/>
      <c r="C56" s="45"/>
      <c r="D56" s="45"/>
      <c r="E56" s="46"/>
      <c r="F56" s="46"/>
      <c r="G56" s="47"/>
      <c r="H56" s="48"/>
      <c r="I56" s="45"/>
      <c r="J56" s="49"/>
      <c r="K56" s="49"/>
    </row>
    <row r="57" spans="2:11" x14ac:dyDescent="0.2">
      <c r="B57" s="44"/>
      <c r="C57" s="45"/>
      <c r="D57" s="45"/>
      <c r="E57" s="46"/>
      <c r="F57" s="46"/>
      <c r="G57" s="47"/>
      <c r="H57" s="48"/>
      <c r="I57" s="45"/>
      <c r="J57" s="49"/>
      <c r="K57" s="49"/>
    </row>
    <row r="58" spans="2:11" x14ac:dyDescent="0.2">
      <c r="B58" s="44"/>
      <c r="C58" s="45"/>
      <c r="D58" s="45"/>
      <c r="E58" s="46"/>
      <c r="F58" s="46"/>
      <c r="G58" s="47"/>
      <c r="H58" s="48"/>
      <c r="I58" s="45"/>
      <c r="J58" s="49"/>
      <c r="K58" s="49"/>
    </row>
    <row r="59" spans="2:11" x14ac:dyDescent="0.2">
      <c r="B59" s="44"/>
      <c r="C59" s="45"/>
      <c r="D59" s="45"/>
      <c r="E59" s="46"/>
      <c r="F59" s="46"/>
      <c r="G59" s="47"/>
      <c r="H59" s="48"/>
      <c r="I59" s="45"/>
      <c r="J59" s="49"/>
      <c r="K59" s="49"/>
    </row>
    <row r="60" spans="2:11" ht="25.5" customHeight="1" x14ac:dyDescent="0.2">
      <c r="B60" s="44"/>
      <c r="C60" s="45"/>
      <c r="D60" s="45"/>
      <c r="E60" s="46"/>
      <c r="F60" s="46"/>
      <c r="G60" s="47"/>
      <c r="H60" s="48"/>
      <c r="I60" s="45"/>
      <c r="J60" s="49"/>
      <c r="K60" s="49"/>
    </row>
  </sheetData>
  <sheetProtection algorithmName="SHA-512" hashValue="oQnNxiP63WC3/oGPDoE2nAv9q+yiZ3xuqwGkq2W9IG5A9lKIpuXtpmgeu8sLQlYj1eXpKudmsAf1X8B/eaqdUA==" saltValue="2IY2MkaGAkDN+rSf7yUluw=="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600-000000000000}">
      <formula1>$N$11:$N$12</formula1>
    </dataValidation>
    <dataValidation type="list" allowBlank="1" showInputMessage="1" showErrorMessage="1" sqref="H13:I13" xr:uid="{00000000-0002-0000-0600-000001000000}">
      <formula1>$N$5:$N$8</formula1>
    </dataValidation>
    <dataValidation type="list" allowBlank="1" showInputMessage="1" showErrorMessage="1" sqref="C9:F9" xr:uid="{00000000-0002-0000-0600-000002000000}">
      <formula1>$M$6:$M$9</formula1>
    </dataValidation>
    <dataValidation type="list" allowBlank="1" showInputMessage="1" showErrorMessage="1" sqref="C24:E24" xr:uid="{00000000-0002-0000-0600-000003000000}">
      <formula1>$M$12:$M$15</formula1>
    </dataValidation>
    <dataValidation type="list" allowBlank="1" showInputMessage="1" showErrorMessage="1" sqref="H12:I12" xr:uid="{00000000-0002-0000-0600-000004000000}">
      <formula1>M17:M19</formula1>
    </dataValidation>
    <dataValidation type="list" showDropDown="1" showInputMessage="1" showErrorMessage="1" sqref="K12" xr:uid="{00000000-0002-0000-0600-000005000000}">
      <formula1>O17:O19</formula1>
    </dataValidation>
    <dataValidation type="list" allowBlank="1" showInputMessage="1" showErrorMessage="1" sqref="J10:K10" xr:uid="{00000000-0002-0000-06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9825"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9825"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sheetPr>
  <dimension ref="B1:X68"/>
  <sheetViews>
    <sheetView topLeftCell="B22" zoomScale="90" zoomScaleNormal="90" workbookViewId="0">
      <selection activeCell="C30" sqref="C30:I41"/>
    </sheetView>
  </sheetViews>
  <sheetFormatPr baseColWidth="10" defaultColWidth="11.42578125"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11" width="22.42578125" style="7" customWidth="1"/>
    <col min="12" max="24" width="11.42578125" style="3"/>
    <col min="25" max="16384" width="11.42578125" style="7"/>
  </cols>
  <sheetData>
    <row r="1" spans="2:14" ht="6" customHeight="1" thickBot="1" x14ac:dyDescent="0.25"/>
    <row r="2" spans="2:14" ht="25.5" customHeight="1" x14ac:dyDescent="0.2">
      <c r="B2" s="319"/>
      <c r="C2" s="317" t="s">
        <v>0</v>
      </c>
      <c r="D2" s="317"/>
      <c r="E2" s="317"/>
      <c r="F2" s="317"/>
      <c r="G2" s="317"/>
      <c r="H2" s="317"/>
      <c r="I2" s="321"/>
      <c r="J2" s="10"/>
      <c r="K2" s="10"/>
      <c r="M2" s="11" t="s">
        <v>61</v>
      </c>
    </row>
    <row r="3" spans="2:14" ht="25.5" customHeight="1" x14ac:dyDescent="0.2">
      <c r="B3" s="320"/>
      <c r="C3" s="318" t="s">
        <v>1</v>
      </c>
      <c r="D3" s="318"/>
      <c r="E3" s="318"/>
      <c r="F3" s="318"/>
      <c r="G3" s="318"/>
      <c r="H3" s="318"/>
      <c r="I3" s="322"/>
      <c r="J3" s="10"/>
      <c r="K3" s="10"/>
      <c r="M3" s="11" t="s">
        <v>62</v>
      </c>
    </row>
    <row r="4" spans="2:14" ht="25.5" customHeight="1" x14ac:dyDescent="0.2">
      <c r="B4" s="320"/>
      <c r="C4" s="318" t="s">
        <v>63</v>
      </c>
      <c r="D4" s="318"/>
      <c r="E4" s="318"/>
      <c r="F4" s="318"/>
      <c r="G4" s="318"/>
      <c r="H4" s="318"/>
      <c r="I4" s="322"/>
      <c r="J4" s="10"/>
      <c r="K4" s="10"/>
      <c r="M4" s="11" t="s">
        <v>64</v>
      </c>
    </row>
    <row r="5" spans="2:14" ht="25.5" customHeight="1" x14ac:dyDescent="0.2">
      <c r="B5" s="320"/>
      <c r="C5" s="318" t="s">
        <v>65</v>
      </c>
      <c r="D5" s="318"/>
      <c r="E5" s="318"/>
      <c r="F5" s="318"/>
      <c r="G5" s="323" t="s">
        <v>66</v>
      </c>
      <c r="H5" s="323"/>
      <c r="I5" s="322"/>
      <c r="J5" s="10"/>
      <c r="K5" s="10"/>
      <c r="M5" s="11" t="s">
        <v>67</v>
      </c>
    </row>
    <row r="6" spans="2:14" ht="23.25" customHeight="1" x14ac:dyDescent="0.2">
      <c r="B6" s="324" t="s">
        <v>68</v>
      </c>
      <c r="C6" s="325"/>
      <c r="D6" s="325"/>
      <c r="E6" s="325"/>
      <c r="F6" s="325"/>
      <c r="G6" s="325"/>
      <c r="H6" s="325"/>
      <c r="I6" s="326"/>
      <c r="J6" s="12"/>
      <c r="K6" s="12"/>
    </row>
    <row r="7" spans="2:14" ht="24" customHeight="1" x14ac:dyDescent="0.2">
      <c r="B7" s="327" t="s">
        <v>69</v>
      </c>
      <c r="C7" s="328"/>
      <c r="D7" s="328"/>
      <c r="E7" s="328"/>
      <c r="F7" s="328"/>
      <c r="G7" s="328"/>
      <c r="H7" s="328"/>
      <c r="I7" s="329"/>
      <c r="J7" s="13"/>
      <c r="K7" s="13"/>
    </row>
    <row r="8" spans="2:14" ht="24" customHeight="1" x14ac:dyDescent="0.2">
      <c r="B8" s="330" t="s">
        <v>70</v>
      </c>
      <c r="C8" s="331"/>
      <c r="D8" s="331"/>
      <c r="E8" s="331"/>
      <c r="F8" s="331"/>
      <c r="G8" s="331"/>
      <c r="H8" s="331"/>
      <c r="I8" s="332"/>
      <c r="J8" s="14"/>
      <c r="K8" s="14"/>
      <c r="N8" s="6" t="s">
        <v>71</v>
      </c>
    </row>
    <row r="9" spans="2:14" ht="30.75" customHeight="1" x14ac:dyDescent="0.2">
      <c r="B9" s="98" t="s">
        <v>72</v>
      </c>
      <c r="C9" s="59">
        <v>14</v>
      </c>
      <c r="D9" s="338" t="s">
        <v>73</v>
      </c>
      <c r="E9" s="338"/>
      <c r="F9" s="339" t="s">
        <v>311</v>
      </c>
      <c r="G9" s="340"/>
      <c r="H9" s="340"/>
      <c r="I9" s="341"/>
      <c r="J9" s="15"/>
      <c r="K9" s="15"/>
      <c r="M9" s="11" t="s">
        <v>75</v>
      </c>
      <c r="N9" s="6" t="s">
        <v>76</v>
      </c>
    </row>
    <row r="10" spans="2:14" ht="30.75" customHeight="1" x14ac:dyDescent="0.2">
      <c r="B10" s="18" t="s">
        <v>77</v>
      </c>
      <c r="C10" s="60" t="s">
        <v>78</v>
      </c>
      <c r="D10" s="342" t="s">
        <v>79</v>
      </c>
      <c r="E10" s="343"/>
      <c r="F10" s="333" t="s">
        <v>80</v>
      </c>
      <c r="G10" s="334"/>
      <c r="H10" s="16" t="s">
        <v>81</v>
      </c>
      <c r="I10" s="76" t="s">
        <v>78</v>
      </c>
      <c r="J10" s="17"/>
      <c r="K10" s="17"/>
      <c r="M10" s="11" t="s">
        <v>82</v>
      </c>
      <c r="N10" s="6" t="s">
        <v>83</v>
      </c>
    </row>
    <row r="11" spans="2:14" ht="30.75" customHeight="1" x14ac:dyDescent="0.2">
      <c r="B11" s="18" t="s">
        <v>84</v>
      </c>
      <c r="C11" s="335" t="s">
        <v>85</v>
      </c>
      <c r="D11" s="335"/>
      <c r="E11" s="335"/>
      <c r="F11" s="335"/>
      <c r="G11" s="16" t="s">
        <v>86</v>
      </c>
      <c r="H11" s="336">
        <v>1032</v>
      </c>
      <c r="I11" s="337"/>
      <c r="J11" s="19"/>
      <c r="K11" s="19"/>
      <c r="M11" s="11" t="s">
        <v>87</v>
      </c>
      <c r="N11" s="6" t="s">
        <v>42</v>
      </c>
    </row>
    <row r="12" spans="2:14" ht="30.75" customHeight="1" x14ac:dyDescent="0.2">
      <c r="B12" s="18" t="s">
        <v>88</v>
      </c>
      <c r="C12" s="344" t="s">
        <v>82</v>
      </c>
      <c r="D12" s="344"/>
      <c r="E12" s="344"/>
      <c r="F12" s="344"/>
      <c r="G12" s="16" t="s">
        <v>89</v>
      </c>
      <c r="H12" s="627" t="s">
        <v>312</v>
      </c>
      <c r="I12" s="628"/>
      <c r="J12" s="20"/>
      <c r="K12" s="20"/>
      <c r="M12" s="21" t="s">
        <v>91</v>
      </c>
    </row>
    <row r="13" spans="2:14" ht="30.75" customHeight="1" x14ac:dyDescent="0.2">
      <c r="B13" s="18" t="s">
        <v>92</v>
      </c>
      <c r="C13" s="347" t="s">
        <v>93</v>
      </c>
      <c r="D13" s="347"/>
      <c r="E13" s="347"/>
      <c r="F13" s="347"/>
      <c r="G13" s="347"/>
      <c r="H13" s="347"/>
      <c r="I13" s="348"/>
      <c r="J13" s="22"/>
      <c r="K13" s="22"/>
      <c r="M13" s="21"/>
    </row>
    <row r="14" spans="2:14" ht="30.75" customHeight="1" x14ac:dyDescent="0.2">
      <c r="B14" s="18" t="s">
        <v>94</v>
      </c>
      <c r="C14" s="333" t="s">
        <v>313</v>
      </c>
      <c r="D14" s="334"/>
      <c r="E14" s="334"/>
      <c r="F14" s="334"/>
      <c r="G14" s="334"/>
      <c r="H14" s="334"/>
      <c r="I14" s="349"/>
      <c r="J14" s="17"/>
      <c r="K14" s="17"/>
      <c r="M14" s="21"/>
      <c r="N14" s="6" t="s">
        <v>96</v>
      </c>
    </row>
    <row r="15" spans="2:14" ht="30.75" customHeight="1" x14ac:dyDescent="0.2">
      <c r="B15" s="18" t="s">
        <v>97</v>
      </c>
      <c r="C15" s="339" t="s">
        <v>314</v>
      </c>
      <c r="D15" s="340"/>
      <c r="E15" s="340"/>
      <c r="F15" s="609"/>
      <c r="G15" s="16" t="s">
        <v>99</v>
      </c>
      <c r="H15" s="351" t="s">
        <v>100</v>
      </c>
      <c r="I15" s="352"/>
      <c r="J15" s="17"/>
      <c r="K15" s="17"/>
      <c r="M15" s="21" t="s">
        <v>101</v>
      </c>
      <c r="N15" s="6" t="s">
        <v>78</v>
      </c>
    </row>
    <row r="16" spans="2:14" ht="30.75" customHeight="1" x14ac:dyDescent="0.2">
      <c r="B16" s="18" t="s">
        <v>102</v>
      </c>
      <c r="C16" s="353" t="s">
        <v>103</v>
      </c>
      <c r="D16" s="354"/>
      <c r="E16" s="354"/>
      <c r="F16" s="354"/>
      <c r="G16" s="16" t="s">
        <v>104</v>
      </c>
      <c r="H16" s="351" t="s">
        <v>42</v>
      </c>
      <c r="I16" s="352"/>
      <c r="J16" s="17"/>
      <c r="K16" s="17"/>
      <c r="M16" s="21" t="s">
        <v>105</v>
      </c>
    </row>
    <row r="17" spans="2:14" ht="36" customHeight="1" x14ac:dyDescent="0.2">
      <c r="B17" s="18" t="s">
        <v>106</v>
      </c>
      <c r="C17" s="620" t="s">
        <v>315</v>
      </c>
      <c r="D17" s="621"/>
      <c r="E17" s="621"/>
      <c r="F17" s="621"/>
      <c r="G17" s="621"/>
      <c r="H17" s="621"/>
      <c r="I17" s="622"/>
      <c r="J17" s="22"/>
      <c r="K17" s="22"/>
      <c r="M17" s="21" t="s">
        <v>108</v>
      </c>
      <c r="N17" s="6" t="s">
        <v>109</v>
      </c>
    </row>
    <row r="18" spans="2:14" ht="30.75" customHeight="1" x14ac:dyDescent="0.2">
      <c r="B18" s="18" t="s">
        <v>110</v>
      </c>
      <c r="C18" s="339" t="s">
        <v>316</v>
      </c>
      <c r="D18" s="340"/>
      <c r="E18" s="340"/>
      <c r="F18" s="340"/>
      <c r="G18" s="340"/>
      <c r="H18" s="340"/>
      <c r="I18" s="341"/>
      <c r="J18" s="23"/>
      <c r="K18" s="23"/>
      <c r="M18" s="21" t="s">
        <v>112</v>
      </c>
      <c r="N18" s="6" t="s">
        <v>113</v>
      </c>
    </row>
    <row r="19" spans="2:14" ht="30.75" customHeight="1" x14ac:dyDescent="0.2">
      <c r="B19" s="18" t="s">
        <v>114</v>
      </c>
      <c r="C19" s="617" t="s">
        <v>317</v>
      </c>
      <c r="D19" s="618"/>
      <c r="E19" s="618"/>
      <c r="F19" s="618"/>
      <c r="G19" s="618"/>
      <c r="H19" s="618"/>
      <c r="I19" s="619"/>
      <c r="J19" s="24"/>
      <c r="K19" s="24"/>
      <c r="M19" s="21"/>
      <c r="N19" s="6" t="s">
        <v>116</v>
      </c>
    </row>
    <row r="20" spans="2:14" ht="30.75" customHeight="1" x14ac:dyDescent="0.2">
      <c r="B20" s="18" t="s">
        <v>117</v>
      </c>
      <c r="C20" s="623" t="s">
        <v>41</v>
      </c>
      <c r="D20" s="624"/>
      <c r="E20" s="624"/>
      <c r="F20" s="624"/>
      <c r="G20" s="624"/>
      <c r="H20" s="624"/>
      <c r="I20" s="625"/>
      <c r="J20" s="25"/>
      <c r="K20" s="25"/>
      <c r="M20" s="21" t="s">
        <v>100</v>
      </c>
      <c r="N20" s="6" t="s">
        <v>118</v>
      </c>
    </row>
    <row r="21" spans="2:14" ht="27.75" customHeight="1" x14ac:dyDescent="0.2">
      <c r="B21" s="358" t="s">
        <v>119</v>
      </c>
      <c r="C21" s="360" t="s">
        <v>120</v>
      </c>
      <c r="D21" s="360"/>
      <c r="E21" s="360"/>
      <c r="F21" s="361" t="s">
        <v>121</v>
      </c>
      <c r="G21" s="361"/>
      <c r="H21" s="361"/>
      <c r="I21" s="362"/>
      <c r="J21" s="26"/>
      <c r="K21" s="26"/>
      <c r="M21" s="21" t="s">
        <v>122</v>
      </c>
      <c r="N21" s="6" t="s">
        <v>123</v>
      </c>
    </row>
    <row r="22" spans="2:14" ht="27" customHeight="1" x14ac:dyDescent="0.2">
      <c r="B22" s="359"/>
      <c r="C22" s="617" t="s">
        <v>318</v>
      </c>
      <c r="D22" s="618"/>
      <c r="E22" s="626"/>
      <c r="F22" s="617" t="s">
        <v>319</v>
      </c>
      <c r="G22" s="618"/>
      <c r="H22" s="618"/>
      <c r="I22" s="619"/>
      <c r="J22" s="24"/>
      <c r="K22" s="24"/>
      <c r="M22" s="21" t="s">
        <v>126</v>
      </c>
      <c r="N22" s="6" t="s">
        <v>127</v>
      </c>
    </row>
    <row r="23" spans="2:14" ht="39.75" customHeight="1" x14ac:dyDescent="0.2">
      <c r="B23" s="18" t="s">
        <v>128</v>
      </c>
      <c r="C23" s="333" t="s">
        <v>41</v>
      </c>
      <c r="D23" s="334"/>
      <c r="E23" s="613"/>
      <c r="F23" s="333" t="s">
        <v>41</v>
      </c>
      <c r="G23" s="334"/>
      <c r="H23" s="334"/>
      <c r="I23" s="349"/>
      <c r="J23" s="17"/>
      <c r="K23" s="17"/>
      <c r="M23" s="21"/>
      <c r="N23" s="6" t="s">
        <v>93</v>
      </c>
    </row>
    <row r="24" spans="2:14" ht="44.25" customHeight="1" x14ac:dyDescent="0.2">
      <c r="B24" s="18" t="s">
        <v>129</v>
      </c>
      <c r="C24" s="614" t="s">
        <v>320</v>
      </c>
      <c r="D24" s="615"/>
      <c r="E24" s="616"/>
      <c r="F24" s="617" t="s">
        <v>321</v>
      </c>
      <c r="G24" s="618"/>
      <c r="H24" s="618"/>
      <c r="I24" s="619"/>
      <c r="J24" s="23"/>
      <c r="K24" s="23"/>
      <c r="M24" s="27"/>
      <c r="N24" s="6" t="s">
        <v>132</v>
      </c>
    </row>
    <row r="25" spans="2:14" ht="29.25" customHeight="1" x14ac:dyDescent="0.2">
      <c r="B25" s="18" t="s">
        <v>133</v>
      </c>
      <c r="C25" s="375" t="s">
        <v>103</v>
      </c>
      <c r="D25" s="376"/>
      <c r="E25" s="377"/>
      <c r="F25" s="16" t="s">
        <v>134</v>
      </c>
      <c r="G25" s="610">
        <v>74</v>
      </c>
      <c r="H25" s="611"/>
      <c r="I25" s="612"/>
      <c r="J25" s="28"/>
      <c r="K25" s="28"/>
      <c r="M25" s="27"/>
    </row>
    <row r="26" spans="2:14" ht="27" customHeight="1" x14ac:dyDescent="0.2">
      <c r="B26" s="18" t="s">
        <v>135</v>
      </c>
      <c r="C26" s="339" t="s">
        <v>136</v>
      </c>
      <c r="D26" s="340"/>
      <c r="E26" s="609"/>
      <c r="F26" s="16" t="s">
        <v>137</v>
      </c>
      <c r="G26" s="610">
        <v>0</v>
      </c>
      <c r="H26" s="611"/>
      <c r="I26" s="612"/>
      <c r="J26" s="29"/>
      <c r="K26" s="29"/>
      <c r="M26" s="27"/>
    </row>
    <row r="27" spans="2:14" ht="47.25" customHeight="1" x14ac:dyDescent="0.2">
      <c r="B27" s="97" t="s">
        <v>138</v>
      </c>
      <c r="C27" s="333" t="s">
        <v>108</v>
      </c>
      <c r="D27" s="334"/>
      <c r="E27" s="613"/>
      <c r="F27" s="30" t="s">
        <v>139</v>
      </c>
      <c r="G27" s="382" t="s">
        <v>140</v>
      </c>
      <c r="H27" s="383"/>
      <c r="I27" s="384"/>
      <c r="J27" s="26"/>
      <c r="K27" s="26"/>
      <c r="M27" s="27"/>
    </row>
    <row r="28" spans="2:14" ht="30" customHeight="1" x14ac:dyDescent="0.2">
      <c r="B28" s="388" t="s">
        <v>141</v>
      </c>
      <c r="C28" s="389"/>
      <c r="D28" s="389"/>
      <c r="E28" s="389"/>
      <c r="F28" s="389"/>
      <c r="G28" s="389"/>
      <c r="H28" s="389"/>
      <c r="I28" s="390"/>
      <c r="J28" s="14"/>
      <c r="K28" s="14"/>
      <c r="M28" s="27"/>
    </row>
    <row r="29" spans="2:14" ht="56.25" customHeight="1" x14ac:dyDescent="0.2">
      <c r="B29" s="31" t="s">
        <v>142</v>
      </c>
      <c r="C29" s="32" t="s">
        <v>143</v>
      </c>
      <c r="D29" s="32" t="s">
        <v>144</v>
      </c>
      <c r="E29" s="32" t="s">
        <v>145</v>
      </c>
      <c r="F29" s="32" t="s">
        <v>146</v>
      </c>
      <c r="G29" s="33" t="s">
        <v>147</v>
      </c>
      <c r="H29" s="33" t="s">
        <v>148</v>
      </c>
      <c r="I29" s="34" t="s">
        <v>149</v>
      </c>
      <c r="J29" s="70" t="s">
        <v>150</v>
      </c>
      <c r="K29" s="24"/>
      <c r="M29" s="27"/>
    </row>
    <row r="30" spans="2:14" ht="19.5" customHeight="1" x14ac:dyDescent="0.2">
      <c r="B30" s="35" t="s">
        <v>151</v>
      </c>
      <c r="C30" s="136">
        <v>0</v>
      </c>
      <c r="D30" s="137">
        <f>+C30</f>
        <v>0</v>
      </c>
      <c r="E30" s="138">
        <v>0</v>
      </c>
      <c r="F30" s="139">
        <f>+E30</f>
        <v>0</v>
      </c>
      <c r="G30" s="140" t="e">
        <f>+C30/E30</f>
        <v>#DIV/0!</v>
      </c>
      <c r="H30" s="141" t="e">
        <f>+D30/F30</f>
        <v>#DIV/0!</v>
      </c>
      <c r="I30" s="142" t="e">
        <f>+D30/$G$26</f>
        <v>#DIV/0!</v>
      </c>
      <c r="J30" s="69">
        <v>0.99</v>
      </c>
      <c r="K30" s="36"/>
      <c r="M30" s="27"/>
    </row>
    <row r="31" spans="2:14" ht="19.5" customHeight="1" x14ac:dyDescent="0.2">
      <c r="B31" s="35" t="s">
        <v>152</v>
      </c>
      <c r="C31" s="136">
        <v>0</v>
      </c>
      <c r="D31" s="137">
        <f>+D30+C31</f>
        <v>0</v>
      </c>
      <c r="E31" s="138">
        <v>0</v>
      </c>
      <c r="F31" s="139">
        <f>+F30+E31</f>
        <v>0</v>
      </c>
      <c r="G31" s="140" t="e">
        <f t="shared" ref="G31:G41" si="0">+C31/E31</f>
        <v>#DIV/0!</v>
      </c>
      <c r="H31" s="141" t="e">
        <f t="shared" ref="H31:H41" si="1">+D31/F31</f>
        <v>#DIV/0!</v>
      </c>
      <c r="I31" s="142" t="e">
        <f t="shared" ref="I31:I40" si="2">+D31/$G$26</f>
        <v>#DIV/0!</v>
      </c>
      <c r="J31" s="69">
        <v>0.99</v>
      </c>
      <c r="K31" s="36"/>
      <c r="M31" s="27"/>
    </row>
    <row r="32" spans="2:14" ht="19.5" customHeight="1" x14ac:dyDescent="0.2">
      <c r="B32" s="35" t="s">
        <v>153</v>
      </c>
      <c r="C32" s="136">
        <v>0</v>
      </c>
      <c r="D32" s="137">
        <f t="shared" ref="D32:D41" si="3">+D31+C32</f>
        <v>0</v>
      </c>
      <c r="E32" s="138">
        <v>0</v>
      </c>
      <c r="F32" s="139">
        <f t="shared" ref="F32:F41" si="4">+F31+E32</f>
        <v>0</v>
      </c>
      <c r="G32" s="140" t="e">
        <f t="shared" si="0"/>
        <v>#DIV/0!</v>
      </c>
      <c r="H32" s="141" t="e">
        <f t="shared" si="1"/>
        <v>#DIV/0!</v>
      </c>
      <c r="I32" s="142" t="e">
        <f t="shared" si="2"/>
        <v>#DIV/0!</v>
      </c>
      <c r="J32" s="69">
        <v>0.99</v>
      </c>
      <c r="K32" s="36"/>
      <c r="M32" s="27"/>
    </row>
    <row r="33" spans="2:11" ht="19.5" customHeight="1" x14ac:dyDescent="0.2">
      <c r="B33" s="35" t="s">
        <v>154</v>
      </c>
      <c r="C33" s="136">
        <v>0</v>
      </c>
      <c r="D33" s="137">
        <f t="shared" si="3"/>
        <v>0</v>
      </c>
      <c r="E33" s="138">
        <v>0</v>
      </c>
      <c r="F33" s="139">
        <f t="shared" si="4"/>
        <v>0</v>
      </c>
      <c r="G33" s="140" t="e">
        <f t="shared" si="0"/>
        <v>#DIV/0!</v>
      </c>
      <c r="H33" s="141" t="e">
        <f t="shared" si="1"/>
        <v>#DIV/0!</v>
      </c>
      <c r="I33" s="142" t="e">
        <f t="shared" si="2"/>
        <v>#DIV/0!</v>
      </c>
      <c r="J33" s="69">
        <v>0.99</v>
      </c>
      <c r="K33" s="36"/>
    </row>
    <row r="34" spans="2:11" ht="19.5" customHeight="1" x14ac:dyDescent="0.2">
      <c r="B34" s="35" t="s">
        <v>155</v>
      </c>
      <c r="C34" s="136">
        <v>0</v>
      </c>
      <c r="D34" s="137">
        <f t="shared" si="3"/>
        <v>0</v>
      </c>
      <c r="E34" s="138">
        <v>0</v>
      </c>
      <c r="F34" s="139">
        <f t="shared" si="4"/>
        <v>0</v>
      </c>
      <c r="G34" s="140" t="e">
        <f t="shared" si="0"/>
        <v>#DIV/0!</v>
      </c>
      <c r="H34" s="141" t="e">
        <f t="shared" si="1"/>
        <v>#DIV/0!</v>
      </c>
      <c r="I34" s="142" t="e">
        <f t="shared" si="2"/>
        <v>#DIV/0!</v>
      </c>
      <c r="J34" s="69">
        <v>0.99</v>
      </c>
      <c r="K34" s="36"/>
    </row>
    <row r="35" spans="2:11" ht="19.5" customHeight="1" x14ac:dyDescent="0.2">
      <c r="B35" s="35" t="s">
        <v>156</v>
      </c>
      <c r="C35" s="136">
        <v>0</v>
      </c>
      <c r="D35" s="137">
        <f t="shared" si="3"/>
        <v>0</v>
      </c>
      <c r="E35" s="138">
        <v>0</v>
      </c>
      <c r="F35" s="139">
        <f t="shared" si="4"/>
        <v>0</v>
      </c>
      <c r="G35" s="140" t="e">
        <f t="shared" si="0"/>
        <v>#DIV/0!</v>
      </c>
      <c r="H35" s="141" t="e">
        <f t="shared" si="1"/>
        <v>#DIV/0!</v>
      </c>
      <c r="I35" s="142" t="e">
        <f t="shared" si="2"/>
        <v>#DIV/0!</v>
      </c>
      <c r="J35" s="69">
        <v>0.99</v>
      </c>
      <c r="K35" s="36"/>
    </row>
    <row r="36" spans="2:11" ht="19.5" customHeight="1" x14ac:dyDescent="0.2">
      <c r="B36" s="35" t="s">
        <v>157</v>
      </c>
      <c r="C36" s="136">
        <v>0</v>
      </c>
      <c r="D36" s="137">
        <f t="shared" si="3"/>
        <v>0</v>
      </c>
      <c r="E36" s="138">
        <v>0</v>
      </c>
      <c r="F36" s="139">
        <f t="shared" si="4"/>
        <v>0</v>
      </c>
      <c r="G36" s="140" t="e">
        <f t="shared" si="0"/>
        <v>#DIV/0!</v>
      </c>
      <c r="H36" s="141" t="e">
        <f t="shared" si="1"/>
        <v>#DIV/0!</v>
      </c>
      <c r="I36" s="142" t="e">
        <f t="shared" si="2"/>
        <v>#DIV/0!</v>
      </c>
      <c r="J36" s="69">
        <v>0.99</v>
      </c>
      <c r="K36" s="36"/>
    </row>
    <row r="37" spans="2:11" ht="19.5" customHeight="1" x14ac:dyDescent="0.2">
      <c r="B37" s="35" t="s">
        <v>158</v>
      </c>
      <c r="C37" s="136">
        <v>0</v>
      </c>
      <c r="D37" s="137">
        <f t="shared" si="3"/>
        <v>0</v>
      </c>
      <c r="E37" s="138">
        <v>0</v>
      </c>
      <c r="F37" s="139">
        <f t="shared" si="4"/>
        <v>0</v>
      </c>
      <c r="G37" s="140" t="e">
        <f t="shared" si="0"/>
        <v>#DIV/0!</v>
      </c>
      <c r="H37" s="141" t="e">
        <f t="shared" si="1"/>
        <v>#DIV/0!</v>
      </c>
      <c r="I37" s="142" t="e">
        <f t="shared" si="2"/>
        <v>#DIV/0!</v>
      </c>
      <c r="J37" s="69">
        <v>0.99</v>
      </c>
      <c r="K37" s="36"/>
    </row>
    <row r="38" spans="2:11" ht="19.5" customHeight="1" x14ac:dyDescent="0.2">
      <c r="B38" s="35" t="s">
        <v>159</v>
      </c>
      <c r="C38" s="136">
        <v>0</v>
      </c>
      <c r="D38" s="137">
        <f t="shared" si="3"/>
        <v>0</v>
      </c>
      <c r="E38" s="138">
        <v>0</v>
      </c>
      <c r="F38" s="139">
        <f t="shared" si="4"/>
        <v>0</v>
      </c>
      <c r="G38" s="140" t="e">
        <f t="shared" si="0"/>
        <v>#DIV/0!</v>
      </c>
      <c r="H38" s="141" t="e">
        <f t="shared" si="1"/>
        <v>#DIV/0!</v>
      </c>
      <c r="I38" s="142" t="e">
        <f t="shared" si="2"/>
        <v>#DIV/0!</v>
      </c>
      <c r="J38" s="69">
        <v>0.99</v>
      </c>
      <c r="K38" s="36"/>
    </row>
    <row r="39" spans="2:11" ht="19.5" customHeight="1" x14ac:dyDescent="0.2">
      <c r="B39" s="35" t="s">
        <v>160</v>
      </c>
      <c r="C39" s="136">
        <v>0</v>
      </c>
      <c r="D39" s="137">
        <f t="shared" si="3"/>
        <v>0</v>
      </c>
      <c r="E39" s="138">
        <v>0</v>
      </c>
      <c r="F39" s="139">
        <f t="shared" si="4"/>
        <v>0</v>
      </c>
      <c r="G39" s="140" t="e">
        <f t="shared" si="0"/>
        <v>#DIV/0!</v>
      </c>
      <c r="H39" s="141" t="e">
        <f t="shared" si="1"/>
        <v>#DIV/0!</v>
      </c>
      <c r="I39" s="142" t="e">
        <f t="shared" si="2"/>
        <v>#DIV/0!</v>
      </c>
      <c r="J39" s="69">
        <v>0.99</v>
      </c>
      <c r="K39" s="36"/>
    </row>
    <row r="40" spans="2:11" ht="19.5" customHeight="1" x14ac:dyDescent="0.2">
      <c r="B40" s="35" t="s">
        <v>161</v>
      </c>
      <c r="C40" s="136">
        <v>0</v>
      </c>
      <c r="D40" s="137">
        <f t="shared" si="3"/>
        <v>0</v>
      </c>
      <c r="E40" s="138">
        <v>0</v>
      </c>
      <c r="F40" s="139">
        <f t="shared" si="4"/>
        <v>0</v>
      </c>
      <c r="G40" s="140" t="e">
        <f t="shared" si="0"/>
        <v>#DIV/0!</v>
      </c>
      <c r="H40" s="141" t="e">
        <f t="shared" si="1"/>
        <v>#DIV/0!</v>
      </c>
      <c r="I40" s="142" t="e">
        <f t="shared" si="2"/>
        <v>#DIV/0!</v>
      </c>
      <c r="J40" s="69">
        <v>0.99</v>
      </c>
      <c r="K40" s="36"/>
    </row>
    <row r="41" spans="2:11" ht="19.5" customHeight="1" x14ac:dyDescent="0.2">
      <c r="B41" s="35" t="s">
        <v>162</v>
      </c>
      <c r="C41" s="136">
        <v>0</v>
      </c>
      <c r="D41" s="137">
        <f t="shared" si="3"/>
        <v>0</v>
      </c>
      <c r="E41" s="138">
        <v>0</v>
      </c>
      <c r="F41" s="139">
        <f t="shared" si="4"/>
        <v>0</v>
      </c>
      <c r="G41" s="140" t="e">
        <f t="shared" si="0"/>
        <v>#DIV/0!</v>
      </c>
      <c r="H41" s="141" t="e">
        <f t="shared" si="1"/>
        <v>#DIV/0!</v>
      </c>
      <c r="I41" s="142" t="e">
        <f>+D41/$G$26</f>
        <v>#DIV/0!</v>
      </c>
      <c r="J41" s="69">
        <v>0.99</v>
      </c>
      <c r="K41" s="36"/>
    </row>
    <row r="42" spans="2:11" ht="54.75" customHeight="1" x14ac:dyDescent="0.2">
      <c r="B42" s="77" t="s">
        <v>163</v>
      </c>
      <c r="C42" s="393"/>
      <c r="D42" s="393"/>
      <c r="E42" s="393"/>
      <c r="F42" s="393"/>
      <c r="G42" s="393"/>
      <c r="H42" s="393"/>
      <c r="I42" s="394"/>
      <c r="J42" s="37"/>
      <c r="K42" s="37"/>
    </row>
    <row r="43" spans="2:11" ht="29.25" customHeight="1" x14ac:dyDescent="0.2">
      <c r="B43" s="388" t="s">
        <v>164</v>
      </c>
      <c r="C43" s="389"/>
      <c r="D43" s="389"/>
      <c r="E43" s="389"/>
      <c r="F43" s="389"/>
      <c r="G43" s="389"/>
      <c r="H43" s="389"/>
      <c r="I43" s="390"/>
      <c r="J43" s="14"/>
      <c r="K43" s="14"/>
    </row>
    <row r="44" spans="2:11" ht="32.25" customHeight="1" x14ac:dyDescent="0.2">
      <c r="B44" s="363"/>
      <c r="C44" s="364"/>
      <c r="D44" s="364"/>
      <c r="E44" s="364"/>
      <c r="F44" s="364"/>
      <c r="G44" s="364"/>
      <c r="H44" s="364"/>
      <c r="I44" s="365"/>
      <c r="J44" s="14"/>
      <c r="K44" s="14"/>
    </row>
    <row r="45" spans="2:11" ht="32.25" customHeight="1" x14ac:dyDescent="0.2">
      <c r="B45" s="366"/>
      <c r="C45" s="367"/>
      <c r="D45" s="367"/>
      <c r="E45" s="367"/>
      <c r="F45" s="367"/>
      <c r="G45" s="367"/>
      <c r="H45" s="367"/>
      <c r="I45" s="368"/>
      <c r="J45" s="37"/>
      <c r="K45" s="37"/>
    </row>
    <row r="46" spans="2:11" ht="32.25" customHeight="1" x14ac:dyDescent="0.2">
      <c r="B46" s="366"/>
      <c r="C46" s="367"/>
      <c r="D46" s="367"/>
      <c r="E46" s="367"/>
      <c r="F46" s="367"/>
      <c r="G46" s="367"/>
      <c r="H46" s="367"/>
      <c r="I46" s="368"/>
      <c r="J46" s="37"/>
      <c r="K46" s="37"/>
    </row>
    <row r="47" spans="2:11" ht="32.25" customHeight="1" x14ac:dyDescent="0.2">
      <c r="B47" s="366"/>
      <c r="C47" s="367"/>
      <c r="D47" s="367"/>
      <c r="E47" s="367"/>
      <c r="F47" s="367"/>
      <c r="G47" s="367"/>
      <c r="H47" s="367"/>
      <c r="I47" s="368"/>
      <c r="J47" s="37"/>
      <c r="K47" s="37"/>
    </row>
    <row r="48" spans="2:11" ht="32.25" customHeight="1" x14ac:dyDescent="0.2">
      <c r="B48" s="369"/>
      <c r="C48" s="370"/>
      <c r="D48" s="370"/>
      <c r="E48" s="370"/>
      <c r="F48" s="370"/>
      <c r="G48" s="370"/>
      <c r="H48" s="370"/>
      <c r="I48" s="371"/>
      <c r="J48" s="12"/>
      <c r="K48" s="12"/>
    </row>
    <row r="49" spans="2:11" ht="79.5" customHeight="1" x14ac:dyDescent="0.2">
      <c r="B49" s="18" t="s">
        <v>165</v>
      </c>
      <c r="C49" s="603"/>
      <c r="D49" s="604"/>
      <c r="E49" s="604"/>
      <c r="F49" s="604"/>
      <c r="G49" s="604"/>
      <c r="H49" s="604"/>
      <c r="I49" s="605"/>
      <c r="J49" s="38"/>
      <c r="K49" s="38"/>
    </row>
    <row r="50" spans="2:11" ht="26.25" customHeight="1" x14ac:dyDescent="0.2">
      <c r="B50" s="18" t="s">
        <v>166</v>
      </c>
      <c r="C50" s="606"/>
      <c r="D50" s="607"/>
      <c r="E50" s="607"/>
      <c r="F50" s="607"/>
      <c r="G50" s="607"/>
      <c r="H50" s="607"/>
      <c r="I50" s="608"/>
      <c r="J50" s="38"/>
      <c r="K50" s="38"/>
    </row>
    <row r="51" spans="2:11" ht="64.5" customHeight="1" x14ac:dyDescent="0.2">
      <c r="B51" s="112" t="s">
        <v>167</v>
      </c>
      <c r="C51" s="603"/>
      <c r="D51" s="604"/>
      <c r="E51" s="604"/>
      <c r="F51" s="604"/>
      <c r="G51" s="604"/>
      <c r="H51" s="604"/>
      <c r="I51" s="605"/>
      <c r="J51" s="38"/>
      <c r="K51" s="38"/>
    </row>
    <row r="52" spans="2:11" ht="29.25" customHeight="1" x14ac:dyDescent="0.2">
      <c r="B52" s="388" t="s">
        <v>168</v>
      </c>
      <c r="C52" s="389"/>
      <c r="D52" s="389"/>
      <c r="E52" s="389"/>
      <c r="F52" s="389"/>
      <c r="G52" s="389"/>
      <c r="H52" s="389"/>
      <c r="I52" s="390"/>
      <c r="J52" s="38"/>
      <c r="K52" s="38"/>
    </row>
    <row r="53" spans="2:11" ht="33" customHeight="1" x14ac:dyDescent="0.2">
      <c r="B53" s="398" t="s">
        <v>169</v>
      </c>
      <c r="C53" s="111" t="s">
        <v>170</v>
      </c>
      <c r="D53" s="399" t="s">
        <v>171</v>
      </c>
      <c r="E53" s="399"/>
      <c r="F53" s="399"/>
      <c r="G53" s="399" t="s">
        <v>172</v>
      </c>
      <c r="H53" s="399"/>
      <c r="I53" s="400"/>
      <c r="J53" s="39"/>
      <c r="K53" s="39"/>
    </row>
    <row r="54" spans="2:11" ht="31.5" customHeight="1" x14ac:dyDescent="0.2">
      <c r="B54" s="398"/>
      <c r="C54" s="107"/>
      <c r="D54" s="393"/>
      <c r="E54" s="393"/>
      <c r="F54" s="393"/>
      <c r="G54" s="401"/>
      <c r="H54" s="401"/>
      <c r="I54" s="402"/>
      <c r="J54" s="39"/>
      <c r="K54" s="39"/>
    </row>
    <row r="55" spans="2:11" ht="31.5" customHeight="1" x14ac:dyDescent="0.2">
      <c r="B55" s="112" t="s">
        <v>173</v>
      </c>
      <c r="C55" s="601" t="s">
        <v>322</v>
      </c>
      <c r="D55" s="602"/>
      <c r="E55" s="415" t="s">
        <v>175</v>
      </c>
      <c r="F55" s="415"/>
      <c r="G55" s="414" t="s">
        <v>323</v>
      </c>
      <c r="H55" s="414"/>
      <c r="I55" s="416"/>
      <c r="J55" s="41"/>
      <c r="K55" s="41"/>
    </row>
    <row r="56" spans="2:11" ht="31.5" customHeight="1" x14ac:dyDescent="0.2">
      <c r="B56" s="112" t="s">
        <v>177</v>
      </c>
      <c r="C56" s="393" t="str">
        <f>+'[3]HV 1'!C56:D56</f>
        <v>NICOLAS ADOLFO CORREAL HUERTAS</v>
      </c>
      <c r="D56" s="393"/>
      <c r="E56" s="417" t="s">
        <v>178</v>
      </c>
      <c r="F56" s="417"/>
      <c r="G56" s="414" t="str">
        <f>+'[7]HV 1'!G59:I59</f>
        <v>DIANA VIDAL</v>
      </c>
      <c r="H56" s="414"/>
      <c r="I56" s="416"/>
      <c r="J56" s="41"/>
      <c r="K56" s="41"/>
    </row>
    <row r="57" spans="2:11" ht="31.5" customHeight="1" x14ac:dyDescent="0.2">
      <c r="B57" s="112" t="s">
        <v>179</v>
      </c>
      <c r="C57" s="393"/>
      <c r="D57" s="393"/>
      <c r="E57" s="403" t="s">
        <v>180</v>
      </c>
      <c r="F57" s="404"/>
      <c r="G57" s="407"/>
      <c r="H57" s="408"/>
      <c r="I57" s="409"/>
      <c r="J57" s="42"/>
      <c r="K57" s="42"/>
    </row>
    <row r="58" spans="2:11" ht="31.5" customHeight="1" thickBot="1" x14ac:dyDescent="0.25">
      <c r="B58" s="78" t="s">
        <v>181</v>
      </c>
      <c r="C58" s="413"/>
      <c r="D58" s="413"/>
      <c r="E58" s="405"/>
      <c r="F58" s="406"/>
      <c r="G58" s="410"/>
      <c r="H58" s="411"/>
      <c r="I58" s="412"/>
      <c r="J58" s="42"/>
      <c r="K58" s="42"/>
    </row>
    <row r="59" spans="2:11" hidden="1" x14ac:dyDescent="0.2">
      <c r="B59" s="3"/>
      <c r="C59" s="3"/>
      <c r="D59" s="5"/>
      <c r="E59" s="5"/>
      <c r="F59" s="5"/>
      <c r="G59" s="5"/>
      <c r="H59" s="5"/>
      <c r="I59" s="61"/>
      <c r="J59" s="43"/>
      <c r="K59" s="43"/>
    </row>
    <row r="60" spans="2:11" hidden="1" x14ac:dyDescent="0.2">
      <c r="B60" s="62"/>
      <c r="C60" s="63"/>
      <c r="D60" s="63"/>
      <c r="E60" s="64"/>
      <c r="F60" s="64"/>
      <c r="G60" s="65"/>
      <c r="H60" s="66"/>
      <c r="I60" s="63"/>
      <c r="J60" s="49"/>
      <c r="K60" s="49"/>
    </row>
    <row r="61" spans="2:11" hidden="1" x14ac:dyDescent="0.2">
      <c r="B61" s="62"/>
      <c r="C61" s="63"/>
      <c r="D61" s="63"/>
      <c r="E61" s="64"/>
      <c r="F61" s="64"/>
      <c r="G61" s="65"/>
      <c r="H61" s="66"/>
      <c r="I61" s="63"/>
      <c r="J61" s="49"/>
      <c r="K61" s="49"/>
    </row>
    <row r="62" spans="2:11" hidden="1" x14ac:dyDescent="0.2">
      <c r="B62" s="62"/>
      <c r="C62" s="63"/>
      <c r="D62" s="63"/>
      <c r="E62" s="64"/>
      <c r="F62" s="64"/>
      <c r="G62" s="65"/>
      <c r="H62" s="66"/>
      <c r="I62" s="63"/>
      <c r="J62" s="49"/>
      <c r="K62" s="49"/>
    </row>
    <row r="63" spans="2:11" hidden="1" x14ac:dyDescent="0.2">
      <c r="B63" s="62"/>
      <c r="C63" s="63"/>
      <c r="D63" s="63"/>
      <c r="E63" s="64"/>
      <c r="F63" s="64"/>
      <c r="G63" s="65"/>
      <c r="H63" s="66"/>
      <c r="I63" s="63"/>
      <c r="J63" s="49"/>
      <c r="K63" s="49"/>
    </row>
    <row r="64" spans="2:11" hidden="1" x14ac:dyDescent="0.2">
      <c r="B64" s="62"/>
      <c r="C64" s="63"/>
      <c r="D64" s="63"/>
      <c r="E64" s="64"/>
      <c r="F64" s="64"/>
      <c r="G64" s="65"/>
      <c r="H64" s="66"/>
      <c r="I64" s="63"/>
      <c r="J64" s="49"/>
      <c r="K64" s="49"/>
    </row>
    <row r="65" spans="2:11" hidden="1" x14ac:dyDescent="0.2">
      <c r="B65" s="62"/>
      <c r="C65" s="63"/>
      <c r="D65" s="63"/>
      <c r="E65" s="64"/>
      <c r="F65" s="64"/>
      <c r="G65" s="65"/>
      <c r="H65" s="66"/>
      <c r="I65" s="63"/>
      <c r="J65" s="49"/>
      <c r="K65" s="49"/>
    </row>
    <row r="66" spans="2:11" hidden="1" x14ac:dyDescent="0.2">
      <c r="B66" s="62"/>
      <c r="C66" s="63"/>
      <c r="D66" s="63"/>
      <c r="E66" s="64"/>
      <c r="F66" s="64"/>
      <c r="G66" s="65"/>
      <c r="H66" s="66"/>
      <c r="I66" s="63"/>
      <c r="J66" s="49"/>
      <c r="K66" s="49"/>
    </row>
    <row r="67" spans="2:11" hidden="1" x14ac:dyDescent="0.2">
      <c r="B67" s="62"/>
      <c r="C67" s="63"/>
      <c r="D67" s="63"/>
      <c r="E67" s="64"/>
      <c r="F67" s="64"/>
      <c r="G67" s="65"/>
      <c r="H67" s="66"/>
      <c r="I67" s="63"/>
      <c r="J67" s="49"/>
      <c r="K67" s="49"/>
    </row>
    <row r="68" spans="2:11" x14ac:dyDescent="0.2">
      <c r="B68" s="67"/>
      <c r="C68" s="3"/>
      <c r="D68" s="3"/>
      <c r="E68" s="3"/>
      <c r="F68" s="3"/>
      <c r="G68" s="68"/>
      <c r="H68" s="3"/>
      <c r="I68" s="3"/>
    </row>
  </sheetData>
  <mergeCells count="66">
    <mergeCell ref="B2:B5"/>
    <mergeCell ref="C2:H2"/>
    <mergeCell ref="I2:I5"/>
    <mergeCell ref="C3:H3"/>
    <mergeCell ref="C4:H4"/>
    <mergeCell ref="C5:F5"/>
    <mergeCell ref="G5:H5"/>
    <mergeCell ref="B6:I6"/>
    <mergeCell ref="B7:I7"/>
    <mergeCell ref="B8:I8"/>
    <mergeCell ref="D9:E9"/>
    <mergeCell ref="F9:I9"/>
    <mergeCell ref="D10:E10"/>
    <mergeCell ref="F10:G10"/>
    <mergeCell ref="C11:F11"/>
    <mergeCell ref="H11:I11"/>
    <mergeCell ref="C12:F12"/>
    <mergeCell ref="H12:I12"/>
    <mergeCell ref="C13:I13"/>
    <mergeCell ref="C14:I14"/>
    <mergeCell ref="C15:F15"/>
    <mergeCell ref="H15:I15"/>
    <mergeCell ref="C16:F16"/>
    <mergeCell ref="H16:I16"/>
    <mergeCell ref="C17:I17"/>
    <mergeCell ref="C18:I18"/>
    <mergeCell ref="C19:I19"/>
    <mergeCell ref="C20:I20"/>
    <mergeCell ref="B21:B22"/>
    <mergeCell ref="C21:E21"/>
    <mergeCell ref="F21:I21"/>
    <mergeCell ref="C22:E22"/>
    <mergeCell ref="F22:I22"/>
    <mergeCell ref="C23:E23"/>
    <mergeCell ref="F23:I23"/>
    <mergeCell ref="C24:E24"/>
    <mergeCell ref="F24:I24"/>
    <mergeCell ref="C25:E25"/>
    <mergeCell ref="G25:I25"/>
    <mergeCell ref="C26:E26"/>
    <mergeCell ref="G26:I26"/>
    <mergeCell ref="C27:E27"/>
    <mergeCell ref="G27:I27"/>
    <mergeCell ref="B28:I28"/>
    <mergeCell ref="C42:I42"/>
    <mergeCell ref="B43:I43"/>
    <mergeCell ref="B44:I48"/>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700-000000000000}">
      <formula1>$M$15:$M$18</formula1>
    </dataValidation>
    <dataValidation type="list" allowBlank="1" showInputMessage="1" showErrorMessage="1" sqref="C12:F12" xr:uid="{00000000-0002-0000-0700-000001000000}">
      <formula1>$M$9:$M$12</formula1>
    </dataValidation>
    <dataValidation type="list" allowBlank="1" showInputMessage="1" showErrorMessage="1" sqref="K15" xr:uid="{00000000-0002-0000-0700-000002000000}">
      <formula1>O20:O22</formula1>
    </dataValidation>
    <dataValidation type="list" allowBlank="1" showInputMessage="1" showErrorMessage="1" sqref="H15:J15" xr:uid="{00000000-0002-0000-0700-000003000000}">
      <formula1>M20:M22</formula1>
    </dataValidation>
    <dataValidation type="list" allowBlank="1" showInputMessage="1" showErrorMessage="1" sqref="J13:K13" xr:uid="{00000000-0002-0000-0700-000004000000}">
      <formula1>$M$24:$M$31</formula1>
    </dataValidation>
    <dataValidation type="list" allowBlank="1" showInputMessage="1" showErrorMessage="1" sqref="C13:I13" xr:uid="{00000000-0002-0000-0700-000005000000}">
      <formula1>$N$17:$N$24</formula1>
    </dataValidation>
    <dataValidation type="list" allowBlank="1" showInputMessage="1" showErrorMessage="1" sqref="H16:I16" xr:uid="{00000000-0002-0000-0700-000006000000}">
      <formula1>$N$8:$N$11</formula1>
    </dataValidation>
    <dataValidation type="list" allowBlank="1" showInputMessage="1" showErrorMessage="1" sqref="C10 I10" xr:uid="{00000000-0002-0000-0700-000007000000}">
      <formula1>$N$14:$N$15</formula1>
    </dataValidation>
  </dataValidations>
  <pageMargins left="0.70866141732283472" right="0.70866141732283472" top="0.74803149606299213" bottom="0.74803149606299213" header="0.31496062992125984" footer="0.31496062992125984"/>
  <pageSetup scale="5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L30"/>
  <sheetViews>
    <sheetView topLeftCell="A7" workbookViewId="0">
      <selection activeCell="B14" sqref="B14:K19"/>
    </sheetView>
  </sheetViews>
  <sheetFormatPr baseColWidth="10" defaultColWidth="11.42578125" defaultRowHeight="15" x14ac:dyDescent="0.25"/>
  <cols>
    <col min="1" max="1" width="1.28515625" customWidth="1"/>
    <col min="2" max="2" width="20.140625" style="56" customWidth="1"/>
    <col min="3" max="3" width="34.5703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422"/>
      <c r="C1" s="425" t="s">
        <v>0</v>
      </c>
      <c r="D1" s="426"/>
      <c r="E1" s="426"/>
      <c r="F1" s="426"/>
      <c r="G1" s="426"/>
      <c r="H1" s="427"/>
      <c r="I1" s="428"/>
      <c r="J1" s="429"/>
    </row>
    <row r="2" spans="2:11" ht="18" customHeight="1" thickBot="1" x14ac:dyDescent="0.3">
      <c r="B2" s="423"/>
      <c r="C2" s="425" t="s">
        <v>1</v>
      </c>
      <c r="D2" s="426"/>
      <c r="E2" s="426"/>
      <c r="F2" s="426"/>
      <c r="G2" s="426"/>
      <c r="H2" s="427"/>
      <c r="I2" s="430"/>
      <c r="J2" s="431"/>
    </row>
    <row r="3" spans="2:11" ht="18" customHeight="1" thickBot="1" x14ac:dyDescent="0.3">
      <c r="B3" s="423"/>
      <c r="C3" s="425" t="s">
        <v>324</v>
      </c>
      <c r="D3" s="426"/>
      <c r="E3" s="426"/>
      <c r="F3" s="426"/>
      <c r="G3" s="426"/>
      <c r="H3" s="427"/>
      <c r="I3" s="430"/>
      <c r="J3" s="431"/>
    </row>
    <row r="4" spans="2:11" ht="18" customHeight="1" thickBot="1" x14ac:dyDescent="0.3">
      <c r="B4" s="424"/>
      <c r="C4" s="425" t="s">
        <v>183</v>
      </c>
      <c r="D4" s="426"/>
      <c r="E4" s="426"/>
      <c r="F4" s="427"/>
      <c r="G4" s="434" t="s">
        <v>184</v>
      </c>
      <c r="H4" s="435"/>
      <c r="I4" s="432"/>
      <c r="J4" s="433"/>
    </row>
    <row r="5" spans="2:11" ht="18" customHeight="1" thickBot="1" x14ac:dyDescent="0.3">
      <c r="B5" s="53"/>
      <c r="C5" s="10"/>
      <c r="D5" s="10"/>
      <c r="E5" s="10"/>
      <c r="F5" s="10"/>
      <c r="G5" s="10"/>
      <c r="H5" s="10"/>
      <c r="I5" s="10"/>
      <c r="J5" s="54"/>
    </row>
    <row r="6" spans="2:11" ht="51.75" customHeight="1" thickBot="1" x14ac:dyDescent="0.3">
      <c r="B6" s="1" t="s">
        <v>325</v>
      </c>
      <c r="C6" s="438" t="str">
        <f>+'[5]Sección 1. Metas - Magnitud'!C7</f>
        <v>1032 - Gestión y control de tránsito y transporte</v>
      </c>
      <c r="D6" s="439"/>
      <c r="E6" s="440"/>
      <c r="F6" s="55"/>
      <c r="G6" s="10"/>
      <c r="H6" s="10"/>
      <c r="I6" s="10"/>
      <c r="J6" s="54"/>
    </row>
    <row r="7" spans="2:11" ht="32.25" customHeight="1" thickBot="1" x14ac:dyDescent="0.3">
      <c r="B7" s="2" t="s">
        <v>186</v>
      </c>
      <c r="C7" s="438" t="str">
        <f>+'[5]Sección 1. Metas - Magnitud'!C8:F8</f>
        <v>Dirección de Control y Vigilancia</v>
      </c>
      <c r="D7" s="439"/>
      <c r="E7" s="440"/>
      <c r="F7" s="55"/>
      <c r="G7" s="10"/>
      <c r="H7" s="10"/>
      <c r="I7" s="10"/>
      <c r="J7" s="54"/>
    </row>
    <row r="8" spans="2:11" ht="32.25" customHeight="1" thickBot="1" x14ac:dyDescent="0.3">
      <c r="B8" s="2" t="s">
        <v>187</v>
      </c>
      <c r="C8" s="438" t="str">
        <f>+'[5]Sección 1. Metas - Magnitud'!C9:F9</f>
        <v>Subsecretaría de Servicios de la Movilidad</v>
      </c>
      <c r="D8" s="439"/>
      <c r="E8" s="440"/>
      <c r="F8" s="4"/>
      <c r="G8" s="10"/>
      <c r="H8" s="10"/>
      <c r="I8" s="10"/>
      <c r="J8" s="54"/>
    </row>
    <row r="9" spans="2:11" ht="33.75" customHeight="1" thickBot="1" x14ac:dyDescent="0.3">
      <c r="B9" s="2" t="s">
        <v>188</v>
      </c>
      <c r="C9" s="438" t="s">
        <v>189</v>
      </c>
      <c r="D9" s="439"/>
      <c r="E9" s="440"/>
      <c r="F9" s="55"/>
      <c r="G9" s="10"/>
      <c r="H9" s="10"/>
      <c r="I9" s="10"/>
      <c r="J9" s="54"/>
    </row>
    <row r="10" spans="2:11" ht="33.75" customHeight="1" thickBot="1" x14ac:dyDescent="0.3">
      <c r="B10" s="100" t="s">
        <v>190</v>
      </c>
      <c r="C10" s="438" t="str">
        <f>+'[7]HV 14'!F9</f>
        <v>14. Realizar 241 visitas administrativas y de seguimiento a empresas prestadoras del servicio público de transporte.</v>
      </c>
      <c r="D10" s="439"/>
      <c r="E10" s="440"/>
      <c r="F10" s="55"/>
      <c r="G10" s="10"/>
      <c r="H10" s="10"/>
      <c r="I10" s="10"/>
      <c r="J10" s="54"/>
    </row>
    <row r="11" spans="2:11" ht="34.5" customHeight="1" x14ac:dyDescent="0.25"/>
    <row r="12" spans="2:11" ht="21.75" customHeight="1" x14ac:dyDescent="0.25">
      <c r="B12" s="448" t="s">
        <v>326</v>
      </c>
      <c r="C12" s="449"/>
      <c r="D12" s="449"/>
      <c r="E12" s="449"/>
      <c r="F12" s="449"/>
      <c r="G12" s="449"/>
      <c r="H12" s="450"/>
      <c r="I12" s="635" t="s">
        <v>192</v>
      </c>
      <c r="J12" s="636"/>
      <c r="K12" s="636"/>
    </row>
    <row r="13" spans="2:11" s="57" customFormat="1" ht="30" customHeight="1" x14ac:dyDescent="0.25">
      <c r="B13" s="125" t="s">
        <v>193</v>
      </c>
      <c r="C13" s="125" t="s">
        <v>194</v>
      </c>
      <c r="D13" s="125" t="s">
        <v>195</v>
      </c>
      <c r="E13" s="125" t="s">
        <v>196</v>
      </c>
      <c r="F13" s="125" t="s">
        <v>197</v>
      </c>
      <c r="G13" s="125" t="s">
        <v>198</v>
      </c>
      <c r="H13" s="125" t="s">
        <v>199</v>
      </c>
      <c r="I13" s="124" t="s">
        <v>200</v>
      </c>
      <c r="J13" s="124" t="s">
        <v>201</v>
      </c>
      <c r="K13" s="124" t="s">
        <v>202</v>
      </c>
    </row>
    <row r="14" spans="2:11" s="57" customFormat="1" x14ac:dyDescent="0.25">
      <c r="B14" s="143"/>
      <c r="C14" s="144"/>
      <c r="D14" s="145"/>
      <c r="E14" s="146"/>
      <c r="F14" s="144"/>
      <c r="G14" s="145"/>
      <c r="H14" s="147"/>
      <c r="I14" s="148"/>
      <c r="J14" s="149"/>
      <c r="K14" s="146"/>
    </row>
    <row r="15" spans="2:11" ht="165" customHeight="1" x14ac:dyDescent="0.25">
      <c r="B15" s="143"/>
      <c r="C15" s="150"/>
      <c r="D15" s="145"/>
      <c r="E15" s="151"/>
      <c r="F15" s="152"/>
      <c r="G15" s="145"/>
      <c r="H15" s="147"/>
      <c r="I15" s="148"/>
      <c r="J15" s="149"/>
      <c r="K15" s="633"/>
    </row>
    <row r="16" spans="2:11" x14ac:dyDescent="0.25">
      <c r="B16" s="143"/>
      <c r="C16" s="144"/>
      <c r="D16" s="145"/>
      <c r="E16" s="146"/>
      <c r="F16" s="144"/>
      <c r="G16" s="145"/>
      <c r="H16" s="147"/>
      <c r="I16" s="148"/>
      <c r="J16" s="149"/>
      <c r="K16" s="634"/>
    </row>
    <row r="17" spans="2:12" x14ac:dyDescent="0.25">
      <c r="B17" s="143"/>
      <c r="C17" s="153"/>
      <c r="D17" s="145"/>
      <c r="E17" s="146"/>
      <c r="F17" s="153"/>
      <c r="G17" s="145"/>
      <c r="H17" s="154"/>
      <c r="I17" s="148"/>
      <c r="J17" s="149"/>
      <c r="K17" s="146"/>
    </row>
    <row r="18" spans="2:12" x14ac:dyDescent="0.25">
      <c r="B18" s="143"/>
      <c r="C18" s="153"/>
      <c r="D18" s="145"/>
      <c r="E18" s="146"/>
      <c r="F18" s="153"/>
      <c r="G18" s="145"/>
      <c r="H18" s="154"/>
      <c r="I18" s="155"/>
      <c r="J18" s="149"/>
      <c r="K18" s="156"/>
    </row>
    <row r="19" spans="2:12" ht="15" customHeight="1" x14ac:dyDescent="0.25">
      <c r="B19" s="629" t="s">
        <v>209</v>
      </c>
      <c r="C19" s="630"/>
      <c r="D19" s="157">
        <f>SUM(D15:D16)</f>
        <v>0</v>
      </c>
      <c r="E19" s="631" t="s">
        <v>209</v>
      </c>
      <c r="F19" s="632"/>
      <c r="G19" s="157">
        <v>1</v>
      </c>
      <c r="H19" s="158"/>
      <c r="I19" s="159">
        <f>SUM(I14:I18)</f>
        <v>0</v>
      </c>
      <c r="J19" s="160"/>
      <c r="K19" s="160"/>
    </row>
    <row r="23" spans="2:12" x14ac:dyDescent="0.25">
      <c r="L23" s="132"/>
    </row>
    <row r="24" spans="2:12" x14ac:dyDescent="0.25">
      <c r="L24" s="132"/>
    </row>
    <row r="25" spans="2:12" x14ac:dyDescent="0.25">
      <c r="L25" s="132"/>
    </row>
    <row r="26" spans="2:12" x14ac:dyDescent="0.25">
      <c r="L26" s="132"/>
    </row>
    <row r="27" spans="2:12" x14ac:dyDescent="0.25">
      <c r="L27" s="132"/>
    </row>
    <row r="28" spans="2:12" x14ac:dyDescent="0.25">
      <c r="L28" s="132"/>
    </row>
    <row r="30" spans="2:12" x14ac:dyDescent="0.25">
      <c r="L30" s="133"/>
    </row>
  </sheetData>
  <mergeCells count="17">
    <mergeCell ref="B1:B4"/>
    <mergeCell ref="C1:H1"/>
    <mergeCell ref="I1:J4"/>
    <mergeCell ref="C2:H2"/>
    <mergeCell ref="C3:H3"/>
    <mergeCell ref="C4:F4"/>
    <mergeCell ref="G4:H4"/>
    <mergeCell ref="C8:E8"/>
    <mergeCell ref="C9:E9"/>
    <mergeCell ref="B12:H12"/>
    <mergeCell ref="C6:E6"/>
    <mergeCell ref="C7:E7"/>
    <mergeCell ref="B19:C19"/>
    <mergeCell ref="E19:F19"/>
    <mergeCell ref="K15:K16"/>
    <mergeCell ref="C10:E10"/>
    <mergeCell ref="I12:K12"/>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J9:N27"/>
  <sheetViews>
    <sheetView workbookViewId="0">
      <selection activeCell="G36" sqref="G36"/>
    </sheetView>
  </sheetViews>
  <sheetFormatPr baseColWidth="10" defaultColWidth="11.42578125" defaultRowHeight="15" x14ac:dyDescent="0.25"/>
  <sheetData>
    <row r="9" spans="10:12" x14ac:dyDescent="0.25">
      <c r="K9" s="131" t="s">
        <v>327</v>
      </c>
      <c r="L9" s="131" t="s">
        <v>328</v>
      </c>
    </row>
    <row r="10" spans="10:12" x14ac:dyDescent="0.25">
      <c r="J10" s="128" t="s">
        <v>329</v>
      </c>
      <c r="K10" s="128">
        <v>77</v>
      </c>
      <c r="L10" s="128">
        <v>2</v>
      </c>
    </row>
    <row r="11" spans="10:12" x14ac:dyDescent="0.25">
      <c r="J11" s="102"/>
      <c r="K11" s="102"/>
      <c r="L11" s="102">
        <v>37</v>
      </c>
    </row>
    <row r="12" spans="10:12" x14ac:dyDescent="0.25">
      <c r="J12" s="102"/>
      <c r="K12" s="102"/>
      <c r="L12" s="102">
        <v>43</v>
      </c>
    </row>
    <row r="13" spans="10:12" x14ac:dyDescent="0.25">
      <c r="K13" s="102" t="s">
        <v>330</v>
      </c>
      <c r="L13" s="126">
        <f>SUM(L10:L12)</f>
        <v>82</v>
      </c>
    </row>
    <row r="14" spans="10:12" x14ac:dyDescent="0.25">
      <c r="J14" s="128" t="s">
        <v>331</v>
      </c>
      <c r="K14" s="128">
        <v>115</v>
      </c>
      <c r="L14" s="128">
        <v>16</v>
      </c>
    </row>
    <row r="15" spans="10:12" x14ac:dyDescent="0.25">
      <c r="J15" s="102"/>
      <c r="K15" s="102"/>
      <c r="L15" s="102">
        <v>27</v>
      </c>
    </row>
    <row r="16" spans="10:12" x14ac:dyDescent="0.25">
      <c r="J16" s="102"/>
      <c r="K16" s="102"/>
      <c r="L16" s="102">
        <v>10</v>
      </c>
    </row>
    <row r="17" spans="10:14" x14ac:dyDescent="0.25">
      <c r="J17" s="102"/>
      <c r="K17" s="102" t="s">
        <v>330</v>
      </c>
      <c r="L17" s="126">
        <f>SUM(L14:L16)</f>
        <v>53</v>
      </c>
    </row>
    <row r="18" spans="10:14" x14ac:dyDescent="0.25">
      <c r="J18" s="128" t="s">
        <v>332</v>
      </c>
      <c r="K18" s="128">
        <v>7</v>
      </c>
      <c r="L18" s="128">
        <v>13</v>
      </c>
    </row>
    <row r="19" spans="10:14" x14ac:dyDescent="0.25">
      <c r="J19" s="102"/>
      <c r="K19" s="102"/>
      <c r="L19" s="102">
        <v>14</v>
      </c>
    </row>
    <row r="20" spans="10:14" x14ac:dyDescent="0.25">
      <c r="J20" s="102"/>
      <c r="K20" s="102"/>
      <c r="L20" s="102">
        <v>10</v>
      </c>
    </row>
    <row r="21" spans="10:14" x14ac:dyDescent="0.25">
      <c r="J21" s="102"/>
      <c r="K21" s="102" t="s">
        <v>330</v>
      </c>
      <c r="L21" s="126">
        <f>SUM(L18:L20)</f>
        <v>37</v>
      </c>
    </row>
    <row r="22" spans="10:14" x14ac:dyDescent="0.25">
      <c r="J22" s="128" t="s">
        <v>333</v>
      </c>
      <c r="K22" s="128">
        <v>52</v>
      </c>
      <c r="L22" s="128">
        <v>10</v>
      </c>
    </row>
    <row r="23" spans="10:14" x14ac:dyDescent="0.25">
      <c r="J23" s="102"/>
      <c r="K23" s="102"/>
      <c r="L23" s="102">
        <v>0</v>
      </c>
    </row>
    <row r="24" spans="10:14" x14ac:dyDescent="0.25">
      <c r="J24" s="102"/>
      <c r="K24" s="102"/>
      <c r="L24" s="102">
        <v>59</v>
      </c>
    </row>
    <row r="25" spans="10:14" x14ac:dyDescent="0.25">
      <c r="J25" s="102"/>
      <c r="K25" s="102" t="s">
        <v>330</v>
      </c>
      <c r="L25" s="126">
        <f>SUM(L22:L24)</f>
        <v>69</v>
      </c>
    </row>
    <row r="27" spans="10:14" x14ac:dyDescent="0.25">
      <c r="J27" s="129" t="s">
        <v>334</v>
      </c>
      <c r="K27" s="129">
        <f>SUM(K10:K22)</f>
        <v>251</v>
      </c>
      <c r="L27" s="129">
        <f>+L13+L17+L21+L25</f>
        <v>241</v>
      </c>
      <c r="M27" s="130">
        <f>+L27/K27</f>
        <v>0.96015936254980083</v>
      </c>
      <c r="N27" s="127"/>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election activeCell="D15" sqref="D15:D35"/>
    </sheetView>
  </sheetViews>
  <sheetFormatPr baseColWidth="10" defaultColWidth="11.425781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vt:i4>
      </vt:variant>
    </vt:vector>
  </HeadingPairs>
  <TitlesOfParts>
    <vt:vector size="12" baseType="lpstr">
      <vt:lpstr>Sección 3. Metas Producto</vt:lpstr>
      <vt:lpstr>MP - SIT</vt:lpstr>
      <vt:lpstr>Act.Meta_SIT</vt:lpstr>
      <vt:lpstr>META 1</vt:lpstr>
      <vt:lpstr>META 2</vt:lpstr>
      <vt:lpstr>META 3</vt:lpstr>
      <vt:lpstr>META 4</vt:lpstr>
      <vt:lpstr>HV 14</vt:lpstr>
      <vt:lpstr>Act. 14</vt:lpstr>
      <vt:lpstr>Hoja3</vt:lpstr>
      <vt:lpstr>Hoja1</vt:lpstr>
      <vt:lpstr>'Sección 3. Metas Producto'!Área_de_impresión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ANDRES</cp:lastModifiedBy>
  <cp:revision/>
  <dcterms:created xsi:type="dcterms:W3CDTF">2010-03-25T16:40:43Z</dcterms:created>
  <dcterms:modified xsi:type="dcterms:W3CDTF">2023-04-19T15:37:52Z</dcterms:modified>
  <cp:category/>
  <cp:contentStatus/>
</cp:coreProperties>
</file>