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threadedComments/threadedComment1.xml" ContentType="application/vnd.ms-excel.threaded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updateLinks="never" defaultThemeVersion="124226"/>
  <mc:AlternateContent xmlns:mc="http://schemas.openxmlformats.org/markup-compatibility/2006">
    <mc:Choice Requires="x15">
      <x15ac:absPath xmlns:x15ac="http://schemas.microsoft.com/office/spreadsheetml/2010/11/ac" url="C:\Users\ANDRES\Documents\IDPYBA\ARCHIVOS_OAP\IDPYBA2023\ENERO\7551\reportescorregir\"/>
    </mc:Choice>
  </mc:AlternateContent>
  <xr:revisionPtr revIDLastSave="0" documentId="13_ncr:1_{50B1BF8C-1DB9-4E43-8C8A-3B2F58168D7E}" xr6:coauthVersionLast="47" xr6:coauthVersionMax="47" xr10:uidLastSave="{00000000-0000-0000-0000-000000000000}"/>
  <bookViews>
    <workbookView xWindow="-120" yWindow="-120" windowWidth="20730" windowHeight="11160" tabRatio="453" firstSheet="3" activeTab="6"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67" l="1"/>
  <c r="G27" i="69"/>
  <c r="G27" i="67" l="1"/>
  <c r="I27" i="67" s="1"/>
  <c r="F27" i="24"/>
  <c r="H27" i="24"/>
  <c r="F27" i="68"/>
  <c r="G27" i="24"/>
  <c r="I27" i="24" s="1"/>
  <c r="G27" i="68"/>
  <c r="I27" i="68" s="1"/>
  <c r="I27" i="69"/>
  <c r="E36" i="24"/>
  <c r="H27" i="67"/>
  <c r="H28" i="67" s="1"/>
  <c r="H29" i="67" s="1"/>
  <c r="H30" i="67" s="1"/>
  <c r="H31" i="67" s="1"/>
  <c r="H32" i="67" s="1"/>
  <c r="H33" i="67" s="1"/>
  <c r="H34" i="67" s="1"/>
  <c r="H35" i="67" s="1"/>
  <c r="H36" i="67" s="1"/>
  <c r="H37" i="67" s="1"/>
  <c r="H38"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s="1"/>
  <c r="E27" i="69"/>
  <c r="E38" i="68"/>
  <c r="E37" i="68"/>
  <c r="E36" i="68"/>
  <c r="E35" i="68"/>
  <c r="E34" i="68"/>
  <c r="E33" i="68"/>
  <c r="E32" i="68"/>
  <c r="E31" i="68"/>
  <c r="E30" i="68"/>
  <c r="E29" i="68"/>
  <c r="E28" i="68"/>
  <c r="H27" i="68"/>
  <c r="H28" i="68"/>
  <c r="H29" i="68"/>
  <c r="H30" i="68"/>
  <c r="H31" i="68"/>
  <c r="H32" i="68"/>
  <c r="H33" i="68"/>
  <c r="H34" i="68" s="1"/>
  <c r="H35" i="68"/>
  <c r="H36" i="68"/>
  <c r="H37" i="68"/>
  <c r="H38" i="68" s="1"/>
  <c r="E27" i="68"/>
  <c r="O24" i="68"/>
  <c r="P23" i="68"/>
  <c r="E38" i="67"/>
  <c r="E37" i="67"/>
  <c r="E36" i="67"/>
  <c r="E35" i="67"/>
  <c r="E34" i="67"/>
  <c r="E33" i="67"/>
  <c r="E32" i="67"/>
  <c r="E31" i="67"/>
  <c r="E30" i="67"/>
  <c r="E29" i="67"/>
  <c r="E2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H28" i="24"/>
  <c r="H29" i="24" s="1"/>
  <c r="H30" i="24" s="1"/>
  <c r="H31" i="24" s="1"/>
  <c r="H32" i="24" s="1"/>
  <c r="H33" i="24" s="1"/>
  <c r="H34" i="24" s="1"/>
  <c r="H35" i="24" s="1"/>
  <c r="H36" i="24" s="1"/>
  <c r="H37" i="24" s="1"/>
  <c r="H38" i="24" s="1"/>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tc={E175CFA8-7D0E-41E5-A4D5-F2F04096E446}</author>
    <author>tc={9351EBF7-5F7C-4525-9DB1-220535AF4263}</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 ref="F27" authorId="1" shapeId="0" xr:uid="{E175CFA8-7D0E-41E5-A4D5-F2F04096E44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actualiza la magnitud a 89000 el 30 de noviembre de 2022</t>
      </text>
    </comment>
    <comment ref="D34" authorId="2" shapeId="0" xr:uid="{9351EBF7-5F7C-4525-9DB1-220535AF426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Contiene la información oficial de julio y agosto por parte del servicio tercerizado</t>
      </text>
    </comment>
  </commentList>
</comments>
</file>

<file path=xl/sharedStrings.xml><?xml version="1.0" encoding="utf-8"?>
<sst xmlns="http://schemas.openxmlformats.org/spreadsheetml/2006/main" count="917" uniqueCount="367">
  <si>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</si>
  <si>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</si>
  <si>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</si>
  <si>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</si>
  <si>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</si>
  <si>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</si>
  <si>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</si>
  <si>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</si>
  <si>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</si>
  <si>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</si>
  <si>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</si>
  <si>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</si>
  <si>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</si>
  <si>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</si>
  <si>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</si>
  <si>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</si>
  <si>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</si>
  <si>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</si>
  <si>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</si>
  <si>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</si>
  <si>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</si>
  <si>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</si>
  <si>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</si>
  <si>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</si>
  <si>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</si>
  <si>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</si>
  <si>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</si>
  <si>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</si>
  <si>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</si>
  <si>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</si>
  <si>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</si>
  <si>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</si>
  <si>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</si>
  <si>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</si>
  <si>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</si>
  <si>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</si>
  <si>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</si>
  <si>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</si>
  <si>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</si>
  <si>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</si>
  <si>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</si>
  <si>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</si>
  <si>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</si>
  <si>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</si>
  <si>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</si>
  <si>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</si>
  <si>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</si>
  <si>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</si>
  <si>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</si>
  <si>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</si>
  <si>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</si>
  <si>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</si>
  <si>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</si>
  <si>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</si>
  <si>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</si>
  <si>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</si>
  <si>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</si>
  <si>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</si>
  <si>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</si>
  <si>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</si>
  <si>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</si>
  <si>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</si>
  <si>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</si>
  <si>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</si>
  <si>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</si>
  <si>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</si>
  <si>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</si>
  <si>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</si>
  <si>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</si>
  <si>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</si>
  <si>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</si>
  <si>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</si>
  <si>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</si>
  <si>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</si>
  <si>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</si>
  <si>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</si>
  <si>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</si>
  <si>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</si>
  <si>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</si>
  <si>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</si>
  <si>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</si>
  <si>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</si>
  <si>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</si>
  <si>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</si>
  <si>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</si>
  <si>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</si>
  <si>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</si>
  <si>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</si>
  <si>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</si>
  <si>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</si>
  <si>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</si>
  <si>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</si>
  <si>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</si>
  <si>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</si>
  <si>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</si>
  <si>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</si>
  <si>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</si>
  <si>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</si>
  <si>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</si>
  <si>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</si>
  <si>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</si>
  <si>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</si>
  <si>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</si>
  <si>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</si>
  <si>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</si>
  <si>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</si>
  <si>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</si>
  <si>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</si>
  <si>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</si>
  <si>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</si>
  <si>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</si>
  <si>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</si>
  <si>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</si>
  <si>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</si>
  <si>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</si>
  <si>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</si>
  <si>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</si>
  <si>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</si>
  <si>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</si>
  <si>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</si>
  <si>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</si>
  <si>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</si>
  <si>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</si>
  <si>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</si>
  <si>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</si>
  <si>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</si>
  <si>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</si>
  <si>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</si>
  <si>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</si>
  <si>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</si>
  <si>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</si>
  <si>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</si>
  <si>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</si>
  <si>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</si>
  <si>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</si>
  <si>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</si>
  <si>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</si>
  <si>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</si>
  <si>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</si>
  <si>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</si>
  <si>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</si>
  <si>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</si>
  <si>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</si>
  <si>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</si>
  <si>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</si>
  <si>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</si>
  <si>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</si>
  <si>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</si>
  <si>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</si>
  <si>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</si>
  <si>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</si>
  <si>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</si>
  <si>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</si>
  <si>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</si>
  <si>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</si>
  <si>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</si>
  <si>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</si>
  <si>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</si>
  <si>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</si>
  <si>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</si>
  <si>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</si>
  <si>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</si>
  <si>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</si>
  <si>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</si>
  <si>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</si>
  <si>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</si>
  <si>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</si>
  <si>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</si>
  <si>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</si>
  <si>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</si>
  <si>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</si>
  <si>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</si>
  <si>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</si>
  <si>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</si>
  <si>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</si>
  <si>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</si>
  <si>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</si>
  <si>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</si>
  <si>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</si>
  <si>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</si>
  <si>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</si>
  <si>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</si>
  <si>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</si>
  <si>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</si>
  <si>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</si>
  <si>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</si>
  <si>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</si>
  <si>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</si>
  <si>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</si>
  <si>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</si>
  <si>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</si>
  <si>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</si>
  <si>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</si>
  <si>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</si>
  <si>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</si>
  <si>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</si>
  <si>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</si>
  <si>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</si>
  <si>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</si>
  <si>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</si>
  <si>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</si>
  <si>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</si>
  <si>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</si>
  <si>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</si>
  <si>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</si>
  <si>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</si>
  <si>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</si>
  <si>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</si>
  <si>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</si>
  <si>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</si>
  <si>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</si>
  <si>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</si>
  <si>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</si>
  <si>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</si>
  <si>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</si>
  <si>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</si>
  <si>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</si>
  <si>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</si>
  <si>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</si>
  <si>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</si>
  <si>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</si>
  <si>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</si>
  <si>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</si>
  <si>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</si>
  <si>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</si>
  <si>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</si>
  <si>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</si>
  <si>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</si>
  <si>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</si>
  <si>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</si>
  <si>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</si>
  <si>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</si>
  <si>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</si>
  <si>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</si>
  <si>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</si>
  <si>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</si>
  <si>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</si>
  <si>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</si>
  <si>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</si>
  <si>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</si>
  <si>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</si>
  <si>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</si>
  <si>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</si>
  <si>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</si>
  <si>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</si>
  <si>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</si>
  <si>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</si>
  <si>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</si>
  <si>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</si>
  <si>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</si>
  <si>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</si>
  <si>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</si>
  <si>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</si>
  <si>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</si>
  <si>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</si>
  <si>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</si>
  <si>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</si>
  <si>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</si>
  <si>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</si>
  <si>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</si>
  <si>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</si>
  <si>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</si>
  <si>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</si>
  <si>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</si>
  <si>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</si>
  <si>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</si>
  <si>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</si>
  <si>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</si>
  <si>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</si>
  <si>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</si>
  <si>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</si>
  <si>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</si>
  <si>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</si>
  <si>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</si>
  <si>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</si>
  <si>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</si>
  <si>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</si>
  <si>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</si>
  <si>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</si>
  <si>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</si>
  <si>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</si>
  <si>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</si>
  <si>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</si>
  <si>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</si>
  <si>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</si>
  <si>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</si>
  <si>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Subdirector de Atención a la Fauna - Óscar Alexander Jimenez Mantha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</si>
  <si>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</si>
  <si>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</si>
  <si>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</si>
  <si>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</si>
  <si>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</si>
  <si>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</si>
  <si>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</si>
  <si>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</si>
  <si>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</si>
  <si>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</si>
  <si>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</si>
  <si>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</si>
  <si>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</si>
  <si>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</si>
  <si>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No se presentaron retrasos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</si>
  <si>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</si>
  <si>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 xml:space="preserve">
Lider Area Fauna Domestica  - Johanna Morales
Profesional Area Custodia y Adopciones - Juan Camilo Panqueba - Angie Duran
Profesional Programa Escuadrón Anticrueldad - Diana Rodríguez
Profesionales Urgencias - Alejandra Escobar
Profesionales Brigadas  - Magda Arevalo</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</si>
  <si>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</si>
  <si>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</si>
  <si>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</si>
  <si>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</si>
  <si>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</si>
  <si>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</si>
  <si>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</si>
  <si>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</si>
  <si>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</si>
  <si>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el avance obtenido en el periodo.</t>
  </si>
  <si>
    <t>permite medir la cantidad programada para el periodo</t>
  </si>
  <si>
    <t>Con el fortalecimiento del Escuadron Anticrueldad se contribuye en la protección y el bienestar animal en el Distrito Capital.</t>
  </si>
  <si>
    <t>Lider Programa de atención por maltrato - Diana Rodríguez
Profesional Programa en atención por Maltrato - Vanessa Velandia</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</si>
  <si>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</si>
  <si>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</si>
  <si>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</si>
  <si>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</si>
  <si>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</si>
  <si>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</si>
  <si>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</si>
  <si>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</si>
  <si>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</si>
  <si>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</si>
  <si>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Contribuye al control poblacional de los perros y gatos en la ciudad, asi como en temas relacionados con la salud publica.</t>
  </si>
  <si>
    <t>Lider Area Fauna Doméstica  - Johanna Morales</t>
  </si>
  <si>
    <t>Profesional Administrativa -  Lizeth Torres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</si>
  <si>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</si>
  <si>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</si>
  <si>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</si>
  <si>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</si>
  <si>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</si>
  <si>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</si>
  <si>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</si>
  <si>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</si>
  <si>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</si>
  <si>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</si>
  <si>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</si>
  <si>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</si>
  <si>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</si>
  <si>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</si>
  <si>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</si>
  <si>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</si>
  <si>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</si>
  <si>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</si>
  <si>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</si>
  <si>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</si>
  <si>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</si>
  <si>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</si>
  <si>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</si>
  <si>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</si>
  <si>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Magnitud de la meta</t>
  </si>
  <si>
    <t>No se presentaron</t>
  </si>
  <si>
    <t>Magnitud física de la meta</t>
  </si>
  <si>
    <t>Se disminuyó la meta a 89.000 esterilizaciones para la vigencia 2022.</t>
  </si>
  <si>
    <t xml:space="preserve">Se realizaron 8 censos poblacionales de palomas, 8 visitas técnicas de acuerdo con los requerimientos realizados por parte de la ciudadanía y 3 jornadas de socialización con un total de 16 participantes.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 </t>
  </si>
  <si>
    <t>Con corte al 31 de diciembre se logró un avance del 34% ejecutado por cumplimiento de todas las actividades relacionadas en el plan de acción para el programa de sinantrópicos lo que corresponde al 100% de lo programado.</t>
  </si>
  <si>
    <t>Con corte al 31 de diciembre se logró un avance del 100%, lo que corresponde a la atención de 15.538 animales, los animales se encuentran desagregados de la siguiente manera:
• Se atendieron por presunto maltrato 6.427 animales (3026 caninos, 542 felinos, 437 aves ornamentales, 230 roedores, 247 bovinos, 20 caprinos, 37 porcinos, 19 équidos, 11 camélidos, 662 aves de corral, 19 ovinos, 263 lagomorfos y 914 de otras especies).
• A través de brigadas médicas se atendieron 5.888 animales (4628 caninos y 1260 felinos), en 1.188 visitas realizadas en las 20 localidades del distrito
• Por Urgencias Veterinarias se atendieron 1.905 animales (1371 caninos y  534 felinos).
• Ingresaron 326 animales a la Unidad de Cuidado Animal por situación de abandono o remitidos por entidades como bomberos, policía y la secretaria Distrital de Salud para la prestación del servicio de custodia.
• Se prestó atención veterinaria a 992 palomas de plaza a través de brigadas médicas.</t>
  </si>
  <si>
    <t xml:space="preserve">• A través de brigadas médicas se atendieron 391 animales (318 caninos y 73 felinos), en 45 visitas realizadas en las 20 localidades del distrito
• Por Urgencias Veterinarias se atendieron 122 animales (86 caninos y 36 felinos).
• Ingresaron 31 animales a la Unidad de Cuidado Animal por situación de abandono o remitidos por entidades como bomberos, policía y la secretaria Distrital de Salud para la prestación del servicio de custodia.
• Por maltrato animal se atendieron 715 animales en 515 visitas de verificación de condiciones de bienestar animal.
• Se atendieron 130 palomas de plaza
</t>
  </si>
  <si>
    <t>Con corte al 31 de diciembre se logró un avance de atención de 6.427 animales por parte del escuadrón anticrueldad y el programa de atención de animales de granja.</t>
  </si>
  <si>
    <t>El Escuadrón Anticrueldad con corte al 31 de diciembre, logró un avance del 34% lo que corresponde al desarrollo de acciones encaminadas al fortalecimiento de la atención de casos de presunto maltrato animal, tales como:
• Realizar 5036 visitas de verificación de condiciones de bienestar animal en las diferentes localidades de la ciudad y atender 6.427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 la información se han recibido 5.027 llamadas a través de la línea contra presunto maltrato de las cuales 1.769 fueron tramitadas al programa.</t>
  </si>
  <si>
    <t>Con corte al 31 de diciembre se logró un avance del 99,73%, lo que corresponde a la esterilización de 88763 animales (32549 caninos y 56214 felinos) por localidad de la siguiente manera: Usaquén 1529, Chapinero 335, Santa fe 957, San Cristóbal 6268, Usme 7007, Tunjuelito 1787, Bosa 6861, Kennedy 5911 , Fontibón 2337, Engativá 6011, Suba 8404, Barrios unidos 810, Teusaquillo 533, Los mártires 1120, Antonio Nariño 1463, Puente Aranda 2127, La candelaria 405, Rafael Uribe Uribe 6500, Ciudad Bolívar 7986, Sumapaz 169 y Punto fijo (UCA) 20243. Mediante 806 jornadas en todo el Distrito Capital.</t>
  </si>
  <si>
    <t>Con corte al 31 de diciembre se realizaron 4.702 esterilizaciones (1.678 caninos y 3.024 felinos) en 47 jornadas desarrolladas en las 20 localidades del Distrito Capital.</t>
  </si>
  <si>
    <t>Se amplió la meta a 15538 animales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</si>
</sst>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00%"/>
    <numFmt numFmtId="176" formatCode="0.000"/>
    <numFmt numFmtId="177" formatCode="0.0000"/>
    <numFmt numFmtId="178" formatCode="0.0000%"/>
    <numFmt numFmtId="179" formatCode="_(* #,##0.000_);_(* \(#,##0.000\);_(* &quot;-&quot;??_);_(@_)"/>
    <numFmt numFmtId="180" formatCode="_-* #,##0.0000_-;\-* #,##0.0000_-;_-* &quot;-&quot;??_-;_-@_-"/>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1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5" fontId="61" fillId="0" borderId="0" xfId="1495" applyNumberFormat="1" applyFont="1" applyFill="1" applyBorder="1" applyAlignment="1">
      <alignment horizontal="center" vertical="center" wrapText="1"/>
    </xf>
    <xf numFmtId="176" fontId="59" fillId="0" borderId="0" xfId="1371" applyNumberFormat="1" applyFont="1" applyAlignment="1">
      <alignment horizontal="center" vertical="center"/>
    </xf>
    <xf numFmtId="176" fontId="11" fillId="0" borderId="0" xfId="1371" applyNumberFormat="1" applyFont="1" applyAlignment="1">
      <alignment horizontal="center" vertical="center" wrapText="1"/>
    </xf>
    <xf numFmtId="176" fontId="61" fillId="0" borderId="0" xfId="1495" applyNumberFormat="1" applyFont="1" applyFill="1" applyBorder="1" applyAlignment="1">
      <alignment horizontal="center" vertical="center" wrapText="1"/>
    </xf>
    <xf numFmtId="176"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8"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6" fontId="9" fillId="24" borderId="20" xfId="1496" applyNumberFormat="1" applyFont="1" applyFill="1" applyBorder="1" applyAlignment="1" applyProtection="1">
      <alignment horizontal="center" vertical="center" wrapText="1"/>
      <protection hidden="1"/>
    </xf>
    <xf numFmtId="176"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7"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6"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0"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176"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6"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6"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6" fontId="8" fillId="50" borderId="10" xfId="1250" applyNumberFormat="1" applyFont="1" applyFill="1" applyBorder="1" applyAlignment="1" applyProtection="1">
      <alignment horizontal="center" vertical="center"/>
      <protection hidden="1"/>
    </xf>
    <xf numFmtId="176"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9" fontId="9" fillId="50" borderId="17" xfId="1495" applyFont="1" applyFill="1" applyBorder="1" applyAlignment="1" applyProtection="1">
      <alignment vertical="center" wrapText="1"/>
      <protection locked="0" hidden="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175" fontId="9"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9" fontId="9" fillId="50" borderId="17" xfId="1495" applyFont="1" applyFill="1" applyBorder="1" applyAlignment="1" applyProtection="1">
      <alignment horizontal="center" vertical="center" wrapText="1"/>
      <protection locked="0" hidden="1"/>
    </xf>
    <xf numFmtId="9" fontId="9" fillId="50" borderId="35" xfId="1495" applyFont="1" applyFill="1" applyBorder="1" applyAlignment="1" applyProtection="1">
      <alignment horizontal="center" vertical="center" wrapText="1"/>
      <protection locked="0" hidden="1"/>
    </xf>
    <xf numFmtId="9" fontId="9" fillId="50" borderId="19" xfId="1495" applyFont="1" applyFill="1" applyBorder="1" applyAlignment="1" applyProtection="1">
      <alignment horizontal="center" vertical="center" wrapText="1"/>
      <protection locked="0" hidden="1"/>
    </xf>
    <xf numFmtId="9" fontId="81" fillId="50" borderId="17" xfId="1495" applyFont="1" applyFill="1" applyBorder="1" applyAlignment="1" applyProtection="1">
      <alignment horizontal="center" vertical="center" wrapText="1"/>
      <protection locked="0" hidden="1"/>
    </xf>
    <xf numFmtId="9" fontId="81" fillId="50" borderId="35" xfId="1495" applyFont="1" applyFill="1" applyBorder="1" applyAlignment="1" applyProtection="1">
      <alignment horizontal="center" vertical="center" wrapText="1"/>
      <protection locked="0" hidden="1"/>
    </xf>
    <xf numFmtId="9" fontId="81" fillId="50" borderId="19" xfId="1495" applyFont="1" applyFill="1" applyBorder="1" applyAlignment="1" applyProtection="1">
      <alignment horizontal="center" vertical="center" wrapText="1"/>
      <protection locked="0" hidden="1"/>
    </xf>
    <xf numFmtId="9" fontId="9" fillId="50" borderId="64" xfId="1495" applyFont="1" applyFill="1" applyBorder="1" applyAlignment="1" applyProtection="1">
      <alignment horizontal="center" vertical="center" wrapText="1"/>
      <protection locked="0" hidden="1"/>
    </xf>
    <xf numFmtId="9" fontId="9" fillId="50" borderId="65" xfId="1495" applyFont="1" applyFill="1" applyBorder="1" applyAlignment="1" applyProtection="1">
      <alignment horizontal="center" vertical="center" wrapText="1"/>
      <protection locked="0" hidden="1"/>
    </xf>
    <xf numFmtId="9" fontId="9" fillId="50" borderId="66" xfId="1495"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6" fontId="9" fillId="0" borderId="20" xfId="1371" applyNumberFormat="1" applyFont="1" applyBorder="1" applyAlignment="1" applyProtection="1">
      <alignment horizontal="center" vertical="center" wrapText="1"/>
      <protection hidden="1"/>
    </xf>
    <xf numFmtId="176" fontId="9" fillId="0" borderId="32" xfId="1371" applyNumberFormat="1" applyFont="1" applyBorder="1" applyAlignment="1" applyProtection="1">
      <alignment horizontal="center" vertical="center" wrapText="1"/>
      <protection hidden="1"/>
    </xf>
    <xf numFmtId="176" fontId="9" fillId="0" borderId="46" xfId="1371" applyNumberFormat="1" applyFont="1" applyBorder="1" applyAlignment="1" applyProtection="1">
      <alignment horizontal="center" vertical="center" wrapText="1"/>
      <protection hidden="1"/>
    </xf>
    <xf numFmtId="179" fontId="9" fillId="50" borderId="17" xfId="1250" applyNumberFormat="1" applyFont="1" applyFill="1" applyBorder="1" applyAlignment="1" applyProtection="1">
      <alignment horizontal="center" vertical="center" wrapText="1"/>
      <protection locked="0" hidden="1"/>
    </xf>
    <xf numFmtId="179" fontId="9" fillId="50" borderId="35" xfId="1250" applyNumberFormat="1" applyFont="1" applyFill="1" applyBorder="1" applyAlignment="1" applyProtection="1">
      <alignment horizontal="center" vertical="center" wrapText="1"/>
      <protection locked="0" hidden="1"/>
    </xf>
    <xf numFmtId="179" fontId="9" fillId="50" borderId="19" xfId="1250" applyNumberFormat="1" applyFont="1" applyFill="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176" fontId="53" fillId="50" borderId="20" xfId="1371" applyNumberFormat="1" applyFont="1" applyFill="1" applyBorder="1" applyAlignment="1" applyProtection="1">
      <alignment horizontal="justify" vertical="center" wrapText="1"/>
      <protection locked="0" hidden="1"/>
    </xf>
    <xf numFmtId="0" fontId="53" fillId="0" borderId="20" xfId="1371" applyFont="1" applyBorder="1" applyAlignment="1" applyProtection="1">
      <alignment horizontal="justify" vertical="top" wrapText="1"/>
      <protection locked="0" hidden="1"/>
    </xf>
    <xf numFmtId="0" fontId="53" fillId="0" borderId="32" xfId="1371" applyFont="1" applyBorder="1" applyAlignment="1" applyProtection="1">
      <alignment horizontal="justify" vertical="top" wrapText="1"/>
      <protection locked="0" hidden="1"/>
    </xf>
    <xf numFmtId="0" fontId="53" fillId="0" borderId="46" xfId="1371" applyFont="1" applyBorder="1" applyAlignment="1" applyProtection="1">
      <alignment horizontal="justify" vertical="top"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xf numFmtId="171" fontId="64" fillId="0" borderId="10" xfId="1250" applyNumberFormat="1" applyFont="1" applyFill="1" applyBorder="1" applyAlignment="1" applyProtection="1">
      <alignment horizontal="center" vertical="center"/>
      <protection hidden="1"/>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0.13382352941176467</c:v>
                </c:pt>
                <c:pt idx="2">
                  <c:v>0.20058823529411762</c:v>
                </c:pt>
                <c:pt idx="3">
                  <c:v>0.33411764705882352</c:v>
                </c:pt>
                <c:pt idx="4">
                  <c:v>0.40058823529411763</c:v>
                </c:pt>
                <c:pt idx="5">
                  <c:v>0.46705882352941175</c:v>
                </c:pt>
                <c:pt idx="6">
                  <c:v>0.60029411764705887</c:v>
                </c:pt>
                <c:pt idx="7">
                  <c:v>0.66676470588235293</c:v>
                </c:pt>
                <c:pt idx="8">
                  <c:v>0.73323529411764699</c:v>
                </c:pt>
                <c:pt idx="9">
                  <c:v>0.8664705882352941</c:v>
                </c:pt>
                <c:pt idx="10">
                  <c:v>0.93294117647058816</c:v>
                </c:pt>
                <c:pt idx="11" formatCode="0%">
                  <c:v>0.99941176470588222</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2351</c:v>
                </c:pt>
                <c:pt idx="11">
                  <c:v>2350</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pt idx="1">
                  <c:v>1084</c:v>
                </c:pt>
                <c:pt idx="2">
                  <c:v>1209</c:v>
                </c:pt>
                <c:pt idx="3">
                  <c:v>1352</c:v>
                </c:pt>
                <c:pt idx="4">
                  <c:v>1514</c:v>
                </c:pt>
                <c:pt idx="5">
                  <c:v>1967</c:v>
                </c:pt>
                <c:pt idx="6">
                  <c:v>1271</c:v>
                </c:pt>
                <c:pt idx="7">
                  <c:v>1354</c:v>
                </c:pt>
                <c:pt idx="8">
                  <c:v>1662</c:v>
                </c:pt>
                <c:pt idx="9">
                  <c:v>1149</c:v>
                </c:pt>
                <c:pt idx="10">
                  <c:v>862</c:v>
                </c:pt>
                <c:pt idx="11">
                  <c:v>1389</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4.6659801776290387E-2</c:v>
                </c:pt>
                <c:pt idx="1">
                  <c:v>0.11642425022525421</c:v>
                </c:pt>
                <c:pt idx="2">
                  <c:v>0.19423349208392326</c:v>
                </c:pt>
                <c:pt idx="3">
                  <c:v>0.28124597760329512</c:v>
                </c:pt>
                <c:pt idx="4">
                  <c:v>0.37868451538164494</c:v>
                </c:pt>
                <c:pt idx="5">
                  <c:v>0.50527738447676662</c:v>
                </c:pt>
                <c:pt idx="6">
                  <c:v>0.58707684386664949</c:v>
                </c:pt>
                <c:pt idx="7">
                  <c:v>0.67421804608057667</c:v>
                </c:pt>
                <c:pt idx="8">
                  <c:v>0.78118161925601748</c:v>
                </c:pt>
                <c:pt idx="9">
                  <c:v>0.85512936027802799</c:v>
                </c:pt>
                <c:pt idx="10">
                  <c:v>0.91060625563135533</c:v>
                </c:pt>
                <c:pt idx="11">
                  <c:v>1</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0.03</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2.5999999999999999E-2</c:v>
                </c:pt>
                <c:pt idx="11">
                  <c:v>0.03</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0.1714705882352941</c:v>
                </c:pt>
                <c:pt idx="2">
                  <c:v>0.25470588235294112</c:v>
                </c:pt>
                <c:pt idx="3">
                  <c:v>0.33794117647058819</c:v>
                </c:pt>
                <c:pt idx="4">
                  <c:v>0.42117647058823526</c:v>
                </c:pt>
                <c:pt idx="5">
                  <c:v>0.50441176470588234</c:v>
                </c:pt>
                <c:pt idx="6">
                  <c:v>0.58764705882352941</c:v>
                </c:pt>
                <c:pt idx="7">
                  <c:v>0.67088235294117649</c:v>
                </c:pt>
                <c:pt idx="8">
                  <c:v>0.75411764705882356</c:v>
                </c:pt>
                <c:pt idx="9">
                  <c:v>0.83735294117647063</c:v>
                </c:pt>
                <c:pt idx="10">
                  <c:v>0.9138235294117647</c:v>
                </c:pt>
                <c:pt idx="11">
                  <c:v>1.0020588235294117</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6470</c:v>
                </c:pt>
                <c:pt idx="1">
                  <c:v>9802</c:v>
                </c:pt>
                <c:pt idx="2">
                  <c:v>7640</c:v>
                </c:pt>
                <c:pt idx="3">
                  <c:v>6400</c:v>
                </c:pt>
                <c:pt idx="4">
                  <c:v>6453</c:v>
                </c:pt>
                <c:pt idx="5">
                  <c:v>7396</c:v>
                </c:pt>
                <c:pt idx="6">
                  <c:v>11200</c:v>
                </c:pt>
                <c:pt idx="7">
                  <c:v>11200</c:v>
                </c:pt>
                <c:pt idx="8">
                  <c:v>11200</c:v>
                </c:pt>
                <c:pt idx="9">
                  <c:v>3747</c:v>
                </c:pt>
                <c:pt idx="10">
                  <c:v>3746</c:v>
                </c:pt>
                <c:pt idx="11">
                  <c:v>3746</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6446</c:v>
                </c:pt>
                <c:pt idx="1">
                  <c:v>9802</c:v>
                </c:pt>
                <c:pt idx="2">
                  <c:v>6719</c:v>
                </c:pt>
                <c:pt idx="3">
                  <c:v>5439</c:v>
                </c:pt>
                <c:pt idx="4">
                  <c:v>6119</c:v>
                </c:pt>
                <c:pt idx="5">
                  <c:v>7396</c:v>
                </c:pt>
                <c:pt idx="6">
                  <c:v>2405</c:v>
                </c:pt>
                <c:pt idx="7">
                  <c:v>11832</c:v>
                </c:pt>
                <c:pt idx="8">
                  <c:v>10587</c:v>
                </c:pt>
                <c:pt idx="9">
                  <c:v>8578</c:v>
                </c:pt>
                <c:pt idx="10">
                  <c:v>8738</c:v>
                </c:pt>
                <c:pt idx="11">
                  <c:v>4702</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7.2426966292134826E-2</c:v>
                </c:pt>
                <c:pt idx="1">
                  <c:v>0.18256179775280898</c:v>
                </c:pt>
                <c:pt idx="2">
                  <c:v>0.25805617977528089</c:v>
                </c:pt>
                <c:pt idx="3">
                  <c:v>0.31916853932584266</c:v>
                </c:pt>
                <c:pt idx="4">
                  <c:v>0.38792134831460667</c:v>
                </c:pt>
                <c:pt idx="5">
                  <c:v>0.47102247191011226</c:v>
                </c:pt>
                <c:pt idx="6">
                  <c:v>0.49804494382022463</c:v>
                </c:pt>
                <c:pt idx="7">
                  <c:v>0.63098876404494375</c:v>
                </c:pt>
                <c:pt idx="8">
                  <c:v>0.74994382022471906</c:v>
                </c:pt>
                <c:pt idx="9">
                  <c:v>0.84632584269662914</c:v>
                </c:pt>
                <c:pt idx="10">
                  <c:v>0.94450561797752797</c:v>
                </c:pt>
                <c:pt idx="11">
                  <c:v>0.9973370786516853</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person displayName="Lizeth Paola Torres Reyes" id="{060E9C72-FA5E-4096-825A-435AA425F021}" userId="Lizeth Paola Torres Rey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7" dT="2022-12-06T21:14:12.23" personId="{060E9C72-FA5E-4096-825A-435AA425F021}" id="{E175CFA8-7D0E-41E5-A4D5-F2F04096E446}">
    <text>Se actualiza la magnitud a 89000 el 30 de noviembre de 2022</text>
  </threadedComment>
  <threadedComment ref="D34" dT="2022-09-05T14:44:17.48" personId="{060E9C72-FA5E-4096-825A-435AA425F021}" id="{9351EBF7-5F7C-4525-9DB1-220535AF4263}">
    <text>Contiene la información oficial de julio y agosto por parte del servicio tercerizado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microsoft.com/office/2017/10/relationships/threadedComment" Target="../threadedComments/threadedComment1.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44"/>
      <c r="B2" s="244"/>
      <c r="C2" s="241" t="s">
        <v>0</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71"/>
    </row>
    <row r="3" spans="1:67" s="116" customFormat="1" ht="45.75" customHeight="1" x14ac:dyDescent="0.25">
      <c r="A3" s="244"/>
      <c r="B3" s="244"/>
      <c r="C3" s="241" t="s">
        <v>1</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72"/>
    </row>
    <row r="4" spans="1:67" s="116" customFormat="1" ht="45.75" customHeight="1" x14ac:dyDescent="0.25">
      <c r="A4" s="244"/>
      <c r="B4" s="244"/>
      <c r="C4" s="241" t="s">
        <v>2</v>
      </c>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72"/>
    </row>
    <row r="5" spans="1:67" s="116" customFormat="1" ht="45.75" customHeight="1" x14ac:dyDescent="0.25">
      <c r="A5" s="244"/>
      <c r="B5" s="244"/>
      <c r="C5" s="251" t="s">
        <v>3</v>
      </c>
      <c r="D5" s="251"/>
      <c r="E5" s="251"/>
      <c r="F5" s="251"/>
      <c r="G5" s="251"/>
      <c r="H5" s="251"/>
      <c r="I5" s="251"/>
      <c r="J5" s="251"/>
      <c r="K5" s="251"/>
      <c r="L5" s="251"/>
      <c r="M5" s="251"/>
      <c r="N5" s="251"/>
      <c r="O5" s="251"/>
      <c r="P5" s="251"/>
      <c r="Q5" s="251"/>
      <c r="R5" s="269" t="s">
        <v>4</v>
      </c>
      <c r="S5" s="269"/>
      <c r="T5" s="269"/>
      <c r="U5" s="269"/>
      <c r="V5" s="269"/>
      <c r="W5" s="269"/>
      <c r="X5" s="269"/>
      <c r="Y5" s="269"/>
      <c r="Z5" s="269"/>
      <c r="AA5" s="269"/>
      <c r="AB5" s="269"/>
      <c r="AC5" s="269"/>
      <c r="AD5" s="269"/>
      <c r="AE5" s="269"/>
      <c r="AF5" s="273"/>
    </row>
    <row r="6" spans="1:67" s="117" customFormat="1" ht="30.75" customHeight="1" x14ac:dyDescent="0.25">
      <c r="D6" s="118"/>
      <c r="K6" s="116"/>
      <c r="AA6" s="119"/>
    </row>
    <row r="7" spans="1:67" s="117" customFormat="1" ht="42" customHeight="1" x14ac:dyDescent="0.25">
      <c r="B7" s="120" t="s">
        <v>5</v>
      </c>
      <c r="C7" s="243" t="e">
        <f>+#REF!</f>
        <v>#REF!</v>
      </c>
      <c r="D7" s="243"/>
      <c r="E7" s="243"/>
      <c r="F7" s="243"/>
      <c r="G7" s="243"/>
      <c r="K7" s="116"/>
      <c r="AA7" s="119"/>
    </row>
    <row r="8" spans="1:67" s="117" customFormat="1" ht="42" customHeight="1" x14ac:dyDescent="0.25">
      <c r="B8" s="120" t="s">
        <v>6</v>
      </c>
      <c r="C8" s="243" t="e">
        <f>+#REF!</f>
        <v>#REF!</v>
      </c>
      <c r="D8" s="243"/>
      <c r="E8" s="243"/>
      <c r="F8" s="243"/>
      <c r="G8" s="243"/>
      <c r="K8" s="116"/>
      <c r="AA8" s="119"/>
    </row>
    <row r="9" spans="1:67" s="117" customFormat="1" ht="42" customHeight="1" x14ac:dyDescent="0.25">
      <c r="B9" s="121" t="s">
        <v>7</v>
      </c>
      <c r="C9" s="243" t="e">
        <f>+#REF!</f>
        <v>#REF!</v>
      </c>
      <c r="D9" s="243"/>
      <c r="E9" s="243"/>
      <c r="F9" s="243"/>
      <c r="G9" s="24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0" t="str">
        <f>+'[1]Sección 1. Metas - Magnitud'!B13</f>
        <v>PLAN DE DESARROLLO - BOGOTÁ MEJOR PARA TODOS 2016-2020</v>
      </c>
      <c r="B11" s="261"/>
      <c r="C11" s="261"/>
      <c r="D11" s="261"/>
      <c r="E11" s="261"/>
      <c r="F11" s="261"/>
      <c r="G11" s="261"/>
      <c r="H11" s="262"/>
      <c r="I11" s="275" t="s">
        <v>8</v>
      </c>
      <c r="J11" s="276"/>
      <c r="K11" s="276"/>
      <c r="L11" s="276"/>
      <c r="M11" s="276"/>
      <c r="N11" s="277"/>
      <c r="O11" s="270" t="s">
        <v>9</v>
      </c>
      <c r="P11" s="270"/>
      <c r="Q11" s="270"/>
      <c r="R11" s="270"/>
      <c r="S11" s="270"/>
      <c r="T11" s="270"/>
      <c r="U11" s="270"/>
      <c r="V11" s="270"/>
      <c r="W11" s="270"/>
      <c r="X11" s="270"/>
      <c r="Y11" s="270"/>
      <c r="Z11" s="270"/>
      <c r="AA11" s="270"/>
      <c r="AB11" s="270"/>
      <c r="AC11" s="270"/>
      <c r="AD11" s="260" t="s">
        <v>10</v>
      </c>
      <c r="AE11" s="261"/>
      <c r="AF11" s="262"/>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2" t="s">
        <v>38</v>
      </c>
      <c r="B13" s="242" t="str">
        <f>+'[2]Sección 1. Metas - Magnitud'!I15</f>
        <v>Demarcar 2.600 kilómetro carril de vías</v>
      </c>
      <c r="C13" s="242">
        <v>224</v>
      </c>
      <c r="D13" s="242" t="s">
        <v>39</v>
      </c>
      <c r="E13" s="242">
        <v>171</v>
      </c>
      <c r="F13" s="274" t="s">
        <v>40</v>
      </c>
      <c r="G13" s="242" t="s">
        <v>41</v>
      </c>
      <c r="H13" s="242" t="s">
        <v>42</v>
      </c>
      <c r="I13" s="252" t="e">
        <f>SUM(J13:N14)</f>
        <v>#REF!</v>
      </c>
      <c r="J13" s="249" t="e">
        <f>+#REF!</f>
        <v>#REF!</v>
      </c>
      <c r="K13" s="278" t="e">
        <f>+#REF!</f>
        <v>#REF!</v>
      </c>
      <c r="L13" s="247" t="e">
        <f>+#REF!</f>
        <v>#REF!</v>
      </c>
      <c r="M13" s="249" t="e">
        <f>+#REF!</f>
        <v>#REF!</v>
      </c>
      <c r="N13" s="249" t="e">
        <f>+#REF!</f>
        <v>#REF!</v>
      </c>
      <c r="O13" s="253" t="e">
        <f>+#REF!</f>
        <v>#REF!</v>
      </c>
      <c r="P13" s="253">
        <v>6.45</v>
      </c>
      <c r="Q13" s="253">
        <v>31.03</v>
      </c>
      <c r="R13" s="253"/>
      <c r="S13" s="253" t="e">
        <f>+#REF!</f>
        <v>#REF!</v>
      </c>
      <c r="T13" s="253" t="e">
        <f>+#REF!</f>
        <v>#REF!</v>
      </c>
      <c r="U13" s="253" t="e">
        <f>+#REF!</f>
        <v>#REF!</v>
      </c>
      <c r="V13" s="253" t="e">
        <f>+#REF!</f>
        <v>#REF!</v>
      </c>
      <c r="W13" s="253" t="e">
        <f>+#REF!</f>
        <v>#REF!</v>
      </c>
      <c r="X13" s="253" t="e">
        <f>+#REF!</f>
        <v>#REF!</v>
      </c>
      <c r="Y13" s="253" t="e">
        <f>+#REF!</f>
        <v>#REF!</v>
      </c>
      <c r="Z13" s="253" t="e">
        <f>+#REF!</f>
        <v>#REF!</v>
      </c>
      <c r="AA13" s="258" t="e">
        <f>SUM(O13:Z14)</f>
        <v>#REF!</v>
      </c>
      <c r="AB13" s="255" t="e">
        <f>+AA13/K13</f>
        <v>#REF!</v>
      </c>
      <c r="AC13" s="255" t="e">
        <f>+(J13+AA13)/I13</f>
        <v>#REF!</v>
      </c>
      <c r="AD13" s="256" t="s">
        <v>43</v>
      </c>
      <c r="AE13" s="245" t="s">
        <v>44</v>
      </c>
      <c r="AF13" s="25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2"/>
      <c r="B14" s="242"/>
      <c r="C14" s="242"/>
      <c r="D14" s="242"/>
      <c r="E14" s="242"/>
      <c r="F14" s="274"/>
      <c r="G14" s="242"/>
      <c r="H14" s="242"/>
      <c r="I14" s="252"/>
      <c r="J14" s="250"/>
      <c r="K14" s="279"/>
      <c r="L14" s="248"/>
      <c r="M14" s="250"/>
      <c r="N14" s="250"/>
      <c r="O14" s="254"/>
      <c r="P14" s="254"/>
      <c r="Q14" s="254"/>
      <c r="R14" s="254"/>
      <c r="S14" s="254"/>
      <c r="T14" s="254"/>
      <c r="U14" s="254"/>
      <c r="V14" s="254"/>
      <c r="W14" s="254"/>
      <c r="X14" s="254"/>
      <c r="Y14" s="254"/>
      <c r="Z14" s="254"/>
      <c r="AA14" s="259"/>
      <c r="AB14" s="255"/>
      <c r="AC14" s="255"/>
      <c r="AD14" s="257"/>
      <c r="AE14" s="246"/>
      <c r="AF14" s="257"/>
    </row>
    <row r="15" spans="1:67" ht="89.25" customHeight="1" x14ac:dyDescent="0.25">
      <c r="A15" s="242" t="s">
        <v>38</v>
      </c>
      <c r="B15" s="242" t="str">
        <f>+'[2]Sección 1. Metas - Magnitud'!I18</f>
        <v>Instalar 35.000 señales verticales de pedestal</v>
      </c>
      <c r="C15" s="242">
        <v>223</v>
      </c>
      <c r="D15" s="242" t="s">
        <v>46</v>
      </c>
      <c r="E15" s="242">
        <v>170</v>
      </c>
      <c r="F15" s="274" t="s">
        <v>47</v>
      </c>
      <c r="G15" s="242" t="s">
        <v>41</v>
      </c>
      <c r="H15" s="242" t="s">
        <v>42</v>
      </c>
      <c r="I15" s="252" t="e">
        <f>SUM(J15:N16)</f>
        <v>#REF!</v>
      </c>
      <c r="J15" s="267" t="e">
        <f>+#REF!</f>
        <v>#REF!</v>
      </c>
      <c r="K15" s="263" t="e">
        <f>+#REF!</f>
        <v>#REF!</v>
      </c>
      <c r="L15" s="265" t="e">
        <f>+#REF!</f>
        <v>#REF!</v>
      </c>
      <c r="M15" s="267" t="e">
        <f>+#REF!</f>
        <v>#REF!</v>
      </c>
      <c r="N15" s="267" t="e">
        <f>+#REF!</f>
        <v>#REF!</v>
      </c>
      <c r="O15" s="253">
        <v>53</v>
      </c>
      <c r="P15" s="253">
        <v>712</v>
      </c>
      <c r="Q15" s="253">
        <v>881</v>
      </c>
      <c r="R15" s="253"/>
      <c r="S15" s="253" t="e">
        <f>+#REF!</f>
        <v>#REF!</v>
      </c>
      <c r="T15" s="253" t="e">
        <f>+#REF!</f>
        <v>#REF!</v>
      </c>
      <c r="U15" s="253" t="e">
        <f>+#REF!</f>
        <v>#REF!</v>
      </c>
      <c r="V15" s="253" t="e">
        <f>+#REF!</f>
        <v>#REF!</v>
      </c>
      <c r="W15" s="253" t="e">
        <f>+#REF!</f>
        <v>#REF!</v>
      </c>
      <c r="X15" s="253" t="e">
        <f>+#REF!</f>
        <v>#REF!</v>
      </c>
      <c r="Y15" s="253" t="e">
        <f>+#REF!</f>
        <v>#REF!</v>
      </c>
      <c r="Z15" s="253" t="e">
        <f>+#REF!</f>
        <v>#REF!</v>
      </c>
      <c r="AA15" s="258" t="e">
        <f>SUM(O15:Z16)</f>
        <v>#REF!</v>
      </c>
      <c r="AB15" s="255" t="e">
        <f>+AA15/K15</f>
        <v>#REF!</v>
      </c>
      <c r="AC15" s="255" t="e">
        <f>+(J15+AA15)/I15</f>
        <v>#REF!</v>
      </c>
      <c r="AD15" s="256" t="s">
        <v>48</v>
      </c>
      <c r="AE15" s="245" t="s">
        <v>44</v>
      </c>
      <c r="AF15" s="256" t="s">
        <v>49</v>
      </c>
    </row>
    <row r="16" spans="1:67" ht="140.25" customHeight="1" x14ac:dyDescent="0.25">
      <c r="A16" s="242"/>
      <c r="B16" s="242"/>
      <c r="C16" s="242"/>
      <c r="D16" s="242"/>
      <c r="E16" s="242"/>
      <c r="F16" s="274"/>
      <c r="G16" s="242"/>
      <c r="H16" s="242"/>
      <c r="I16" s="252"/>
      <c r="J16" s="268"/>
      <c r="K16" s="264"/>
      <c r="L16" s="266"/>
      <c r="M16" s="268"/>
      <c r="N16" s="268"/>
      <c r="O16" s="254"/>
      <c r="P16" s="254"/>
      <c r="Q16" s="254"/>
      <c r="R16" s="254"/>
      <c r="S16" s="254"/>
      <c r="T16" s="254"/>
      <c r="U16" s="254"/>
      <c r="V16" s="254"/>
      <c r="W16" s="254"/>
      <c r="X16" s="254"/>
      <c r="Y16" s="254"/>
      <c r="Z16" s="254"/>
      <c r="AA16" s="259"/>
      <c r="AB16" s="255"/>
      <c r="AC16" s="255"/>
      <c r="AD16" s="257"/>
      <c r="AE16" s="246"/>
      <c r="AF16" s="257"/>
    </row>
    <row r="17" spans="1:32" ht="62.25" customHeight="1" x14ac:dyDescent="0.25">
      <c r="A17" s="242" t="s">
        <v>38</v>
      </c>
      <c r="B17" s="298" t="str">
        <f>+'[2]Sección 1. Metas - Magnitud'!I45</f>
        <v>Realizar el 100% de las actividades para la segunda fase del Sistema Inteligente de Tranporte - SIT</v>
      </c>
      <c r="C17" s="242">
        <v>231</v>
      </c>
      <c r="D17" s="242" t="s">
        <v>50</v>
      </c>
      <c r="E17" s="242">
        <v>178</v>
      </c>
      <c r="F17" s="274" t="s">
        <v>51</v>
      </c>
      <c r="G17" s="242" t="s">
        <v>52</v>
      </c>
      <c r="H17" s="242" t="s">
        <v>42</v>
      </c>
      <c r="I17" s="280">
        <f>SUM(J17:N18)</f>
        <v>1</v>
      </c>
      <c r="J17" s="309">
        <v>0.05</v>
      </c>
      <c r="K17" s="296">
        <v>0.28999999999999998</v>
      </c>
      <c r="L17" s="299">
        <v>0.25</v>
      </c>
      <c r="M17" s="296">
        <v>0.4</v>
      </c>
      <c r="N17" s="296">
        <v>0.01</v>
      </c>
      <c r="O17" s="301">
        <v>0.19</v>
      </c>
      <c r="P17" s="302"/>
      <c r="Q17" s="302"/>
      <c r="R17" s="305">
        <v>0</v>
      </c>
      <c r="S17" s="306"/>
      <c r="T17" s="306"/>
      <c r="U17" s="284">
        <v>0</v>
      </c>
      <c r="V17" s="285"/>
      <c r="W17" s="285"/>
      <c r="X17" s="284">
        <v>0</v>
      </c>
      <c r="Y17" s="285"/>
      <c r="Z17" s="285"/>
      <c r="AA17" s="288">
        <f>+R17+O17+U17+X17</f>
        <v>0.19</v>
      </c>
      <c r="AB17" s="255">
        <f>+AA17/K17</f>
        <v>0.65517241379310354</v>
      </c>
      <c r="AC17" s="255">
        <f>+(J17+AA17)/I17</f>
        <v>0.24</v>
      </c>
      <c r="AD17" s="282" t="s">
        <v>53</v>
      </c>
      <c r="AE17" s="245" t="s">
        <v>44</v>
      </c>
      <c r="AF17" s="282" t="s">
        <v>54</v>
      </c>
    </row>
    <row r="18" spans="1:32" ht="200.25" customHeight="1" x14ac:dyDescent="0.25">
      <c r="A18" s="242"/>
      <c r="B18" s="298"/>
      <c r="C18" s="242"/>
      <c r="D18" s="242"/>
      <c r="E18" s="242"/>
      <c r="F18" s="274"/>
      <c r="G18" s="242"/>
      <c r="H18" s="242"/>
      <c r="I18" s="281"/>
      <c r="J18" s="310"/>
      <c r="K18" s="297"/>
      <c r="L18" s="300"/>
      <c r="M18" s="297"/>
      <c r="N18" s="297"/>
      <c r="O18" s="303"/>
      <c r="P18" s="304"/>
      <c r="Q18" s="304"/>
      <c r="R18" s="307"/>
      <c r="S18" s="308"/>
      <c r="T18" s="308"/>
      <c r="U18" s="286"/>
      <c r="V18" s="287"/>
      <c r="W18" s="287"/>
      <c r="X18" s="286"/>
      <c r="Y18" s="287"/>
      <c r="Z18" s="287"/>
      <c r="AA18" s="289"/>
      <c r="AB18" s="255"/>
      <c r="AC18" s="255"/>
      <c r="AD18" s="283"/>
      <c r="AE18" s="246"/>
      <c r="AF18" s="283"/>
    </row>
    <row r="19" spans="1:32" ht="62.25" customHeight="1" x14ac:dyDescent="0.25">
      <c r="A19" s="242" t="s">
        <v>38</v>
      </c>
      <c r="B19" s="298" t="str">
        <f>+'[2]Sección 1. Metas - Magnitud'!I48</f>
        <v>Realizar el 100% de las actividades para la segunda fase de Semáforos Inteligentes.</v>
      </c>
      <c r="C19" s="242">
        <v>232</v>
      </c>
      <c r="D19" s="242" t="s">
        <v>55</v>
      </c>
      <c r="E19" s="242">
        <v>179</v>
      </c>
      <c r="F19" s="274" t="s">
        <v>56</v>
      </c>
      <c r="G19" s="242" t="s">
        <v>52</v>
      </c>
      <c r="H19" s="242" t="s">
        <v>42</v>
      </c>
      <c r="I19" s="280">
        <f>SUM(J19:N20)</f>
        <v>1</v>
      </c>
      <c r="J19" s="309">
        <v>0.01</v>
      </c>
      <c r="K19" s="296">
        <v>0.15</v>
      </c>
      <c r="L19" s="299">
        <v>0.42</v>
      </c>
      <c r="M19" s="296">
        <v>0.42</v>
      </c>
      <c r="N19" s="296">
        <v>0</v>
      </c>
      <c r="O19" s="292">
        <v>0.35</v>
      </c>
      <c r="P19" s="293"/>
      <c r="Q19" s="293"/>
      <c r="R19" s="301">
        <v>0</v>
      </c>
      <c r="S19" s="302"/>
      <c r="T19" s="302"/>
      <c r="U19" s="292">
        <v>0</v>
      </c>
      <c r="V19" s="293"/>
      <c r="W19" s="293"/>
      <c r="X19" s="292">
        <v>0</v>
      </c>
      <c r="Y19" s="293"/>
      <c r="Z19" s="293"/>
      <c r="AA19" s="290">
        <f>+R19+O19+U19+X19</f>
        <v>0.35</v>
      </c>
      <c r="AB19" s="255">
        <f>+AA19/K19</f>
        <v>2.3333333333333335</v>
      </c>
      <c r="AC19" s="255">
        <f>+(J19+AA19)/I19</f>
        <v>0.36</v>
      </c>
      <c r="AD19" s="282" t="s">
        <v>57</v>
      </c>
      <c r="AE19" s="245" t="s">
        <v>44</v>
      </c>
      <c r="AF19" s="282" t="s">
        <v>54</v>
      </c>
    </row>
    <row r="20" spans="1:32" ht="298.5" customHeight="1" x14ac:dyDescent="0.25">
      <c r="A20" s="242"/>
      <c r="B20" s="298"/>
      <c r="C20" s="242"/>
      <c r="D20" s="242"/>
      <c r="E20" s="242"/>
      <c r="F20" s="274"/>
      <c r="G20" s="242"/>
      <c r="H20" s="242"/>
      <c r="I20" s="281"/>
      <c r="J20" s="310"/>
      <c r="K20" s="297"/>
      <c r="L20" s="300"/>
      <c r="M20" s="297"/>
      <c r="N20" s="297"/>
      <c r="O20" s="294"/>
      <c r="P20" s="295"/>
      <c r="Q20" s="295"/>
      <c r="R20" s="303"/>
      <c r="S20" s="304"/>
      <c r="T20" s="304"/>
      <c r="U20" s="294"/>
      <c r="V20" s="295"/>
      <c r="W20" s="295"/>
      <c r="X20" s="294"/>
      <c r="Y20" s="295"/>
      <c r="Z20" s="295"/>
      <c r="AA20" s="291"/>
      <c r="AB20" s="255"/>
      <c r="AC20" s="255"/>
      <c r="AD20" s="283"/>
      <c r="AE20" s="246"/>
      <c r="AF20" s="283"/>
    </row>
    <row r="21" spans="1:32" ht="62.25" customHeight="1" x14ac:dyDescent="0.25">
      <c r="A21" s="242" t="s">
        <v>38</v>
      </c>
      <c r="B21" s="298" t="str">
        <f>+'[2]Sección 1. Metas - Magnitud'!I51</f>
        <v>Realizar el 100% de las actividades para la primera fase de Detección Electrónica DEI</v>
      </c>
      <c r="C21" s="242">
        <v>233</v>
      </c>
      <c r="D21" s="242" t="s">
        <v>58</v>
      </c>
      <c r="E21" s="242">
        <v>180</v>
      </c>
      <c r="F21" s="274" t="s">
        <v>59</v>
      </c>
      <c r="G21" s="242" t="s">
        <v>52</v>
      </c>
      <c r="H21" s="242" t="s">
        <v>42</v>
      </c>
      <c r="I21" s="280">
        <f>SUM(J21:N22)</f>
        <v>1</v>
      </c>
      <c r="J21" s="309">
        <v>0.01</v>
      </c>
      <c r="K21" s="296">
        <v>0.1</v>
      </c>
      <c r="L21" s="299">
        <v>0.3</v>
      </c>
      <c r="M21" s="296">
        <v>0.55000000000000004</v>
      </c>
      <c r="N21" s="296">
        <v>0.04</v>
      </c>
      <c r="O21" s="292">
        <v>4.4999999999999998E-2</v>
      </c>
      <c r="P21" s="293"/>
      <c r="Q21" s="293"/>
      <c r="R21" s="292">
        <v>0</v>
      </c>
      <c r="S21" s="293"/>
      <c r="T21" s="293"/>
      <c r="U21" s="292">
        <v>0</v>
      </c>
      <c r="V21" s="293"/>
      <c r="W21" s="293"/>
      <c r="X21" s="292">
        <v>0</v>
      </c>
      <c r="Y21" s="293"/>
      <c r="Z21" s="293"/>
      <c r="AA21" s="290">
        <f>+R21+O21+U21+X21</f>
        <v>4.4999999999999998E-2</v>
      </c>
      <c r="AB21" s="255">
        <f>+AA21/K21</f>
        <v>0.44999999999999996</v>
      </c>
      <c r="AC21" s="255">
        <f>+(J21+AA21)/I21</f>
        <v>5.5E-2</v>
      </c>
      <c r="AD21" s="282" t="s">
        <v>60</v>
      </c>
      <c r="AE21" s="245" t="s">
        <v>44</v>
      </c>
      <c r="AF21" s="282" t="s">
        <v>54</v>
      </c>
    </row>
    <row r="22" spans="1:32" ht="124.5" customHeight="1" x14ac:dyDescent="0.25">
      <c r="A22" s="242"/>
      <c r="B22" s="298"/>
      <c r="C22" s="242"/>
      <c r="D22" s="242"/>
      <c r="E22" s="242"/>
      <c r="F22" s="274"/>
      <c r="G22" s="242"/>
      <c r="H22" s="242"/>
      <c r="I22" s="281"/>
      <c r="J22" s="310"/>
      <c r="K22" s="297"/>
      <c r="L22" s="300"/>
      <c r="M22" s="297"/>
      <c r="N22" s="297"/>
      <c r="O22" s="294"/>
      <c r="P22" s="295"/>
      <c r="Q22" s="295"/>
      <c r="R22" s="294"/>
      <c r="S22" s="295"/>
      <c r="T22" s="295"/>
      <c r="U22" s="294"/>
      <c r="V22" s="295"/>
      <c r="W22" s="295"/>
      <c r="X22" s="294"/>
      <c r="Y22" s="295"/>
      <c r="Z22" s="295"/>
      <c r="AA22" s="291"/>
      <c r="AB22" s="255"/>
      <c r="AC22" s="255"/>
      <c r="AD22" s="283"/>
      <c r="AE22" s="246"/>
      <c r="AF22" s="28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231</v>
      </c>
      <c r="D9" s="332" t="s">
        <v>73</v>
      </c>
      <c r="E9" s="332"/>
      <c r="F9" s="333" t="s">
        <v>74</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113"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339" t="s">
        <v>90</v>
      </c>
      <c r="I12" s="340"/>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95</v>
      </c>
      <c r="D14" s="328"/>
      <c r="E14" s="328"/>
      <c r="F14" s="328"/>
      <c r="G14" s="328"/>
      <c r="H14" s="328"/>
      <c r="I14" s="343"/>
      <c r="J14" s="17"/>
      <c r="K14" s="17"/>
      <c r="M14" s="21"/>
      <c r="N14" s="6" t="s">
        <v>96</v>
      </c>
    </row>
    <row r="15" spans="2:14" ht="30.75" customHeight="1" x14ac:dyDescent="0.2">
      <c r="B15" s="18" t="s">
        <v>97</v>
      </c>
      <c r="C15" s="344" t="s">
        <v>98</v>
      </c>
      <c r="D15" s="344"/>
      <c r="E15" s="344"/>
      <c r="F15" s="344"/>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341" t="s">
        <v>107</v>
      </c>
      <c r="D17" s="341"/>
      <c r="E17" s="341"/>
      <c r="F17" s="341"/>
      <c r="G17" s="341"/>
      <c r="H17" s="341"/>
      <c r="I17" s="342"/>
      <c r="J17" s="22"/>
      <c r="K17" s="22"/>
      <c r="M17" s="21" t="s">
        <v>108</v>
      </c>
      <c r="N17" s="6" t="s">
        <v>109</v>
      </c>
    </row>
    <row r="18" spans="2:14" ht="30.75" customHeight="1" x14ac:dyDescent="0.2">
      <c r="B18" s="18" t="s">
        <v>110</v>
      </c>
      <c r="C18" s="344" t="s">
        <v>111</v>
      </c>
      <c r="D18" s="344"/>
      <c r="E18" s="344"/>
      <c r="F18" s="344"/>
      <c r="G18" s="344"/>
      <c r="H18" s="344"/>
      <c r="I18" s="349"/>
      <c r="J18" s="23"/>
      <c r="K18" s="23"/>
      <c r="M18" s="21" t="s">
        <v>112</v>
      </c>
      <c r="N18" s="6" t="s">
        <v>113</v>
      </c>
    </row>
    <row r="19" spans="2:14" ht="30.75" customHeight="1" x14ac:dyDescent="0.2">
      <c r="B19" s="18" t="s">
        <v>114</v>
      </c>
      <c r="C19" s="344" t="s">
        <v>115</v>
      </c>
      <c r="D19" s="344"/>
      <c r="E19" s="344"/>
      <c r="F19" s="344"/>
      <c r="G19" s="344"/>
      <c r="H19" s="344"/>
      <c r="I19" s="349"/>
      <c r="J19" s="24"/>
      <c r="K19" s="24"/>
      <c r="M19" s="21"/>
      <c r="N19" s="6" t="s">
        <v>116</v>
      </c>
    </row>
    <row r="20" spans="2:14" ht="30.75" customHeight="1" x14ac:dyDescent="0.2">
      <c r="B20" s="18" t="s">
        <v>117</v>
      </c>
      <c r="C20" s="350" t="s">
        <v>52</v>
      </c>
      <c r="D20" s="350"/>
      <c r="E20" s="350"/>
      <c r="F20" s="350"/>
      <c r="G20" s="350"/>
      <c r="H20" s="350"/>
      <c r="I20" s="351"/>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344" t="s">
        <v>124</v>
      </c>
      <c r="D22" s="344"/>
      <c r="E22" s="344"/>
      <c r="F22" s="344" t="s">
        <v>125</v>
      </c>
      <c r="G22" s="344"/>
      <c r="H22" s="344"/>
      <c r="I22" s="349"/>
      <c r="J22" s="24"/>
      <c r="K22" s="24"/>
      <c r="M22" s="21" t="s">
        <v>126</v>
      </c>
      <c r="N22" s="6" t="s">
        <v>127</v>
      </c>
    </row>
    <row r="23" spans="2:14" ht="39.75" customHeight="1" x14ac:dyDescent="0.2">
      <c r="B23" s="18" t="s">
        <v>128</v>
      </c>
      <c r="C23" s="345" t="s">
        <v>52</v>
      </c>
      <c r="D23" s="345"/>
      <c r="E23" s="345"/>
      <c r="F23" s="345" t="s">
        <v>52</v>
      </c>
      <c r="G23" s="345"/>
      <c r="H23" s="345"/>
      <c r="I23" s="346"/>
      <c r="J23" s="17"/>
      <c r="K23" s="17"/>
      <c r="M23" s="21"/>
      <c r="N23" s="6" t="s">
        <v>93</v>
      </c>
    </row>
    <row r="24" spans="2:14" ht="44.25" customHeight="1" x14ac:dyDescent="0.2">
      <c r="B24" s="18" t="s">
        <v>129</v>
      </c>
      <c r="C24" s="366" t="s">
        <v>130</v>
      </c>
      <c r="D24" s="367"/>
      <c r="E24" s="368"/>
      <c r="F24" s="333" t="s">
        <v>131</v>
      </c>
      <c r="G24" s="334"/>
      <c r="H24" s="334"/>
      <c r="I24" s="335"/>
      <c r="J24" s="23"/>
      <c r="K24" s="23"/>
      <c r="M24" s="27"/>
      <c r="N24" s="6" t="s">
        <v>132</v>
      </c>
    </row>
    <row r="25" spans="2:14" ht="29.25" customHeight="1" x14ac:dyDescent="0.2">
      <c r="B25" s="18" t="s">
        <v>133</v>
      </c>
      <c r="C25" s="369" t="s">
        <v>103</v>
      </c>
      <c r="D25" s="370"/>
      <c r="E25" s="371"/>
      <c r="F25" s="16" t="s">
        <v>134</v>
      </c>
      <c r="G25" s="372">
        <v>0.3</v>
      </c>
      <c r="H25" s="373"/>
      <c r="I25" s="374"/>
      <c r="J25" s="28"/>
      <c r="K25" s="28"/>
      <c r="M25" s="27"/>
    </row>
    <row r="26" spans="2:14" ht="27" customHeight="1" x14ac:dyDescent="0.2">
      <c r="B26" s="18" t="s">
        <v>135</v>
      </c>
      <c r="C26" s="333" t="s">
        <v>136</v>
      </c>
      <c r="D26" s="334"/>
      <c r="E26" s="375"/>
      <c r="F26" s="16" t="s">
        <v>137</v>
      </c>
      <c r="G26" s="376">
        <v>0.3</v>
      </c>
      <c r="H26" s="377"/>
      <c r="I26" s="378"/>
      <c r="J26" s="29"/>
      <c r="K26" s="29"/>
      <c r="M26" s="27"/>
    </row>
    <row r="27" spans="2:14" ht="47.25" customHeight="1" x14ac:dyDescent="0.2">
      <c r="B27" s="97" t="s">
        <v>138</v>
      </c>
      <c r="C27" s="379" t="s">
        <v>108</v>
      </c>
      <c r="D27" s="380"/>
      <c r="E27" s="381"/>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85" t="s">
        <v>53</v>
      </c>
      <c r="D42" s="385"/>
      <c r="E42" s="385"/>
      <c r="F42" s="385"/>
      <c r="G42" s="385"/>
      <c r="H42" s="385"/>
      <c r="I42" s="386"/>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83.25" customHeight="1" x14ac:dyDescent="0.2">
      <c r="B49" s="18" t="s">
        <v>165</v>
      </c>
      <c r="C49" s="385" t="s">
        <v>53</v>
      </c>
      <c r="D49" s="385"/>
      <c r="E49" s="385"/>
      <c r="F49" s="385"/>
      <c r="G49" s="385"/>
      <c r="H49" s="385"/>
      <c r="I49" s="386"/>
      <c r="J49" s="38"/>
      <c r="K49" s="38"/>
    </row>
    <row r="50" spans="2:11" ht="34.5" customHeight="1" x14ac:dyDescent="0.2">
      <c r="B50" s="18" t="s">
        <v>166</v>
      </c>
      <c r="C50" s="387" t="s">
        <v>140</v>
      </c>
      <c r="D50" s="387"/>
      <c r="E50" s="387"/>
      <c r="F50" s="387"/>
      <c r="G50" s="387"/>
      <c r="H50" s="387"/>
      <c r="I50" s="388"/>
      <c r="J50" s="38"/>
      <c r="K50" s="38"/>
    </row>
    <row r="51" spans="2:11" ht="34.5" customHeight="1" x14ac:dyDescent="0.2">
      <c r="B51" s="112" t="s">
        <v>167</v>
      </c>
      <c r="C51" s="389" t="s">
        <v>54</v>
      </c>
      <c r="D51" s="390"/>
      <c r="E51" s="390"/>
      <c r="F51" s="390"/>
      <c r="G51" s="390"/>
      <c r="H51" s="390"/>
      <c r="I51" s="391"/>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40"/>
      <c r="D54" s="387"/>
      <c r="E54" s="387"/>
      <c r="F54" s="387"/>
      <c r="G54" s="395"/>
      <c r="H54" s="395"/>
      <c r="I54" s="396"/>
      <c r="J54" s="39"/>
      <c r="K54" s="39"/>
    </row>
    <row r="55" spans="2:11" ht="31.5" customHeight="1" x14ac:dyDescent="0.2">
      <c r="B55" s="112" t="s">
        <v>173</v>
      </c>
      <c r="C55" s="408" t="s">
        <v>174</v>
      </c>
      <c r="D55" s="408"/>
      <c r="E55" s="409" t="s">
        <v>175</v>
      </c>
      <c r="F55" s="409"/>
      <c r="G55" s="408" t="s">
        <v>176</v>
      </c>
      <c r="H55" s="408"/>
      <c r="I55" s="410"/>
      <c r="J55" s="41"/>
      <c r="K55" s="41"/>
    </row>
    <row r="56" spans="2:11" ht="31.5" customHeight="1" x14ac:dyDescent="0.2">
      <c r="B56" s="112" t="s">
        <v>177</v>
      </c>
      <c r="C56" s="387" t="str">
        <f>+'[3]HV 1'!C56:D56</f>
        <v>NICOLAS ADOLFO CORREAL HUERTAS</v>
      </c>
      <c r="D56" s="387"/>
      <c r="E56" s="411" t="s">
        <v>178</v>
      </c>
      <c r="F56" s="411"/>
      <c r="G56" s="408" t="str">
        <f>+'[4]HV 1'!G56:I56</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6"/>
      <c r="C1" s="419" t="s">
        <v>0</v>
      </c>
      <c r="D1" s="420"/>
      <c r="E1" s="420"/>
      <c r="F1" s="420"/>
      <c r="G1" s="420"/>
      <c r="H1" s="421"/>
      <c r="I1" s="422"/>
      <c r="J1" s="423"/>
    </row>
    <row r="2" spans="2:13" ht="18" customHeight="1" thickBot="1" x14ac:dyDescent="0.3">
      <c r="B2" s="417"/>
      <c r="C2" s="419" t="s">
        <v>1</v>
      </c>
      <c r="D2" s="420"/>
      <c r="E2" s="420"/>
      <c r="F2" s="420"/>
      <c r="G2" s="420"/>
      <c r="H2" s="421"/>
      <c r="I2" s="424"/>
      <c r="J2" s="425"/>
    </row>
    <row r="3" spans="2:13" ht="18" customHeight="1" thickBot="1" x14ac:dyDescent="0.3">
      <c r="B3" s="417"/>
      <c r="C3" s="419" t="s">
        <v>182</v>
      </c>
      <c r="D3" s="420"/>
      <c r="E3" s="420"/>
      <c r="F3" s="420"/>
      <c r="G3" s="420"/>
      <c r="H3" s="421"/>
      <c r="I3" s="424"/>
      <c r="J3" s="425"/>
    </row>
    <row r="4" spans="2:13" ht="18" customHeight="1" thickBot="1" x14ac:dyDescent="0.3">
      <c r="B4" s="418"/>
      <c r="C4" s="419" t="s">
        <v>183</v>
      </c>
      <c r="D4" s="420"/>
      <c r="E4" s="420"/>
      <c r="F4" s="421"/>
      <c r="G4" s="428" t="s">
        <v>184</v>
      </c>
      <c r="H4" s="429"/>
      <c r="I4" s="426"/>
      <c r="J4" s="427"/>
    </row>
    <row r="5" spans="2:13" ht="18" customHeight="1" thickBot="1" x14ac:dyDescent="0.3">
      <c r="B5" s="53"/>
      <c r="C5" s="10"/>
      <c r="D5" s="10"/>
      <c r="E5" s="10"/>
      <c r="F5" s="10"/>
      <c r="G5" s="10"/>
      <c r="H5" s="10"/>
      <c r="I5" s="10"/>
      <c r="J5" s="54"/>
    </row>
    <row r="6" spans="2:13" ht="51.75" customHeight="1" thickBot="1" x14ac:dyDescent="0.3">
      <c r="B6" s="1" t="s">
        <v>185</v>
      </c>
      <c r="C6" s="432" t="str">
        <f>+'[5]Sección 1. Metas - Magnitud'!C7</f>
        <v>1032 - Gestión y control de tránsito y transporte</v>
      </c>
      <c r="D6" s="433"/>
      <c r="E6" s="434"/>
      <c r="F6" s="55"/>
      <c r="G6" s="10"/>
      <c r="H6" s="10"/>
      <c r="I6" s="10"/>
      <c r="J6" s="54"/>
    </row>
    <row r="7" spans="2:13" ht="32.25" customHeight="1" thickBot="1" x14ac:dyDescent="0.3">
      <c r="B7" s="2" t="s">
        <v>186</v>
      </c>
      <c r="C7" s="432" t="str">
        <f>+'[5]Sección 1. Metas - Magnitud'!C8:F8</f>
        <v>Dirección de Control y Vigilancia</v>
      </c>
      <c r="D7" s="433"/>
      <c r="E7" s="434"/>
      <c r="F7" s="55"/>
      <c r="G7" s="10"/>
      <c r="H7" s="10"/>
      <c r="I7" s="10"/>
      <c r="J7" s="54"/>
    </row>
    <row r="8" spans="2:13" ht="32.25" customHeight="1" thickBot="1" x14ac:dyDescent="0.3">
      <c r="B8" s="2" t="s">
        <v>187</v>
      </c>
      <c r="C8" s="432" t="str">
        <f>+'[5]Sección 1. Metas - Magnitud'!C9:F9</f>
        <v>Subsecretaría de Servicios de la Movilidad</v>
      </c>
      <c r="D8" s="433"/>
      <c r="E8" s="434"/>
      <c r="F8" s="4"/>
      <c r="G8" s="10"/>
      <c r="H8" s="10"/>
      <c r="I8" s="10"/>
      <c r="J8" s="54"/>
    </row>
    <row r="9" spans="2:13" ht="33.75" customHeight="1" thickBot="1" x14ac:dyDescent="0.3">
      <c r="B9" s="2" t="s">
        <v>188</v>
      </c>
      <c r="C9" s="432" t="s">
        <v>189</v>
      </c>
      <c r="D9" s="433"/>
      <c r="E9" s="434"/>
      <c r="F9" s="55"/>
      <c r="G9" s="10"/>
      <c r="H9" s="10"/>
      <c r="I9" s="10"/>
      <c r="J9" s="54"/>
    </row>
    <row r="10" spans="2:13" ht="32.25" customHeight="1" thickBot="1" x14ac:dyDescent="0.3">
      <c r="B10" s="2" t="s">
        <v>190</v>
      </c>
      <c r="C10" s="432" t="s">
        <v>95</v>
      </c>
      <c r="D10" s="433"/>
      <c r="E10" s="434"/>
    </row>
    <row r="12" spans="2:13" x14ac:dyDescent="0.25">
      <c r="B12" s="442" t="s">
        <v>191</v>
      </c>
      <c r="C12" s="443"/>
      <c r="D12" s="443"/>
      <c r="E12" s="443"/>
      <c r="F12" s="443"/>
      <c r="G12" s="443"/>
      <c r="H12" s="444"/>
      <c r="I12" s="436" t="s">
        <v>192</v>
      </c>
      <c r="J12" s="437"/>
      <c r="K12" s="437"/>
    </row>
    <row r="13" spans="2:13" s="57" customFormat="1" ht="30" customHeight="1" x14ac:dyDescent="0.25">
      <c r="B13" s="430" t="s">
        <v>193</v>
      </c>
      <c r="C13" s="430" t="s">
        <v>194</v>
      </c>
      <c r="D13" s="430" t="s">
        <v>195</v>
      </c>
      <c r="E13" s="430" t="s">
        <v>196</v>
      </c>
      <c r="F13" s="430" t="s">
        <v>197</v>
      </c>
      <c r="G13" s="430" t="s">
        <v>198</v>
      </c>
      <c r="H13" s="430" t="s">
        <v>199</v>
      </c>
      <c r="I13" s="438" t="s">
        <v>200</v>
      </c>
      <c r="J13" s="440" t="s">
        <v>201</v>
      </c>
      <c r="K13" s="435" t="s">
        <v>202</v>
      </c>
    </row>
    <row r="14" spans="2:13" s="57" customFormat="1" x14ac:dyDescent="0.25">
      <c r="B14" s="431"/>
      <c r="C14" s="431"/>
      <c r="D14" s="431"/>
      <c r="E14" s="431"/>
      <c r="F14" s="431"/>
      <c r="G14" s="431"/>
      <c r="H14" s="431"/>
      <c r="I14" s="439"/>
      <c r="J14" s="441"/>
      <c r="K14" s="43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2" t="s">
        <v>209</v>
      </c>
      <c r="C18" s="413"/>
      <c r="D18" s="58">
        <f>SUM(D15:D17)</f>
        <v>0.25</v>
      </c>
      <c r="E18" s="414" t="s">
        <v>209</v>
      </c>
      <c r="F18" s="415"/>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opLeftCell="A25" zoomScale="90" zoomScaleNormal="90" workbookViewId="0">
      <selection activeCell="C52" sqref="C52:I52"/>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1</v>
      </c>
      <c r="D6" s="466" t="s">
        <v>215</v>
      </c>
      <c r="E6" s="466"/>
      <c r="F6" s="468" t="s">
        <v>216</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0"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78" t="s">
        <v>229</v>
      </c>
      <c r="D11" s="479"/>
      <c r="E11" s="479"/>
      <c r="F11" s="479"/>
      <c r="G11" s="479"/>
      <c r="H11" s="479"/>
      <c r="I11" s="480"/>
      <c r="J11" s="17"/>
      <c r="K11" s="17"/>
      <c r="M11" s="167"/>
      <c r="N11" s="166" t="s">
        <v>96</v>
      </c>
    </row>
    <row r="12" spans="2:14" ht="30.75" customHeight="1" x14ac:dyDescent="0.2">
      <c r="B12" s="183" t="s">
        <v>230</v>
      </c>
      <c r="C12" s="481" t="s">
        <v>231</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39" customHeight="1" x14ac:dyDescent="0.2">
      <c r="B14" s="183" t="s">
        <v>236</v>
      </c>
      <c r="C14" s="486" t="s">
        <v>237</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241</v>
      </c>
      <c r="D16" s="468"/>
      <c r="E16" s="468"/>
      <c r="F16" s="468"/>
      <c r="G16" s="468"/>
      <c r="H16" s="468"/>
      <c r="I16" s="469"/>
      <c r="J16" s="24"/>
      <c r="K16" s="24"/>
      <c r="M16" s="167"/>
    </row>
    <row r="17" spans="2:13" ht="30.75" customHeight="1" x14ac:dyDescent="0.2">
      <c r="B17" s="183" t="s">
        <v>242</v>
      </c>
      <c r="C17" s="467" t="s">
        <v>243</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0" customHeight="1" x14ac:dyDescent="0.2">
      <c r="B19" s="490"/>
      <c r="C19" s="468" t="s">
        <v>247</v>
      </c>
      <c r="D19" s="468"/>
      <c r="E19" s="468"/>
      <c r="F19" s="468" t="s">
        <v>248</v>
      </c>
      <c r="G19" s="468"/>
      <c r="H19" s="468"/>
      <c r="I19" s="469"/>
      <c r="J19" s="24"/>
      <c r="K19" s="24"/>
      <c r="M19" s="167" t="s">
        <v>126</v>
      </c>
    </row>
    <row r="20" spans="2:13" ht="39.75" customHeight="1" x14ac:dyDescent="0.2">
      <c r="B20" s="183" t="s">
        <v>249</v>
      </c>
      <c r="C20" s="497" t="s">
        <v>250</v>
      </c>
      <c r="D20" s="498"/>
      <c r="E20" s="499"/>
      <c r="F20" s="482" t="s">
        <v>250</v>
      </c>
      <c r="G20" s="482"/>
      <c r="H20" s="482"/>
      <c r="I20" s="483"/>
      <c r="J20" s="17"/>
      <c r="K20" s="17"/>
      <c r="M20" s="167"/>
    </row>
    <row r="21" spans="2:13" ht="42" customHeight="1" x14ac:dyDescent="0.2">
      <c r="B21" s="183" t="s">
        <v>251</v>
      </c>
      <c r="C21" s="500" t="s">
        <v>252</v>
      </c>
      <c r="D21" s="501"/>
      <c r="E21" s="502"/>
      <c r="F21" s="500" t="s">
        <v>253</v>
      </c>
      <c r="G21" s="501"/>
      <c r="H21" s="501"/>
      <c r="I21" s="503"/>
      <c r="J21" s="23"/>
      <c r="K21" s="23"/>
      <c r="M21" s="167"/>
    </row>
    <row r="22" spans="2:13" ht="30" customHeight="1" x14ac:dyDescent="0.2">
      <c r="B22" s="183" t="s">
        <v>254</v>
      </c>
      <c r="C22" s="504">
        <v>44562</v>
      </c>
      <c r="D22" s="501"/>
      <c r="E22" s="502"/>
      <c r="F22" s="182" t="s">
        <v>255</v>
      </c>
      <c r="G22" s="221">
        <v>0.16839999999999999</v>
      </c>
      <c r="H22" s="182" t="s">
        <v>256</v>
      </c>
      <c r="I22" s="222">
        <v>0.26</v>
      </c>
      <c r="J22" s="208"/>
      <c r="K22" s="28"/>
      <c r="M22" s="167"/>
    </row>
    <row r="23" spans="2:13" ht="27" customHeight="1" x14ac:dyDescent="0.2">
      <c r="B23" s="183" t="s">
        <v>257</v>
      </c>
      <c r="C23" s="504">
        <v>44926</v>
      </c>
      <c r="D23" s="501"/>
      <c r="E23" s="502"/>
      <c r="F23" s="182" t="s">
        <v>258</v>
      </c>
      <c r="G23" s="505">
        <v>0.34</v>
      </c>
      <c r="H23" s="506"/>
      <c r="I23" s="507"/>
      <c r="J23" s="208"/>
      <c r="K23" s="29"/>
      <c r="M23" s="167"/>
    </row>
    <row r="24" spans="2:13" ht="30.75" customHeight="1" x14ac:dyDescent="0.2">
      <c r="B24" s="186" t="s">
        <v>259</v>
      </c>
      <c r="C24" s="508" t="s">
        <v>112</v>
      </c>
      <c r="D24" s="509"/>
      <c r="E24" s="510"/>
      <c r="F24" s="187" t="s">
        <v>260</v>
      </c>
      <c r="G24" s="500" t="s">
        <v>44</v>
      </c>
      <c r="H24" s="501"/>
      <c r="I24" s="503"/>
      <c r="J24" s="180"/>
      <c r="K24" s="26"/>
      <c r="M24" s="167"/>
    </row>
    <row r="25" spans="2:13" ht="22.5" customHeight="1" x14ac:dyDescent="0.2">
      <c r="B25" s="511" t="s">
        <v>261</v>
      </c>
      <c r="C25" s="512"/>
      <c r="D25" s="512"/>
      <c r="E25" s="512"/>
      <c r="F25" s="512"/>
      <c r="G25" s="512"/>
      <c r="H25" s="512"/>
      <c r="I25" s="513"/>
      <c r="J25" s="232"/>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1">
        <v>2.8299999999999999E-2</v>
      </c>
      <c r="D27" s="234">
        <v>2.8299999999999999E-2</v>
      </c>
      <c r="E27" s="219">
        <f>IF(OR(C27=0,C27=""),0,D27/C27)</f>
        <v>1</v>
      </c>
      <c r="F27" s="514">
        <f>SUM(C27:C38)</f>
        <v>0.33980000000000005</v>
      </c>
      <c r="G27" s="517">
        <f>SUM(D27:D38)</f>
        <v>0.33980000000000005</v>
      </c>
      <c r="H27" s="195">
        <f>+(D27*100%)/$G$23</f>
        <v>8.3235294117647046E-2</v>
      </c>
      <c r="I27" s="520">
        <f>G27+I22</f>
        <v>0.59980000000000011</v>
      </c>
      <c r="J27" s="235"/>
      <c r="K27" s="174"/>
      <c r="L27" s="175"/>
    </row>
    <row r="28" spans="2:13" ht="15.75" customHeight="1" x14ac:dyDescent="0.2">
      <c r="B28" s="192" t="s">
        <v>152</v>
      </c>
      <c r="C28" s="231">
        <v>1.72E-2</v>
      </c>
      <c r="D28" s="234">
        <v>1.72E-2</v>
      </c>
      <c r="E28" s="219">
        <f t="shared" ref="E28:E38" si="0">IF(OR(C28=0,C28=""),0,D28/C28)</f>
        <v>1</v>
      </c>
      <c r="F28" s="515"/>
      <c r="G28" s="518"/>
      <c r="H28" s="195">
        <f>+IF(D28="","",((D28*100%)/$G$23)+H27)</f>
        <v>0.13382352941176467</v>
      </c>
      <c r="I28" s="521"/>
      <c r="J28" s="233"/>
      <c r="K28" s="174"/>
      <c r="L28" s="175"/>
    </row>
    <row r="29" spans="2:13" ht="15.75" customHeight="1" x14ac:dyDescent="0.2">
      <c r="B29" s="192" t="s">
        <v>153</v>
      </c>
      <c r="C29" s="231">
        <v>2.2700000000000001E-2</v>
      </c>
      <c r="D29" s="234">
        <v>2.2700000000000001E-2</v>
      </c>
      <c r="E29" s="219">
        <f t="shared" si="0"/>
        <v>1</v>
      </c>
      <c r="F29" s="515"/>
      <c r="G29" s="518"/>
      <c r="H29" s="195">
        <f t="shared" ref="H29:H38" si="1">+IF(D29="","",((D29*100%)/$G$23)+H28)</f>
        <v>0.20058823529411762</v>
      </c>
      <c r="I29" s="521"/>
      <c r="J29" s="233"/>
      <c r="K29" s="174"/>
      <c r="L29" s="175"/>
    </row>
    <row r="30" spans="2:13" ht="15.75" customHeight="1" x14ac:dyDescent="0.2">
      <c r="B30" s="192" t="s">
        <v>154</v>
      </c>
      <c r="C30" s="231">
        <v>4.5400000000000003E-2</v>
      </c>
      <c r="D30" s="234">
        <v>4.5400000000000003E-2</v>
      </c>
      <c r="E30" s="219">
        <f t="shared" si="0"/>
        <v>1</v>
      </c>
      <c r="F30" s="515"/>
      <c r="G30" s="518"/>
      <c r="H30" s="195">
        <f t="shared" si="1"/>
        <v>0.33411764705882352</v>
      </c>
      <c r="I30" s="521"/>
      <c r="J30" s="233"/>
      <c r="K30" s="174"/>
      <c r="L30" s="175"/>
    </row>
    <row r="31" spans="2:13" ht="15.75" customHeight="1" x14ac:dyDescent="0.2">
      <c r="B31" s="192" t="s">
        <v>155</v>
      </c>
      <c r="C31" s="231">
        <v>2.2599999999999999E-2</v>
      </c>
      <c r="D31" s="234">
        <v>2.2599999999999999E-2</v>
      </c>
      <c r="E31" s="219">
        <f t="shared" si="0"/>
        <v>1</v>
      </c>
      <c r="F31" s="515"/>
      <c r="G31" s="518"/>
      <c r="H31" s="195">
        <f t="shared" si="1"/>
        <v>0.40058823529411763</v>
      </c>
      <c r="I31" s="521"/>
      <c r="J31" s="233"/>
      <c r="K31" s="174"/>
      <c r="L31" s="175"/>
    </row>
    <row r="32" spans="2:13" ht="15.75" customHeight="1" x14ac:dyDescent="0.2">
      <c r="B32" s="192" t="s">
        <v>156</v>
      </c>
      <c r="C32" s="231">
        <v>2.2599999999999999E-2</v>
      </c>
      <c r="D32" s="234">
        <v>2.2599999999999999E-2</v>
      </c>
      <c r="E32" s="219">
        <f t="shared" si="0"/>
        <v>1</v>
      </c>
      <c r="F32" s="515"/>
      <c r="G32" s="518"/>
      <c r="H32" s="195">
        <f t="shared" si="1"/>
        <v>0.46705882352941175</v>
      </c>
      <c r="I32" s="521"/>
      <c r="J32" s="233"/>
      <c r="K32" s="174"/>
      <c r="L32" s="175"/>
    </row>
    <row r="33" spans="2:12" ht="15.75" customHeight="1" x14ac:dyDescent="0.2">
      <c r="B33" s="192" t="s">
        <v>157</v>
      </c>
      <c r="C33" s="231">
        <v>4.53E-2</v>
      </c>
      <c r="D33" s="234">
        <v>4.53E-2</v>
      </c>
      <c r="E33" s="219">
        <f t="shared" si="0"/>
        <v>1</v>
      </c>
      <c r="F33" s="515"/>
      <c r="G33" s="518"/>
      <c r="H33" s="195">
        <f t="shared" si="1"/>
        <v>0.60029411764705887</v>
      </c>
      <c r="I33" s="521"/>
      <c r="J33" s="233"/>
      <c r="K33" s="174"/>
      <c r="L33" s="175"/>
    </row>
    <row r="34" spans="2:12" ht="15.75" customHeight="1" x14ac:dyDescent="0.2">
      <c r="B34" s="192" t="s">
        <v>158</v>
      </c>
      <c r="C34" s="231">
        <v>2.2599999999999999E-2</v>
      </c>
      <c r="D34" s="234">
        <v>2.2599999999999999E-2</v>
      </c>
      <c r="E34" s="219">
        <f t="shared" si="0"/>
        <v>1</v>
      </c>
      <c r="F34" s="515"/>
      <c r="G34" s="518"/>
      <c r="H34" s="195">
        <f t="shared" si="1"/>
        <v>0.66676470588235293</v>
      </c>
      <c r="I34" s="521"/>
      <c r="J34" s="233"/>
      <c r="K34" s="174"/>
      <c r="L34" s="175"/>
    </row>
    <row r="35" spans="2:12" ht="15.75" customHeight="1" x14ac:dyDescent="0.2">
      <c r="B35" s="192" t="s">
        <v>159</v>
      </c>
      <c r="C35" s="231">
        <v>2.2599999999999999E-2</v>
      </c>
      <c r="D35" s="234">
        <v>2.2599999999999999E-2</v>
      </c>
      <c r="E35" s="219">
        <f t="shared" si="0"/>
        <v>1</v>
      </c>
      <c r="F35" s="515"/>
      <c r="G35" s="518"/>
      <c r="H35" s="195">
        <f t="shared" si="1"/>
        <v>0.73323529411764699</v>
      </c>
      <c r="I35" s="521"/>
      <c r="J35" s="235"/>
      <c r="K35" s="174"/>
      <c r="L35" s="175"/>
    </row>
    <row r="36" spans="2:12" ht="15.75" customHeight="1" x14ac:dyDescent="0.2">
      <c r="B36" s="192" t="s">
        <v>160</v>
      </c>
      <c r="C36" s="231">
        <v>4.53E-2</v>
      </c>
      <c r="D36" s="234">
        <v>4.53E-2</v>
      </c>
      <c r="E36" s="219">
        <f>IF(OR(C36=0,C36=""),0,D36/C36)</f>
        <v>1</v>
      </c>
      <c r="F36" s="515"/>
      <c r="G36" s="518"/>
      <c r="H36" s="195">
        <f t="shared" si="1"/>
        <v>0.8664705882352941</v>
      </c>
      <c r="I36" s="521"/>
      <c r="J36" s="235"/>
      <c r="K36" s="174"/>
      <c r="L36" s="175"/>
    </row>
    <row r="37" spans="2:12" ht="15.75" customHeight="1" x14ac:dyDescent="0.2">
      <c r="B37" s="192" t="s">
        <v>161</v>
      </c>
      <c r="C37" s="231">
        <v>2.2599999999999999E-2</v>
      </c>
      <c r="D37" s="234">
        <v>2.2599999999999999E-2</v>
      </c>
      <c r="E37" s="219">
        <f t="shared" si="0"/>
        <v>1</v>
      </c>
      <c r="F37" s="515"/>
      <c r="G37" s="518"/>
      <c r="H37" s="195">
        <f t="shared" si="1"/>
        <v>0.93294117647058816</v>
      </c>
      <c r="I37" s="521"/>
      <c r="J37" s="235"/>
      <c r="K37" s="174"/>
      <c r="L37" s="175"/>
    </row>
    <row r="38" spans="2:12" ht="15.75" customHeight="1" x14ac:dyDescent="0.2">
      <c r="B38" s="192" t="s">
        <v>162</v>
      </c>
      <c r="C38" s="231">
        <v>2.2599999999999999E-2</v>
      </c>
      <c r="D38" s="234">
        <v>2.2599999999999999E-2</v>
      </c>
      <c r="E38" s="219">
        <f t="shared" si="0"/>
        <v>1</v>
      </c>
      <c r="F38" s="516"/>
      <c r="G38" s="519"/>
      <c r="H38" s="240">
        <f t="shared" si="1"/>
        <v>0.99941176470588222</v>
      </c>
      <c r="I38" s="522"/>
      <c r="J38" s="235"/>
      <c r="K38" s="171"/>
    </row>
    <row r="39" spans="2:12" ht="42.75" customHeight="1" x14ac:dyDescent="0.2">
      <c r="B39" s="201" t="s">
        <v>270</v>
      </c>
      <c r="C39" s="494" t="s">
        <v>359</v>
      </c>
      <c r="D39" s="495"/>
      <c r="E39" s="495"/>
      <c r="F39" s="495"/>
      <c r="G39" s="495"/>
      <c r="H39" s="495"/>
      <c r="I39" s="496"/>
      <c r="J39" s="230"/>
      <c r="K39" s="37"/>
    </row>
    <row r="40" spans="2:12" ht="34.5" customHeight="1" x14ac:dyDescent="0.2">
      <c r="B40" s="528"/>
      <c r="C40" s="529"/>
      <c r="D40" s="529"/>
      <c r="E40" s="529"/>
      <c r="F40" s="529"/>
      <c r="G40" s="529"/>
      <c r="H40" s="529"/>
      <c r="I40" s="530"/>
      <c r="J40" s="229"/>
      <c r="K40" s="14"/>
    </row>
    <row r="41" spans="2:12" ht="34.5" customHeight="1" x14ac:dyDescent="0.2">
      <c r="B41" s="531"/>
      <c r="C41" s="532"/>
      <c r="D41" s="532"/>
      <c r="E41" s="532"/>
      <c r="F41" s="532"/>
      <c r="G41" s="532"/>
      <c r="H41" s="532"/>
      <c r="I41" s="533"/>
      <c r="J41" s="213"/>
      <c r="K41" s="37"/>
    </row>
    <row r="42" spans="2:12" ht="34.5" customHeight="1" x14ac:dyDescent="0.2">
      <c r="B42" s="531"/>
      <c r="C42" s="532"/>
      <c r="D42" s="532"/>
      <c r="E42" s="532"/>
      <c r="F42" s="532"/>
      <c r="G42" s="532"/>
      <c r="H42" s="532"/>
      <c r="I42" s="533"/>
      <c r="J42" s="213"/>
      <c r="K42" s="37"/>
    </row>
    <row r="43" spans="2:12" ht="34.5" customHeight="1" x14ac:dyDescent="0.2">
      <c r="B43" s="531"/>
      <c r="C43" s="532"/>
      <c r="D43" s="532"/>
      <c r="E43" s="532"/>
      <c r="F43" s="532"/>
      <c r="G43" s="532"/>
      <c r="H43" s="532"/>
      <c r="I43" s="533"/>
      <c r="J43" s="213">
        <v>11.335000000000001</v>
      </c>
      <c r="K43" s="37"/>
    </row>
    <row r="44" spans="2:12" ht="70.5" customHeight="1" x14ac:dyDescent="0.2">
      <c r="B44" s="534"/>
      <c r="C44" s="535"/>
      <c r="D44" s="535"/>
      <c r="E44" s="535"/>
      <c r="F44" s="535"/>
      <c r="G44" s="535"/>
      <c r="H44" s="535"/>
      <c r="I44" s="536"/>
      <c r="J44" s="12"/>
      <c r="K44" s="12"/>
    </row>
    <row r="45" spans="2:12" ht="78.75" customHeight="1" x14ac:dyDescent="0.2">
      <c r="B45" s="183" t="s">
        <v>271</v>
      </c>
      <c r="C45" s="537" t="s">
        <v>358</v>
      </c>
      <c r="D45" s="538"/>
      <c r="E45" s="538"/>
      <c r="F45" s="538"/>
      <c r="G45" s="538"/>
      <c r="H45" s="538"/>
      <c r="I45" s="539"/>
      <c r="J45" s="38"/>
      <c r="K45" s="176"/>
    </row>
    <row r="46" spans="2:12" ht="45" customHeight="1" x14ac:dyDescent="0.2">
      <c r="B46" s="183" t="s">
        <v>272</v>
      </c>
      <c r="C46" s="540" t="s">
        <v>44</v>
      </c>
      <c r="D46" s="538"/>
      <c r="E46" s="538"/>
      <c r="F46" s="538"/>
      <c r="G46" s="538"/>
      <c r="H46" s="538"/>
      <c r="I46" s="539"/>
      <c r="J46" s="38"/>
      <c r="K46" s="38"/>
    </row>
    <row r="47" spans="2:12" ht="39" customHeight="1" x14ac:dyDescent="0.2">
      <c r="B47" s="202" t="s">
        <v>273</v>
      </c>
      <c r="C47" s="537" t="s">
        <v>274</v>
      </c>
      <c r="D47" s="541"/>
      <c r="E47" s="541"/>
      <c r="F47" s="541"/>
      <c r="G47" s="541"/>
      <c r="H47" s="541"/>
      <c r="I47" s="542"/>
      <c r="J47" s="38"/>
      <c r="K47" s="38"/>
    </row>
    <row r="48" spans="2:12" ht="22.5" customHeight="1" x14ac:dyDescent="0.2">
      <c r="B48" s="511" t="s">
        <v>275</v>
      </c>
      <c r="C48" s="512"/>
      <c r="D48" s="512"/>
      <c r="E48" s="512"/>
      <c r="F48" s="512"/>
      <c r="G48" s="512"/>
      <c r="H48" s="512"/>
      <c r="I48" s="513"/>
      <c r="J48" s="38"/>
      <c r="K48" s="38"/>
    </row>
    <row r="49" spans="2:11" ht="22.5" customHeight="1" x14ac:dyDescent="0.2">
      <c r="B49" s="523" t="s">
        <v>276</v>
      </c>
      <c r="C49" s="196" t="s">
        <v>277</v>
      </c>
      <c r="D49" s="525" t="s">
        <v>278</v>
      </c>
      <c r="E49" s="525"/>
      <c r="F49" s="525"/>
      <c r="G49" s="525" t="s">
        <v>279</v>
      </c>
      <c r="H49" s="525"/>
      <c r="I49" s="526"/>
      <c r="J49" s="39"/>
      <c r="K49" s="39"/>
    </row>
    <row r="50" spans="2:11" ht="30.75" customHeight="1" x14ac:dyDescent="0.2">
      <c r="B50" s="524"/>
      <c r="C50" s="197" t="s">
        <v>280</v>
      </c>
      <c r="D50" s="527" t="s">
        <v>280</v>
      </c>
      <c r="E50" s="527"/>
      <c r="F50" s="527"/>
      <c r="G50" s="527" t="s">
        <v>280</v>
      </c>
      <c r="H50" s="527"/>
      <c r="I50" s="543"/>
      <c r="J50" s="39"/>
      <c r="K50" s="39"/>
    </row>
    <row r="51" spans="2:11" ht="32.25" customHeight="1" x14ac:dyDescent="0.2">
      <c r="B51" s="203" t="s">
        <v>281</v>
      </c>
      <c r="C51" s="455" t="s">
        <v>282</v>
      </c>
      <c r="D51" s="456"/>
      <c r="E51" s="456"/>
      <c r="F51" s="456"/>
      <c r="G51" s="456"/>
      <c r="H51" s="456"/>
      <c r="I51" s="457"/>
      <c r="J51" s="42"/>
      <c r="K51" s="42"/>
    </row>
    <row r="52" spans="2:11" ht="28.5" customHeight="1" x14ac:dyDescent="0.2">
      <c r="B52" s="204" t="s">
        <v>283</v>
      </c>
      <c r="C52" s="449" t="s">
        <v>284</v>
      </c>
      <c r="D52" s="450"/>
      <c r="E52" s="450"/>
      <c r="F52" s="450"/>
      <c r="G52" s="450"/>
      <c r="H52" s="450"/>
      <c r="I52" s="451"/>
      <c r="J52" s="42"/>
      <c r="K52" s="42"/>
    </row>
    <row r="53" spans="2:11" ht="30" customHeight="1" x14ac:dyDescent="0.2">
      <c r="B53" s="202" t="s">
        <v>285</v>
      </c>
      <c r="C53" s="449" t="s">
        <v>286</v>
      </c>
      <c r="D53" s="450"/>
      <c r="E53" s="450"/>
      <c r="F53" s="450"/>
      <c r="G53" s="450"/>
      <c r="H53" s="450"/>
      <c r="I53" s="451"/>
      <c r="J53" s="43"/>
      <c r="K53" s="43"/>
    </row>
    <row r="54" spans="2:11" ht="31.5" customHeight="1" thickBot="1" x14ac:dyDescent="0.25">
      <c r="B54" s="205" t="s">
        <v>287</v>
      </c>
      <c r="C54" s="452"/>
      <c r="D54" s="453"/>
      <c r="E54" s="453"/>
      <c r="F54" s="453"/>
      <c r="G54" s="453"/>
      <c r="H54" s="453"/>
      <c r="I54" s="454"/>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288</v>
      </c>
    </row>
  </sheetData>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6" zoomScale="90" zoomScaleNormal="90" workbookViewId="0">
      <selection activeCell="F27" sqref="F27:F38"/>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6" t="s">
        <v>71</v>
      </c>
    </row>
    <row r="6" spans="2:14" ht="30.75" customHeight="1" x14ac:dyDescent="0.2">
      <c r="B6" s="183" t="s">
        <v>214</v>
      </c>
      <c r="C6" s="181">
        <v>2</v>
      </c>
      <c r="D6" s="466" t="s">
        <v>215</v>
      </c>
      <c r="E6" s="466"/>
      <c r="F6" s="468" t="s">
        <v>289</v>
      </c>
      <c r="G6" s="468"/>
      <c r="H6" s="468"/>
      <c r="I6" s="469"/>
      <c r="J6" s="15"/>
      <c r="K6" s="15"/>
      <c r="M6" s="165" t="s">
        <v>75</v>
      </c>
      <c r="N6" s="6" t="s">
        <v>76</v>
      </c>
    </row>
    <row r="7" spans="2:14" ht="30.75" customHeight="1" x14ac:dyDescent="0.2">
      <c r="B7" s="183" t="s">
        <v>217</v>
      </c>
      <c r="C7" s="181" t="s">
        <v>78</v>
      </c>
      <c r="D7" s="466" t="s">
        <v>218</v>
      </c>
      <c r="E7" s="466"/>
      <c r="F7" s="467" t="s">
        <v>219</v>
      </c>
      <c r="G7" s="467"/>
      <c r="H7" s="182" t="s">
        <v>220</v>
      </c>
      <c r="I7" s="200" t="s">
        <v>96</v>
      </c>
      <c r="J7" s="17"/>
      <c r="K7" s="17"/>
      <c r="M7" s="165" t="s">
        <v>82</v>
      </c>
      <c r="N7" s="6" t="s">
        <v>83</v>
      </c>
    </row>
    <row r="8" spans="2:14" ht="30.75" customHeight="1" x14ac:dyDescent="0.2">
      <c r="B8" s="183" t="s">
        <v>221</v>
      </c>
      <c r="C8" s="468" t="s">
        <v>222</v>
      </c>
      <c r="D8" s="468"/>
      <c r="E8" s="468"/>
      <c r="F8" s="468"/>
      <c r="G8" s="182" t="s">
        <v>223</v>
      </c>
      <c r="H8" s="473">
        <v>7551</v>
      </c>
      <c r="I8" s="474"/>
      <c r="J8" s="19"/>
      <c r="K8" s="19"/>
      <c r="M8" s="165" t="s">
        <v>87</v>
      </c>
      <c r="N8" s="6" t="s">
        <v>42</v>
      </c>
    </row>
    <row r="9" spans="2:14" ht="30.75" customHeight="1" x14ac:dyDescent="0.2">
      <c r="B9" s="183" t="s">
        <v>62</v>
      </c>
      <c r="C9" s="475" t="s">
        <v>82</v>
      </c>
      <c r="D9" s="475"/>
      <c r="E9" s="475"/>
      <c r="F9" s="475"/>
      <c r="G9" s="182" t="s">
        <v>224</v>
      </c>
      <c r="H9" s="476" t="s">
        <v>290</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291</v>
      </c>
      <c r="D11" s="467"/>
      <c r="E11" s="467"/>
      <c r="F11" s="467"/>
      <c r="G11" s="467"/>
      <c r="H11" s="467"/>
      <c r="I11" s="485"/>
      <c r="J11" s="17"/>
      <c r="K11" s="17"/>
      <c r="M11" s="167"/>
      <c r="N11" s="6" t="s">
        <v>96</v>
      </c>
    </row>
    <row r="12" spans="2:14" ht="30.75" customHeight="1" x14ac:dyDescent="0.2">
      <c r="B12" s="183" t="s">
        <v>230</v>
      </c>
      <c r="C12" s="481" t="s">
        <v>292</v>
      </c>
      <c r="D12" s="481"/>
      <c r="E12" s="481"/>
      <c r="F12" s="481"/>
      <c r="G12" s="182" t="s">
        <v>232</v>
      </c>
      <c r="H12" s="482" t="s">
        <v>100</v>
      </c>
      <c r="I12" s="483"/>
      <c r="J12" s="17"/>
      <c r="K12" s="17"/>
      <c r="M12" s="167" t="s">
        <v>101</v>
      </c>
      <c r="N12" s="6" t="s">
        <v>78</v>
      </c>
    </row>
    <row r="13" spans="2:14" ht="23.25" customHeight="1" x14ac:dyDescent="0.2">
      <c r="B13" s="183" t="s">
        <v>233</v>
      </c>
      <c r="C13" s="484" t="s">
        <v>234</v>
      </c>
      <c r="D13" s="484"/>
      <c r="E13" s="484"/>
      <c r="F13" s="484"/>
      <c r="G13" s="182" t="s">
        <v>235</v>
      </c>
      <c r="H13" s="467" t="s">
        <v>42</v>
      </c>
      <c r="I13" s="485"/>
      <c r="J13" s="17"/>
      <c r="K13" s="17"/>
      <c r="M13" s="167" t="s">
        <v>105</v>
      </c>
    </row>
    <row r="14" spans="2:14" ht="145.5" customHeight="1" x14ac:dyDescent="0.2">
      <c r="B14" s="183" t="s">
        <v>236</v>
      </c>
      <c r="C14" s="544" t="s">
        <v>293</v>
      </c>
      <c r="D14" s="544"/>
      <c r="E14" s="544"/>
      <c r="F14" s="544"/>
      <c r="G14" s="544"/>
      <c r="H14" s="544"/>
      <c r="I14" s="545"/>
      <c r="J14" s="22"/>
      <c r="K14" s="22"/>
      <c r="M14" s="167" t="s">
        <v>108</v>
      </c>
      <c r="N14" s="6"/>
    </row>
    <row r="15" spans="2:14" ht="30.75" customHeight="1" x14ac:dyDescent="0.2">
      <c r="B15" s="183" t="s">
        <v>238</v>
      </c>
      <c r="C15" s="470" t="s">
        <v>239</v>
      </c>
      <c r="D15" s="471"/>
      <c r="E15" s="471"/>
      <c r="F15" s="471"/>
      <c r="G15" s="471"/>
      <c r="H15" s="471"/>
      <c r="I15" s="472"/>
      <c r="J15" s="23"/>
      <c r="K15" s="23"/>
      <c r="M15" s="167" t="s">
        <v>112</v>
      </c>
      <c r="N15" s="6"/>
    </row>
    <row r="16" spans="2:14" ht="36" customHeight="1" x14ac:dyDescent="0.2">
      <c r="B16" s="183" t="s">
        <v>240</v>
      </c>
      <c r="C16" s="468" t="s">
        <v>294</v>
      </c>
      <c r="D16" s="468"/>
      <c r="E16" s="468"/>
      <c r="F16" s="468"/>
      <c r="G16" s="468"/>
      <c r="H16" s="468"/>
      <c r="I16" s="469"/>
      <c r="J16" s="24"/>
      <c r="K16" s="24"/>
      <c r="M16" s="167"/>
      <c r="N16" s="6"/>
    </row>
    <row r="17" spans="2:14" ht="30.75" customHeight="1" x14ac:dyDescent="0.2">
      <c r="B17" s="183" t="s">
        <v>242</v>
      </c>
      <c r="C17" s="467" t="s">
        <v>295</v>
      </c>
      <c r="D17" s="488"/>
      <c r="E17" s="488"/>
      <c r="F17" s="488"/>
      <c r="G17" s="488"/>
      <c r="H17" s="488"/>
      <c r="I17" s="489"/>
      <c r="J17" s="25"/>
      <c r="K17" s="25"/>
      <c r="M17" s="167" t="s">
        <v>100</v>
      </c>
      <c r="N17" s="6"/>
    </row>
    <row r="18" spans="2:14" ht="18" customHeight="1" x14ac:dyDescent="0.2">
      <c r="B18" s="490" t="s">
        <v>244</v>
      </c>
      <c r="C18" s="491" t="s">
        <v>245</v>
      </c>
      <c r="D18" s="491"/>
      <c r="E18" s="491"/>
      <c r="F18" s="492" t="s">
        <v>246</v>
      </c>
      <c r="G18" s="492"/>
      <c r="H18" s="492"/>
      <c r="I18" s="493"/>
      <c r="J18" s="26"/>
      <c r="K18" s="26"/>
      <c r="M18" s="167" t="s">
        <v>122</v>
      </c>
      <c r="N18" s="6"/>
    </row>
    <row r="19" spans="2:14" ht="32.25" customHeight="1" x14ac:dyDescent="0.2">
      <c r="B19" s="490"/>
      <c r="C19" s="468" t="s">
        <v>296</v>
      </c>
      <c r="D19" s="468"/>
      <c r="E19" s="468"/>
      <c r="F19" s="468" t="s">
        <v>297</v>
      </c>
      <c r="G19" s="468"/>
      <c r="H19" s="468"/>
      <c r="I19" s="469"/>
      <c r="J19" s="24"/>
      <c r="K19" s="24"/>
      <c r="M19" s="167" t="s">
        <v>126</v>
      </c>
      <c r="N19" s="6"/>
    </row>
    <row r="20" spans="2:14" ht="35.25" customHeight="1" x14ac:dyDescent="0.2">
      <c r="B20" s="183" t="s">
        <v>249</v>
      </c>
      <c r="C20" s="497" t="s">
        <v>295</v>
      </c>
      <c r="D20" s="498"/>
      <c r="E20" s="499"/>
      <c r="F20" s="482" t="s">
        <v>295</v>
      </c>
      <c r="G20" s="482"/>
      <c r="H20" s="482"/>
      <c r="I20" s="483"/>
      <c r="J20" s="17"/>
      <c r="K20" s="17"/>
      <c r="M20" s="167"/>
      <c r="N20" s="6"/>
    </row>
    <row r="21" spans="2:14" ht="42" customHeight="1" x14ac:dyDescent="0.2">
      <c r="B21" s="183" t="s">
        <v>251</v>
      </c>
      <c r="C21" s="500" t="s">
        <v>298</v>
      </c>
      <c r="D21" s="501"/>
      <c r="E21" s="502"/>
      <c r="F21" s="500" t="s">
        <v>299</v>
      </c>
      <c r="G21" s="501"/>
      <c r="H21" s="501"/>
      <c r="I21" s="503"/>
      <c r="J21" s="23"/>
      <c r="K21" s="23"/>
      <c r="M21" s="167"/>
      <c r="N21" s="6"/>
    </row>
    <row r="22" spans="2:14" ht="23.25" customHeight="1" x14ac:dyDescent="0.2">
      <c r="B22" s="183" t="s">
        <v>254</v>
      </c>
      <c r="C22" s="504">
        <v>44562</v>
      </c>
      <c r="D22" s="501"/>
      <c r="E22" s="502"/>
      <c r="F22" s="182" t="s">
        <v>255</v>
      </c>
      <c r="G22" s="184">
        <v>15169</v>
      </c>
      <c r="H22" s="182" t="s">
        <v>256</v>
      </c>
      <c r="I22" s="185">
        <v>33212</v>
      </c>
      <c r="J22" s="28"/>
      <c r="K22" s="28"/>
      <c r="M22" s="167"/>
    </row>
    <row r="23" spans="2:14" ht="27" customHeight="1" x14ac:dyDescent="0.2">
      <c r="B23" s="183" t="s">
        <v>257</v>
      </c>
      <c r="C23" s="504">
        <v>44926</v>
      </c>
      <c r="D23" s="501"/>
      <c r="E23" s="502"/>
      <c r="F23" s="182" t="s">
        <v>258</v>
      </c>
      <c r="G23" s="546">
        <v>15538</v>
      </c>
      <c r="H23" s="547"/>
      <c r="I23" s="548"/>
      <c r="J23" s="29"/>
      <c r="K23" s="29"/>
      <c r="M23" s="167"/>
    </row>
    <row r="24" spans="2:14" ht="24" x14ac:dyDescent="0.2">
      <c r="B24" s="186" t="s">
        <v>259</v>
      </c>
      <c r="C24" s="508" t="s">
        <v>112</v>
      </c>
      <c r="D24" s="509"/>
      <c r="E24" s="510"/>
      <c r="F24" s="187" t="s">
        <v>260</v>
      </c>
      <c r="G24" s="500" t="s">
        <v>300</v>
      </c>
      <c r="H24" s="501"/>
      <c r="I24" s="503"/>
      <c r="J24" s="26"/>
      <c r="K24" s="26"/>
      <c r="M24" s="167"/>
    </row>
    <row r="25" spans="2:14" ht="22.5" customHeight="1" x14ac:dyDescent="0.2">
      <c r="B25" s="511" t="s">
        <v>261</v>
      </c>
      <c r="C25" s="512"/>
      <c r="D25" s="512"/>
      <c r="E25" s="512"/>
      <c r="F25" s="512"/>
      <c r="G25" s="512"/>
      <c r="H25" s="512"/>
      <c r="I25" s="513"/>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618">
        <v>1041</v>
      </c>
      <c r="D27" s="193">
        <v>725</v>
      </c>
      <c r="E27" s="219">
        <f>IF(OR(C27=0,C27=""),0,D27/C27)</f>
        <v>0.69644572526416904</v>
      </c>
      <c r="F27" s="549">
        <f>+SUM(C27:C38)</f>
        <v>15538</v>
      </c>
      <c r="G27" s="549">
        <f>SUM(D27:D38)</f>
        <v>15538</v>
      </c>
      <c r="H27" s="217">
        <f>+(D27*100%)/$G$23</f>
        <v>4.6659801776290387E-2</v>
      </c>
      <c r="I27" s="552">
        <f>G27+I22</f>
        <v>48750</v>
      </c>
      <c r="J27" s="36"/>
      <c r="K27" s="36"/>
    </row>
    <row r="28" spans="2:14" ht="15" customHeight="1" x14ac:dyDescent="0.2">
      <c r="B28" s="192" t="s">
        <v>152</v>
      </c>
      <c r="C28" s="618">
        <v>1041</v>
      </c>
      <c r="D28" s="193">
        <v>1084</v>
      </c>
      <c r="E28" s="219">
        <f t="shared" ref="E28:E38" si="0">IF(OR(C28=0,C28=""),0,D28/C28)</f>
        <v>1.0413064361191162</v>
      </c>
      <c r="F28" s="550"/>
      <c r="G28" s="550"/>
      <c r="H28" s="217">
        <f>+IF(D28="","",((D28*100%)/$G$23)+H27)</f>
        <v>0.11642425022525421</v>
      </c>
      <c r="I28" s="553"/>
      <c r="J28" s="36"/>
      <c r="K28" s="211"/>
    </row>
    <row r="29" spans="2:14" ht="15" customHeight="1" x14ac:dyDescent="0.2">
      <c r="B29" s="192" t="s">
        <v>153</v>
      </c>
      <c r="C29" s="618">
        <v>1041</v>
      </c>
      <c r="D29" s="193">
        <v>1209</v>
      </c>
      <c r="E29" s="219">
        <f t="shared" si="0"/>
        <v>1.1613832853025936</v>
      </c>
      <c r="F29" s="550"/>
      <c r="G29" s="550"/>
      <c r="H29" s="217">
        <f t="shared" ref="H29:H38" si="1">+IF(D29="","",((D29*100%)/$G$23)+H28)</f>
        <v>0.19423349208392326</v>
      </c>
      <c r="I29" s="553"/>
      <c r="J29" s="36"/>
      <c r="K29" s="36"/>
    </row>
    <row r="30" spans="2:14" ht="15" customHeight="1" x14ac:dyDescent="0.2">
      <c r="B30" s="192" t="s">
        <v>154</v>
      </c>
      <c r="C30" s="618">
        <v>1102</v>
      </c>
      <c r="D30" s="193">
        <v>1352</v>
      </c>
      <c r="E30" s="219">
        <f t="shared" si="0"/>
        <v>1.2268602540834845</v>
      </c>
      <c r="F30" s="550"/>
      <c r="G30" s="550"/>
      <c r="H30" s="217">
        <f t="shared" si="1"/>
        <v>0.28124597760329512</v>
      </c>
      <c r="I30" s="553"/>
      <c r="J30" s="206"/>
      <c r="K30" s="210"/>
    </row>
    <row r="31" spans="2:14" ht="15" customHeight="1" x14ac:dyDescent="0.2">
      <c r="B31" s="192" t="s">
        <v>155</v>
      </c>
      <c r="C31" s="618">
        <v>1102</v>
      </c>
      <c r="D31" s="238">
        <v>1514</v>
      </c>
      <c r="E31" s="219">
        <f t="shared" si="0"/>
        <v>1.3738656987295825</v>
      </c>
      <c r="F31" s="550"/>
      <c r="G31" s="550"/>
      <c r="H31" s="217">
        <f t="shared" si="1"/>
        <v>0.37868451538164494</v>
      </c>
      <c r="I31" s="553"/>
      <c r="J31" s="36"/>
      <c r="K31" s="210"/>
    </row>
    <row r="32" spans="2:14" ht="15" customHeight="1" x14ac:dyDescent="0.2">
      <c r="B32" s="192" t="s">
        <v>156</v>
      </c>
      <c r="C32" s="618">
        <v>1102</v>
      </c>
      <c r="D32" s="238">
        <v>1967</v>
      </c>
      <c r="E32" s="219">
        <f t="shared" si="0"/>
        <v>1.7849364791288567</v>
      </c>
      <c r="F32" s="550"/>
      <c r="G32" s="550"/>
      <c r="H32" s="217">
        <f t="shared" si="1"/>
        <v>0.50527738447676662</v>
      </c>
      <c r="I32" s="553"/>
      <c r="J32" s="36"/>
      <c r="K32" s="36"/>
    </row>
    <row r="33" spans="2:11" ht="15" customHeight="1" x14ac:dyDescent="0.2">
      <c r="B33" s="192" t="s">
        <v>157</v>
      </c>
      <c r="C33" s="618">
        <v>1102</v>
      </c>
      <c r="D33" s="238">
        <v>1271</v>
      </c>
      <c r="E33" s="219">
        <f t="shared" si="0"/>
        <v>1.1533575317604357</v>
      </c>
      <c r="F33" s="550"/>
      <c r="G33" s="550"/>
      <c r="H33" s="217">
        <f t="shared" si="1"/>
        <v>0.58707684386664949</v>
      </c>
      <c r="I33" s="553"/>
      <c r="J33" s="215"/>
      <c r="K33" s="36"/>
    </row>
    <row r="34" spans="2:11" ht="15" customHeight="1" x14ac:dyDescent="0.2">
      <c r="B34" s="192" t="s">
        <v>158</v>
      </c>
      <c r="C34" s="618">
        <v>1102</v>
      </c>
      <c r="D34" s="238">
        <v>1354</v>
      </c>
      <c r="E34" s="219">
        <f t="shared" si="0"/>
        <v>1.2286751361161525</v>
      </c>
      <c r="F34" s="550"/>
      <c r="G34" s="550"/>
      <c r="H34" s="217">
        <f t="shared" si="1"/>
        <v>0.67421804608057667</v>
      </c>
      <c r="I34" s="553"/>
      <c r="J34" s="220"/>
      <c r="K34" s="36"/>
    </row>
    <row r="35" spans="2:11" ht="15" customHeight="1" x14ac:dyDescent="0.2">
      <c r="B35" s="192" t="s">
        <v>159</v>
      </c>
      <c r="C35" s="618">
        <v>1102</v>
      </c>
      <c r="D35" s="238">
        <v>1662</v>
      </c>
      <c r="E35" s="219">
        <f t="shared" si="0"/>
        <v>1.5081669691470054</v>
      </c>
      <c r="F35" s="550"/>
      <c r="G35" s="550"/>
      <c r="H35" s="217">
        <f>+IF(D35="","",((D35*100%)/$G$23)+H34)</f>
        <v>0.78118161925601748</v>
      </c>
      <c r="I35" s="553"/>
      <c r="J35" s="220"/>
      <c r="K35" s="36"/>
    </row>
    <row r="36" spans="2:11" ht="15" customHeight="1" x14ac:dyDescent="0.2">
      <c r="B36" s="192" t="s">
        <v>160</v>
      </c>
      <c r="C36" s="618">
        <v>1102</v>
      </c>
      <c r="D36" s="238">
        <v>1149</v>
      </c>
      <c r="E36" s="219">
        <f t="shared" si="0"/>
        <v>1.0426497277676952</v>
      </c>
      <c r="F36" s="550"/>
      <c r="G36" s="550"/>
      <c r="H36" s="217">
        <f t="shared" si="1"/>
        <v>0.85512936027802799</v>
      </c>
      <c r="I36" s="553"/>
      <c r="J36" s="220"/>
      <c r="K36" s="36"/>
    </row>
    <row r="37" spans="2:11" ht="15" customHeight="1" x14ac:dyDescent="0.2">
      <c r="B37" s="192" t="s">
        <v>161</v>
      </c>
      <c r="C37" s="618">
        <v>2351</v>
      </c>
      <c r="D37" s="238">
        <v>862</v>
      </c>
      <c r="E37" s="219">
        <f t="shared" si="0"/>
        <v>0.36665248830284985</v>
      </c>
      <c r="F37" s="550"/>
      <c r="G37" s="550"/>
      <c r="H37" s="217">
        <f t="shared" si="1"/>
        <v>0.91060625563135533</v>
      </c>
      <c r="I37" s="553"/>
      <c r="J37" s="215"/>
      <c r="K37" s="36"/>
    </row>
    <row r="38" spans="2:11" ht="15" customHeight="1" x14ac:dyDescent="0.2">
      <c r="B38" s="192" t="s">
        <v>162</v>
      </c>
      <c r="C38" s="618">
        <v>2350</v>
      </c>
      <c r="D38" s="238">
        <v>1389</v>
      </c>
      <c r="E38" s="219">
        <f t="shared" si="0"/>
        <v>0.59106382978723404</v>
      </c>
      <c r="F38" s="551"/>
      <c r="G38" s="551"/>
      <c r="H38" s="217">
        <f t="shared" si="1"/>
        <v>1</v>
      </c>
      <c r="I38" s="554"/>
      <c r="J38" s="36"/>
      <c r="K38" s="36"/>
    </row>
    <row r="39" spans="2:11" ht="117.75" customHeight="1" x14ac:dyDescent="0.2">
      <c r="B39" s="201" t="s">
        <v>270</v>
      </c>
      <c r="C39" s="555" t="s">
        <v>360</v>
      </c>
      <c r="D39" s="495"/>
      <c r="E39" s="495"/>
      <c r="F39" s="495"/>
      <c r="G39" s="495"/>
      <c r="H39" s="495"/>
      <c r="I39" s="496"/>
      <c r="J39" s="37"/>
      <c r="K39" s="37"/>
    </row>
    <row r="40" spans="2:11" ht="34.5" customHeight="1" x14ac:dyDescent="0.2">
      <c r="B40" s="528"/>
      <c r="C40" s="529"/>
      <c r="D40" s="529"/>
      <c r="E40" s="529"/>
      <c r="F40" s="529"/>
      <c r="G40" s="529"/>
      <c r="H40" s="529"/>
      <c r="I40" s="530"/>
      <c r="J40" s="14"/>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95.25" customHeight="1" x14ac:dyDescent="0.2">
      <c r="B44" s="534"/>
      <c r="C44" s="535"/>
      <c r="D44" s="535"/>
      <c r="E44" s="535"/>
      <c r="F44" s="535"/>
      <c r="G44" s="535"/>
      <c r="H44" s="535"/>
      <c r="I44" s="536"/>
      <c r="J44" s="12"/>
      <c r="K44" s="12"/>
    </row>
    <row r="45" spans="2:11" ht="88.5" customHeight="1" x14ac:dyDescent="0.2">
      <c r="B45" s="183" t="s">
        <v>271</v>
      </c>
      <c r="C45" s="540" t="s">
        <v>361</v>
      </c>
      <c r="D45" s="556"/>
      <c r="E45" s="556"/>
      <c r="F45" s="556"/>
      <c r="G45" s="556"/>
      <c r="H45" s="556"/>
      <c r="I45" s="557"/>
      <c r="J45" s="38"/>
      <c r="K45" s="38"/>
    </row>
    <row r="46" spans="2:11" ht="36" customHeight="1" x14ac:dyDescent="0.2">
      <c r="B46" s="183" t="s">
        <v>272</v>
      </c>
      <c r="C46" s="540" t="s">
        <v>301</v>
      </c>
      <c r="D46" s="538"/>
      <c r="E46" s="538"/>
      <c r="F46" s="538"/>
      <c r="G46" s="538"/>
      <c r="H46" s="538"/>
      <c r="I46" s="539"/>
      <c r="J46" s="38"/>
      <c r="K46" s="38"/>
    </row>
    <row r="47" spans="2:11" ht="58.5" customHeight="1" x14ac:dyDescent="0.2">
      <c r="B47" s="202" t="s">
        <v>273</v>
      </c>
      <c r="C47" s="537" t="s">
        <v>302</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6" t="s">
        <v>277</v>
      </c>
      <c r="D49" s="525" t="s">
        <v>278</v>
      </c>
      <c r="E49" s="525"/>
      <c r="F49" s="525"/>
      <c r="G49" s="525" t="s">
        <v>279</v>
      </c>
      <c r="H49" s="525"/>
      <c r="I49" s="526"/>
      <c r="J49" s="39"/>
      <c r="K49" s="39"/>
    </row>
    <row r="50" spans="2:11" ht="50.25" customHeight="1" x14ac:dyDescent="0.2">
      <c r="B50" s="524"/>
      <c r="C50" s="197">
        <v>44895</v>
      </c>
      <c r="D50" s="527" t="s">
        <v>354</v>
      </c>
      <c r="E50" s="527"/>
      <c r="F50" s="527"/>
      <c r="G50" s="527" t="s">
        <v>366</v>
      </c>
      <c r="H50" s="527"/>
      <c r="I50" s="543"/>
      <c r="J50" s="39"/>
      <c r="K50" s="39"/>
    </row>
    <row r="51" spans="2:11" ht="82.5" customHeight="1" x14ac:dyDescent="0.2">
      <c r="B51" s="203" t="s">
        <v>281</v>
      </c>
      <c r="C51" s="527" t="s">
        <v>303</v>
      </c>
      <c r="D51" s="527"/>
      <c r="E51" s="527"/>
      <c r="F51" s="527"/>
      <c r="G51" s="527"/>
      <c r="H51" s="527"/>
      <c r="I51" s="543"/>
      <c r="J51" s="42"/>
      <c r="K51" s="42"/>
    </row>
    <row r="52" spans="2:11" ht="28.5" customHeight="1" x14ac:dyDescent="0.2">
      <c r="B52" s="204" t="s">
        <v>283</v>
      </c>
      <c r="C52" s="449" t="s">
        <v>284</v>
      </c>
      <c r="D52" s="450"/>
      <c r="E52" s="450"/>
      <c r="F52" s="450"/>
      <c r="G52" s="450"/>
      <c r="H52" s="450"/>
      <c r="I52" s="451"/>
      <c r="J52" s="42"/>
      <c r="K52" s="42"/>
    </row>
    <row r="53" spans="2:11" ht="30" customHeight="1" x14ac:dyDescent="0.2">
      <c r="B53" s="202" t="s">
        <v>285</v>
      </c>
      <c r="C53" s="449" t="s">
        <v>286</v>
      </c>
      <c r="D53" s="450"/>
      <c r="E53" s="450"/>
      <c r="F53" s="450"/>
      <c r="G53" s="450"/>
      <c r="H53" s="450"/>
      <c r="I53" s="451"/>
      <c r="J53" s="43"/>
      <c r="K53" s="43"/>
    </row>
    <row r="54" spans="2:11" ht="31.5" customHeight="1" thickBot="1" x14ac:dyDescent="0.25">
      <c r="B54" s="205"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Msh9ogMxQTFaO184Qd4j2PH1h+Fdsft2EuVOTblKQr6NGgKiP0mC2NBcnYL0DYqcIyrF64aAoYC9p5P6AP+h4A==" saltValue="3NPBfxdiu3dfzD9dpw52r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6"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3</v>
      </c>
      <c r="D6" s="466" t="s">
        <v>215</v>
      </c>
      <c r="E6" s="466"/>
      <c r="F6" s="468" t="s">
        <v>304</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0"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305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560" t="s">
        <v>306</v>
      </c>
      <c r="D11" s="560"/>
      <c r="E11" s="560"/>
      <c r="F11" s="560"/>
      <c r="G11" s="560"/>
      <c r="H11" s="560"/>
      <c r="I11" s="561"/>
      <c r="J11" s="17"/>
      <c r="K11" s="17"/>
      <c r="M11" s="167"/>
      <c r="N11" s="166" t="s">
        <v>96</v>
      </c>
    </row>
    <row r="12" spans="2:14" ht="30.75" customHeight="1" x14ac:dyDescent="0.2">
      <c r="B12" s="183" t="s">
        <v>230</v>
      </c>
      <c r="C12" s="481" t="s">
        <v>307</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64.5" customHeight="1" x14ac:dyDescent="0.2">
      <c r="B14" s="183" t="s">
        <v>236</v>
      </c>
      <c r="C14" s="486" t="s">
        <v>308</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309</v>
      </c>
      <c r="D16" s="468"/>
      <c r="E16" s="468"/>
      <c r="F16" s="468"/>
      <c r="G16" s="468"/>
      <c r="H16" s="468"/>
      <c r="I16" s="469"/>
      <c r="J16" s="24"/>
      <c r="K16" s="24"/>
      <c r="M16" s="167"/>
    </row>
    <row r="17" spans="2:18" ht="30.75" customHeight="1" x14ac:dyDescent="0.2">
      <c r="B17" s="183" t="s">
        <v>242</v>
      </c>
      <c r="C17" s="467" t="s">
        <v>295</v>
      </c>
      <c r="D17" s="488"/>
      <c r="E17" s="488"/>
      <c r="F17" s="488"/>
      <c r="G17" s="488"/>
      <c r="H17" s="488"/>
      <c r="I17" s="489"/>
      <c r="J17" s="25"/>
      <c r="K17" s="25"/>
      <c r="M17" s="167" t="s">
        <v>100</v>
      </c>
    </row>
    <row r="18" spans="2:18" ht="18" customHeight="1" x14ac:dyDescent="0.2">
      <c r="B18" s="490" t="s">
        <v>244</v>
      </c>
      <c r="C18" s="491" t="s">
        <v>245</v>
      </c>
      <c r="D18" s="491"/>
      <c r="E18" s="491"/>
      <c r="F18" s="492" t="s">
        <v>246</v>
      </c>
      <c r="G18" s="492"/>
      <c r="H18" s="492"/>
      <c r="I18" s="493"/>
      <c r="J18" s="180"/>
      <c r="K18" s="26"/>
      <c r="M18" s="167"/>
    </row>
    <row r="19" spans="2:18" ht="25.5" customHeight="1" x14ac:dyDescent="0.2">
      <c r="B19" s="490"/>
      <c r="C19" s="468" t="s">
        <v>310</v>
      </c>
      <c r="D19" s="468"/>
      <c r="E19" s="468"/>
      <c r="F19" s="468" t="s">
        <v>311</v>
      </c>
      <c r="G19" s="468"/>
      <c r="H19" s="468"/>
      <c r="I19" s="469"/>
      <c r="J19" s="24"/>
      <c r="K19" s="24"/>
      <c r="M19" s="167"/>
    </row>
    <row r="20" spans="2:18" ht="39.75" customHeight="1" x14ac:dyDescent="0.2">
      <c r="B20" s="183" t="s">
        <v>249</v>
      </c>
      <c r="C20" s="497" t="s">
        <v>312</v>
      </c>
      <c r="D20" s="498"/>
      <c r="E20" s="499"/>
      <c r="F20" s="482" t="s">
        <v>312</v>
      </c>
      <c r="G20" s="482"/>
      <c r="H20" s="482"/>
      <c r="I20" s="483"/>
      <c r="J20" s="17"/>
      <c r="K20" s="17"/>
      <c r="M20" s="167"/>
    </row>
    <row r="21" spans="2:18" ht="24" customHeight="1" x14ac:dyDescent="0.2">
      <c r="B21" s="183" t="s">
        <v>251</v>
      </c>
      <c r="C21" s="500" t="s">
        <v>313</v>
      </c>
      <c r="D21" s="501"/>
      <c r="E21" s="502"/>
      <c r="F21" s="500" t="s">
        <v>314</v>
      </c>
      <c r="G21" s="501"/>
      <c r="H21" s="501"/>
      <c r="I21" s="503"/>
      <c r="J21" s="23"/>
      <c r="K21" s="23"/>
      <c r="M21" s="167"/>
    </row>
    <row r="22" spans="2:18" ht="23.25" customHeight="1" x14ac:dyDescent="0.2">
      <c r="B22" s="183" t="s">
        <v>254</v>
      </c>
      <c r="C22" s="504">
        <v>44562</v>
      </c>
      <c r="D22" s="501"/>
      <c r="E22" s="502"/>
      <c r="F22" s="182" t="s">
        <v>255</v>
      </c>
      <c r="G22" s="198">
        <v>0.16400000000000001</v>
      </c>
      <c r="H22" s="182" t="s">
        <v>256</v>
      </c>
      <c r="I22" s="199">
        <v>0.26</v>
      </c>
      <c r="J22" s="208"/>
      <c r="K22" s="28"/>
      <c r="M22" s="167"/>
    </row>
    <row r="23" spans="2:18" ht="27" customHeight="1" x14ac:dyDescent="0.2">
      <c r="B23" s="183" t="s">
        <v>257</v>
      </c>
      <c r="C23" s="504">
        <v>44926</v>
      </c>
      <c r="D23" s="501"/>
      <c r="E23" s="502"/>
      <c r="F23" s="182" t="s">
        <v>258</v>
      </c>
      <c r="G23" s="562">
        <v>0.34</v>
      </c>
      <c r="H23" s="563"/>
      <c r="I23" s="564"/>
      <c r="J23" s="29"/>
      <c r="K23" s="29"/>
      <c r="M23" s="167"/>
      <c r="N23" s="169"/>
      <c r="P23" s="166">
        <f>N24*M23</f>
        <v>0</v>
      </c>
      <c r="R23" s="166">
        <v>9.5300000000000003E-3</v>
      </c>
    </row>
    <row r="24" spans="2:18" ht="30.75" customHeight="1" x14ac:dyDescent="0.2">
      <c r="B24" s="186" t="s">
        <v>259</v>
      </c>
      <c r="C24" s="508" t="s">
        <v>112</v>
      </c>
      <c r="D24" s="509"/>
      <c r="E24" s="510"/>
      <c r="F24" s="187" t="s">
        <v>260</v>
      </c>
      <c r="G24" s="500" t="s">
        <v>44</v>
      </c>
      <c r="H24" s="501"/>
      <c r="I24" s="503"/>
      <c r="J24" s="180"/>
      <c r="K24" s="179"/>
      <c r="M24" s="168"/>
      <c r="N24" s="170"/>
      <c r="O24" s="170" t="e">
        <f>N24/N23</f>
        <v>#DIV/0!</v>
      </c>
      <c r="P24" s="170"/>
      <c r="R24" s="166">
        <v>9.5300000000000003E-3</v>
      </c>
    </row>
    <row r="25" spans="2:18" ht="22.5" customHeight="1" x14ac:dyDescent="0.2">
      <c r="B25" s="511" t="s">
        <v>261</v>
      </c>
      <c r="C25" s="512"/>
      <c r="D25" s="512"/>
      <c r="E25" s="512"/>
      <c r="F25" s="512"/>
      <c r="G25" s="512"/>
      <c r="H25" s="512"/>
      <c r="I25" s="513"/>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3"/>
      <c r="K26" s="214"/>
      <c r="L26" s="164"/>
      <c r="M26" s="167"/>
      <c r="R26" s="166">
        <v>1.6199999999999999E-2</v>
      </c>
    </row>
    <row r="27" spans="2:18" ht="17.25" customHeight="1" x14ac:dyDescent="0.2">
      <c r="B27" s="192" t="s">
        <v>269</v>
      </c>
      <c r="C27" s="228">
        <v>2.8299999999999999E-2</v>
      </c>
      <c r="D27" s="236">
        <v>0.03</v>
      </c>
      <c r="E27" s="194">
        <f>IF(OR(C27=0,C27=""),0,D27/C27)</f>
        <v>1.0600706713780919</v>
      </c>
      <c r="F27" s="565">
        <f>SUM(C27:C38)</f>
        <v>0.33959999999999996</v>
      </c>
      <c r="G27" s="568">
        <f>SUM(D27:D38)</f>
        <v>0.3407</v>
      </c>
      <c r="H27" s="195">
        <f>+(D27*100%)/$G$23</f>
        <v>8.8235294117647051E-2</v>
      </c>
      <c r="I27" s="571">
        <f>G27+I22</f>
        <v>0.60070000000000001</v>
      </c>
      <c r="J27" s="224"/>
      <c r="K27" s="69"/>
    </row>
    <row r="28" spans="2:18" ht="17.25" customHeight="1" x14ac:dyDescent="0.2">
      <c r="B28" s="192" t="s">
        <v>152</v>
      </c>
      <c r="C28" s="228">
        <v>2.8299999999999999E-2</v>
      </c>
      <c r="D28" s="237">
        <v>2.8299999999999999E-2</v>
      </c>
      <c r="E28" s="194">
        <f t="shared" ref="E28:E38" si="0">IF(OR(C28=0,C28=""),0,D28/C28)</f>
        <v>1</v>
      </c>
      <c r="F28" s="566"/>
      <c r="G28" s="569"/>
      <c r="H28" s="195">
        <f>+IF(D28="","",((D28*100%)/$G$23)+H27)</f>
        <v>0.1714705882352941</v>
      </c>
      <c r="I28" s="572"/>
      <c r="J28" s="225"/>
      <c r="K28" s="227"/>
    </row>
    <row r="29" spans="2:18" ht="17.25" customHeight="1" x14ac:dyDescent="0.2">
      <c r="B29" s="192" t="s">
        <v>153</v>
      </c>
      <c r="C29" s="228">
        <v>2.8299999999999999E-2</v>
      </c>
      <c r="D29" s="237">
        <v>2.8299999999999999E-2</v>
      </c>
      <c r="E29" s="194">
        <f t="shared" si="0"/>
        <v>1</v>
      </c>
      <c r="F29" s="566"/>
      <c r="G29" s="569"/>
      <c r="H29" s="195">
        <f t="shared" ref="H29:H38" si="1">+IF(D29="","",((D29*100%)/$G$23)+H28)</f>
        <v>0.25470588235294112</v>
      </c>
      <c r="I29" s="572"/>
      <c r="J29" s="226"/>
      <c r="K29" s="226"/>
    </row>
    <row r="30" spans="2:18" ht="17.25" customHeight="1" x14ac:dyDescent="0.2">
      <c r="B30" s="192" t="s">
        <v>154</v>
      </c>
      <c r="C30" s="228">
        <v>2.8299999999999999E-2</v>
      </c>
      <c r="D30" s="237">
        <v>2.8299999999999999E-2</v>
      </c>
      <c r="E30" s="194">
        <f t="shared" si="0"/>
        <v>1</v>
      </c>
      <c r="F30" s="566"/>
      <c r="G30" s="569"/>
      <c r="H30" s="195">
        <f t="shared" si="1"/>
        <v>0.33794117647058819</v>
      </c>
      <c r="I30" s="572"/>
      <c r="J30" s="218"/>
      <c r="K30" s="226"/>
    </row>
    <row r="31" spans="2:18" ht="17.25" customHeight="1" x14ac:dyDescent="0.2">
      <c r="B31" s="192" t="s">
        <v>155</v>
      </c>
      <c r="C31" s="228">
        <v>2.8299999999999999E-2</v>
      </c>
      <c r="D31" s="237">
        <v>2.8299999999999999E-2</v>
      </c>
      <c r="E31" s="194">
        <f t="shared" si="0"/>
        <v>1</v>
      </c>
      <c r="F31" s="566"/>
      <c r="G31" s="569"/>
      <c r="H31" s="195">
        <f t="shared" si="1"/>
        <v>0.42117647058823526</v>
      </c>
      <c r="I31" s="572"/>
      <c r="J31" s="218"/>
      <c r="K31" s="226"/>
    </row>
    <row r="32" spans="2:18" ht="17.25" customHeight="1" x14ac:dyDescent="0.2">
      <c r="B32" s="192" t="s">
        <v>156</v>
      </c>
      <c r="C32" s="228">
        <v>2.8299999999999999E-2</v>
      </c>
      <c r="D32" s="237">
        <v>2.8299999999999999E-2</v>
      </c>
      <c r="E32" s="194">
        <f t="shared" si="0"/>
        <v>1</v>
      </c>
      <c r="F32" s="566"/>
      <c r="G32" s="569"/>
      <c r="H32" s="195">
        <f t="shared" si="1"/>
        <v>0.50441176470588234</v>
      </c>
      <c r="I32" s="572"/>
      <c r="J32" s="218"/>
      <c r="K32" s="226"/>
    </row>
    <row r="33" spans="2:11" ht="17.25" customHeight="1" x14ac:dyDescent="0.2">
      <c r="B33" s="192" t="s">
        <v>157</v>
      </c>
      <c r="C33" s="228">
        <v>2.8299999999999999E-2</v>
      </c>
      <c r="D33" s="237">
        <v>2.8299999999999999E-2</v>
      </c>
      <c r="E33" s="194">
        <f t="shared" si="0"/>
        <v>1</v>
      </c>
      <c r="F33" s="566"/>
      <c r="G33" s="569"/>
      <c r="H33" s="195">
        <f>+IF(D33="","",((D33*100%)/$G$23)+H32)</f>
        <v>0.58764705882352941</v>
      </c>
      <c r="I33" s="572"/>
      <c r="J33" s="218"/>
      <c r="K33" s="226"/>
    </row>
    <row r="34" spans="2:11" ht="17.25" customHeight="1" x14ac:dyDescent="0.2">
      <c r="B34" s="192" t="s">
        <v>158</v>
      </c>
      <c r="C34" s="228">
        <v>2.8299999999999999E-2</v>
      </c>
      <c r="D34" s="237">
        <v>2.8299999999999999E-2</v>
      </c>
      <c r="E34" s="194">
        <f t="shared" si="0"/>
        <v>1</v>
      </c>
      <c r="F34" s="566"/>
      <c r="G34" s="569"/>
      <c r="H34" s="195">
        <f t="shared" si="1"/>
        <v>0.67088235294117649</v>
      </c>
      <c r="I34" s="572"/>
      <c r="J34" s="218"/>
      <c r="K34" s="226"/>
    </row>
    <row r="35" spans="2:11" ht="17.25" customHeight="1" x14ac:dyDescent="0.2">
      <c r="B35" s="192" t="s">
        <v>159</v>
      </c>
      <c r="C35" s="228">
        <v>2.8299999999999999E-2</v>
      </c>
      <c r="D35" s="237">
        <v>2.8299999999999999E-2</v>
      </c>
      <c r="E35" s="194">
        <f t="shared" si="0"/>
        <v>1</v>
      </c>
      <c r="F35" s="566"/>
      <c r="G35" s="569"/>
      <c r="H35" s="195">
        <f t="shared" si="1"/>
        <v>0.75411764705882356</v>
      </c>
      <c r="I35" s="572"/>
      <c r="J35" s="218"/>
      <c r="K35" s="226"/>
    </row>
    <row r="36" spans="2:11" ht="17.25" customHeight="1" x14ac:dyDescent="0.2">
      <c r="B36" s="192" t="s">
        <v>160</v>
      </c>
      <c r="C36" s="228">
        <v>2.8299999999999999E-2</v>
      </c>
      <c r="D36" s="237">
        <v>2.8299999999999999E-2</v>
      </c>
      <c r="E36" s="194">
        <f t="shared" si="0"/>
        <v>1</v>
      </c>
      <c r="F36" s="566"/>
      <c r="G36" s="569"/>
      <c r="H36" s="195">
        <f t="shared" si="1"/>
        <v>0.83735294117647063</v>
      </c>
      <c r="I36" s="572"/>
      <c r="J36" s="218"/>
      <c r="K36" s="227"/>
    </row>
    <row r="37" spans="2:11" ht="17.25" customHeight="1" x14ac:dyDescent="0.2">
      <c r="B37" s="192" t="s">
        <v>161</v>
      </c>
      <c r="C37" s="228">
        <v>2.8299999999999999E-2</v>
      </c>
      <c r="D37" s="237">
        <v>2.5999999999999999E-2</v>
      </c>
      <c r="E37" s="194">
        <f t="shared" si="0"/>
        <v>0.91872791519434627</v>
      </c>
      <c r="F37" s="566"/>
      <c r="G37" s="569"/>
      <c r="H37" s="195">
        <f t="shared" si="1"/>
        <v>0.9138235294117647</v>
      </c>
      <c r="I37" s="572"/>
      <c r="J37" s="218"/>
      <c r="K37" s="215"/>
    </row>
    <row r="38" spans="2:11" ht="17.25" customHeight="1" x14ac:dyDescent="0.2">
      <c r="B38" s="192" t="s">
        <v>162</v>
      </c>
      <c r="C38" s="228">
        <v>2.8299999999999999E-2</v>
      </c>
      <c r="D38" s="237">
        <v>0.03</v>
      </c>
      <c r="E38" s="194">
        <f t="shared" si="0"/>
        <v>1.0600706713780919</v>
      </c>
      <c r="F38" s="567"/>
      <c r="G38" s="570"/>
      <c r="H38" s="195">
        <f t="shared" si="1"/>
        <v>1.0020588235294117</v>
      </c>
      <c r="I38" s="573"/>
      <c r="J38" s="224"/>
      <c r="K38" s="215"/>
    </row>
    <row r="39" spans="2:11" ht="43.5" customHeight="1" x14ac:dyDescent="0.2">
      <c r="B39" s="201" t="s">
        <v>270</v>
      </c>
      <c r="C39" s="574" t="s">
        <v>362</v>
      </c>
      <c r="D39" s="495"/>
      <c r="E39" s="495"/>
      <c r="F39" s="495"/>
      <c r="G39" s="495"/>
      <c r="H39" s="495"/>
      <c r="I39" s="496"/>
      <c r="J39" s="216"/>
      <c r="K39" s="213"/>
    </row>
    <row r="40" spans="2:11" ht="34.5" customHeight="1" x14ac:dyDescent="0.2">
      <c r="B40" s="528"/>
      <c r="C40" s="529"/>
      <c r="D40" s="529"/>
      <c r="E40" s="529"/>
      <c r="F40" s="529"/>
      <c r="G40" s="529"/>
      <c r="H40" s="529"/>
      <c r="I40" s="530"/>
      <c r="J40" s="207"/>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101.25" customHeight="1" x14ac:dyDescent="0.2">
      <c r="B44" s="534"/>
      <c r="C44" s="535"/>
      <c r="D44" s="535"/>
      <c r="E44" s="535"/>
      <c r="F44" s="535"/>
      <c r="G44" s="535"/>
      <c r="H44" s="535"/>
      <c r="I44" s="536"/>
      <c r="J44" s="12"/>
      <c r="K44" s="12"/>
    </row>
    <row r="45" spans="2:11" ht="135" customHeight="1" x14ac:dyDescent="0.2">
      <c r="B45" s="183" t="s">
        <v>271</v>
      </c>
      <c r="C45" s="540" t="s">
        <v>363</v>
      </c>
      <c r="D45" s="538"/>
      <c r="E45" s="538"/>
      <c r="F45" s="538"/>
      <c r="G45" s="538"/>
      <c r="H45" s="538"/>
      <c r="I45" s="539"/>
      <c r="J45" s="38"/>
      <c r="K45" s="38"/>
    </row>
    <row r="46" spans="2:11" ht="48.75" customHeight="1" x14ac:dyDescent="0.2">
      <c r="B46" s="183" t="s">
        <v>272</v>
      </c>
      <c r="C46" s="537" t="s">
        <v>44</v>
      </c>
      <c r="D46" s="541"/>
      <c r="E46" s="541"/>
      <c r="F46" s="541"/>
      <c r="G46" s="541"/>
      <c r="H46" s="541"/>
      <c r="I46" s="542"/>
      <c r="J46" s="38"/>
      <c r="K46" s="38"/>
    </row>
    <row r="47" spans="2:11" ht="42.75" customHeight="1" x14ac:dyDescent="0.2">
      <c r="B47" s="202" t="s">
        <v>273</v>
      </c>
      <c r="C47" s="537" t="s">
        <v>315</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6" t="s">
        <v>277</v>
      </c>
      <c r="D49" s="525" t="s">
        <v>278</v>
      </c>
      <c r="E49" s="525"/>
      <c r="F49" s="525"/>
      <c r="G49" s="525" t="s">
        <v>279</v>
      </c>
      <c r="H49" s="525"/>
      <c r="I49" s="526"/>
      <c r="J49" s="39"/>
      <c r="K49" s="39"/>
    </row>
    <row r="50" spans="2:11" ht="30.75" customHeight="1" x14ac:dyDescent="0.2">
      <c r="B50" s="524"/>
      <c r="C50" s="197" t="s">
        <v>280</v>
      </c>
      <c r="D50" s="527" t="s">
        <v>280</v>
      </c>
      <c r="E50" s="527"/>
      <c r="F50" s="527"/>
      <c r="G50" s="527" t="s">
        <v>280</v>
      </c>
      <c r="H50" s="527"/>
      <c r="I50" s="543"/>
      <c r="J50" s="39"/>
      <c r="K50" s="39"/>
    </row>
    <row r="51" spans="2:11" ht="32.25" customHeight="1" x14ac:dyDescent="0.2">
      <c r="B51" s="203" t="s">
        <v>281</v>
      </c>
      <c r="C51" s="527" t="s">
        <v>316</v>
      </c>
      <c r="D51" s="527"/>
      <c r="E51" s="527"/>
      <c r="F51" s="527"/>
      <c r="G51" s="527"/>
      <c r="H51" s="527"/>
      <c r="I51" s="543"/>
      <c r="J51" s="42"/>
      <c r="K51" s="42"/>
    </row>
    <row r="52" spans="2:11" ht="28.5" customHeight="1" x14ac:dyDescent="0.2">
      <c r="B52" s="204" t="s">
        <v>283</v>
      </c>
      <c r="C52" s="449" t="s">
        <v>284</v>
      </c>
      <c r="D52" s="450"/>
      <c r="E52" s="450"/>
      <c r="F52" s="450"/>
      <c r="G52" s="450"/>
      <c r="H52" s="450"/>
      <c r="I52" s="451"/>
      <c r="J52" s="42"/>
      <c r="K52" s="42"/>
    </row>
    <row r="53" spans="2:11" ht="30" customHeight="1" x14ac:dyDescent="0.2">
      <c r="B53" s="202" t="s">
        <v>285</v>
      </c>
      <c r="C53" s="449" t="s">
        <v>286</v>
      </c>
      <c r="D53" s="450"/>
      <c r="E53" s="450"/>
      <c r="F53" s="450"/>
      <c r="G53" s="450"/>
      <c r="H53" s="450"/>
      <c r="I53" s="451"/>
      <c r="J53" s="43"/>
      <c r="K53" s="43"/>
    </row>
    <row r="54" spans="2:11" ht="31.5" customHeight="1" thickBot="1" x14ac:dyDescent="0.25">
      <c r="B54" s="205"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qiIGx7Kunk8G3zZDFzIHNw/ra8a4JezemUTaNR9m6b1bcL169h7Sg+djUOd9efF+JfpEzIZDaDOhmqIOZz8CuA==" saltValue="anFRSudz5usGk5zGDxlfU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abSelected="1" topLeftCell="A26" zoomScale="90" zoomScaleNormal="90" workbookViewId="0">
      <selection activeCell="E35" sqref="E3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4</v>
      </c>
      <c r="D6" s="466" t="s">
        <v>215</v>
      </c>
      <c r="E6" s="466"/>
      <c r="F6" s="468" t="s">
        <v>317</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0" t="s">
        <v>96</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318</v>
      </c>
      <c r="D11" s="467"/>
      <c r="E11" s="467"/>
      <c r="F11" s="467"/>
      <c r="G11" s="467"/>
      <c r="H11" s="467"/>
      <c r="I11" s="485"/>
      <c r="J11" s="17"/>
      <c r="K11" s="17"/>
      <c r="M11" s="167"/>
      <c r="N11" s="166" t="s">
        <v>96</v>
      </c>
    </row>
    <row r="12" spans="2:14" ht="30.75" customHeight="1" x14ac:dyDescent="0.2">
      <c r="B12" s="183" t="s">
        <v>230</v>
      </c>
      <c r="C12" s="481" t="s">
        <v>319</v>
      </c>
      <c r="D12" s="481"/>
      <c r="E12" s="481"/>
      <c r="F12" s="481"/>
      <c r="G12" s="182" t="s">
        <v>232</v>
      </c>
      <c r="H12" s="482" t="s">
        <v>100</v>
      </c>
      <c r="I12" s="483"/>
      <c r="J12" s="17"/>
      <c r="K12" s="17"/>
      <c r="M12" s="167" t="s">
        <v>101</v>
      </c>
      <c r="N12" s="166" t="s">
        <v>78</v>
      </c>
    </row>
    <row r="13" spans="2:14" ht="30.75" customHeight="1" x14ac:dyDescent="0.2">
      <c r="B13" s="183" t="s">
        <v>233</v>
      </c>
      <c r="C13" s="484" t="s">
        <v>320</v>
      </c>
      <c r="D13" s="484"/>
      <c r="E13" s="484"/>
      <c r="F13" s="484"/>
      <c r="G13" s="182" t="s">
        <v>235</v>
      </c>
      <c r="H13" s="467" t="s">
        <v>42</v>
      </c>
      <c r="I13" s="485"/>
      <c r="J13" s="17"/>
      <c r="K13" s="17"/>
      <c r="M13" s="167" t="s">
        <v>105</v>
      </c>
    </row>
    <row r="14" spans="2:14" ht="44.25" customHeight="1" x14ac:dyDescent="0.2">
      <c r="B14" s="183" t="s">
        <v>236</v>
      </c>
      <c r="C14" s="486" t="s">
        <v>321</v>
      </c>
      <c r="D14" s="486"/>
      <c r="E14" s="486"/>
      <c r="F14" s="486"/>
      <c r="G14" s="486"/>
      <c r="H14" s="486"/>
      <c r="I14" s="487"/>
      <c r="J14" s="22"/>
      <c r="K14" s="22"/>
      <c r="M14" s="167" t="s">
        <v>108</v>
      </c>
    </row>
    <row r="15" spans="2:14" ht="33.75" customHeight="1" x14ac:dyDescent="0.2">
      <c r="B15" s="183" t="s">
        <v>238</v>
      </c>
      <c r="C15" s="470" t="s">
        <v>239</v>
      </c>
      <c r="D15" s="471"/>
      <c r="E15" s="471"/>
      <c r="F15" s="471"/>
      <c r="G15" s="471"/>
      <c r="H15" s="471"/>
      <c r="I15" s="472"/>
      <c r="J15" s="23"/>
      <c r="K15" s="23"/>
      <c r="M15" s="167" t="s">
        <v>112</v>
      </c>
    </row>
    <row r="16" spans="2:14" ht="22.5" customHeight="1" x14ac:dyDescent="0.2">
      <c r="B16" s="183" t="s">
        <v>240</v>
      </c>
      <c r="C16" s="468" t="s">
        <v>322</v>
      </c>
      <c r="D16" s="468"/>
      <c r="E16" s="468"/>
      <c r="F16" s="468"/>
      <c r="G16" s="468"/>
      <c r="H16" s="468"/>
      <c r="I16" s="469"/>
      <c r="J16" s="24"/>
      <c r="K16" s="24"/>
      <c r="M16" s="167"/>
    </row>
    <row r="17" spans="2:13" ht="30.75" customHeight="1" x14ac:dyDescent="0.2">
      <c r="B17" s="183" t="s">
        <v>242</v>
      </c>
      <c r="C17" s="467" t="s">
        <v>295</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9.75" customHeight="1" x14ac:dyDescent="0.2">
      <c r="B19" s="490"/>
      <c r="C19" s="468" t="s">
        <v>323</v>
      </c>
      <c r="D19" s="468"/>
      <c r="E19" s="468"/>
      <c r="F19" s="468" t="s">
        <v>324</v>
      </c>
      <c r="G19" s="468"/>
      <c r="H19" s="468"/>
      <c r="I19" s="469"/>
      <c r="J19" s="24"/>
      <c r="K19" s="24"/>
      <c r="M19" s="167" t="s">
        <v>126</v>
      </c>
    </row>
    <row r="20" spans="2:13" ht="39.75" customHeight="1" x14ac:dyDescent="0.2">
      <c r="B20" s="183" t="s">
        <v>249</v>
      </c>
      <c r="C20" s="497" t="s">
        <v>295</v>
      </c>
      <c r="D20" s="498"/>
      <c r="E20" s="499"/>
      <c r="F20" s="482" t="s">
        <v>295</v>
      </c>
      <c r="G20" s="482"/>
      <c r="H20" s="482"/>
      <c r="I20" s="483"/>
      <c r="J20" s="17"/>
      <c r="K20" s="17"/>
      <c r="M20" s="167"/>
    </row>
    <row r="21" spans="2:13" ht="42" customHeight="1" x14ac:dyDescent="0.2">
      <c r="B21" s="183" t="s">
        <v>251</v>
      </c>
      <c r="C21" s="500" t="s">
        <v>325</v>
      </c>
      <c r="D21" s="501"/>
      <c r="E21" s="502"/>
      <c r="F21" s="500" t="s">
        <v>326</v>
      </c>
      <c r="G21" s="501"/>
      <c r="H21" s="501"/>
      <c r="I21" s="503"/>
      <c r="J21" s="23"/>
      <c r="K21" s="23"/>
      <c r="M21" s="167"/>
    </row>
    <row r="22" spans="2:13" ht="33" customHeight="1" x14ac:dyDescent="0.2">
      <c r="B22" s="183" t="s">
        <v>254</v>
      </c>
      <c r="C22" s="504">
        <v>44562</v>
      </c>
      <c r="D22" s="501"/>
      <c r="E22" s="502"/>
      <c r="F22" s="182" t="s">
        <v>255</v>
      </c>
      <c r="G22" s="184">
        <v>63860</v>
      </c>
      <c r="H22" s="182" t="s">
        <v>256</v>
      </c>
      <c r="I22" s="185">
        <v>78642</v>
      </c>
      <c r="J22" s="28"/>
      <c r="K22" s="28"/>
      <c r="M22" s="167"/>
    </row>
    <row r="23" spans="2:13" ht="27" customHeight="1" x14ac:dyDescent="0.2">
      <c r="B23" s="183" t="s">
        <v>257</v>
      </c>
      <c r="C23" s="504">
        <v>44926</v>
      </c>
      <c r="D23" s="501"/>
      <c r="E23" s="502"/>
      <c r="F23" s="182" t="s">
        <v>258</v>
      </c>
      <c r="G23" s="546">
        <v>89000</v>
      </c>
      <c r="H23" s="547"/>
      <c r="I23" s="548"/>
      <c r="J23" s="29"/>
      <c r="K23" s="29"/>
      <c r="M23" s="167"/>
    </row>
    <row r="24" spans="2:13" ht="30.75" customHeight="1" x14ac:dyDescent="0.2">
      <c r="B24" s="186" t="s">
        <v>259</v>
      </c>
      <c r="C24" s="508" t="s">
        <v>112</v>
      </c>
      <c r="D24" s="509"/>
      <c r="E24" s="510"/>
      <c r="F24" s="187" t="s">
        <v>260</v>
      </c>
      <c r="G24" s="500" t="s">
        <v>44</v>
      </c>
      <c r="H24" s="501"/>
      <c r="I24" s="503"/>
      <c r="J24" s="26"/>
      <c r="K24" s="26"/>
      <c r="M24" s="167"/>
    </row>
    <row r="25" spans="2:13" ht="22.5" customHeight="1" x14ac:dyDescent="0.2">
      <c r="B25" s="511" t="s">
        <v>261</v>
      </c>
      <c r="C25" s="512"/>
      <c r="D25" s="512"/>
      <c r="E25" s="512"/>
      <c r="F25" s="512"/>
      <c r="G25" s="512"/>
      <c r="H25" s="512"/>
      <c r="I25" s="513"/>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618">
        <v>6470</v>
      </c>
      <c r="D27" s="193">
        <v>6446</v>
      </c>
      <c r="E27" s="194">
        <f>IF(OR(C27=0,C27=""),0,D27/C27)</f>
        <v>0.99629057187017001</v>
      </c>
      <c r="F27" s="568">
        <v>89000</v>
      </c>
      <c r="G27" s="568">
        <f>SUM(D27:D38)</f>
        <v>88763</v>
      </c>
      <c r="H27" s="195">
        <f>+(D27*100%)/$G$23</f>
        <v>7.2426966292134826E-2</v>
      </c>
      <c r="I27" s="571">
        <f>G27+I22</f>
        <v>167405</v>
      </c>
      <c r="J27" s="210"/>
      <c r="K27" s="212"/>
    </row>
    <row r="28" spans="2:13" ht="15" customHeight="1" x14ac:dyDescent="0.2">
      <c r="B28" s="192" t="s">
        <v>152</v>
      </c>
      <c r="C28" s="618">
        <v>9802</v>
      </c>
      <c r="D28" s="193">
        <v>9802</v>
      </c>
      <c r="E28" s="194">
        <f t="shared" ref="E28:E38" si="0">IF(OR(C28=0,C28=""),0,D28/C28)</f>
        <v>1</v>
      </c>
      <c r="F28" s="569"/>
      <c r="G28" s="569"/>
      <c r="H28" s="195">
        <f>+((D28*100%)/$G$23)+H27</f>
        <v>0.18256179775280898</v>
      </c>
      <c r="I28" s="572"/>
      <c r="J28" s="210"/>
      <c r="K28" s="36"/>
    </row>
    <row r="29" spans="2:13" ht="15" customHeight="1" x14ac:dyDescent="0.2">
      <c r="B29" s="192" t="s">
        <v>153</v>
      </c>
      <c r="C29" s="618">
        <v>7640</v>
      </c>
      <c r="D29" s="193">
        <v>6719</v>
      </c>
      <c r="E29" s="194">
        <f t="shared" si="0"/>
        <v>0.87945026178010466</v>
      </c>
      <c r="F29" s="569"/>
      <c r="G29" s="569"/>
      <c r="H29" s="195">
        <f t="shared" ref="H29:H38" si="1">+((D29*100%)/$G$23)+H28</f>
        <v>0.25805617977528089</v>
      </c>
      <c r="I29" s="572"/>
      <c r="J29" s="210"/>
      <c r="K29" s="178"/>
    </row>
    <row r="30" spans="2:13" ht="15" customHeight="1" x14ac:dyDescent="0.2">
      <c r="B30" s="192" t="s">
        <v>154</v>
      </c>
      <c r="C30" s="618">
        <v>6400</v>
      </c>
      <c r="D30" s="193">
        <v>5439</v>
      </c>
      <c r="E30" s="194">
        <f t="shared" si="0"/>
        <v>0.84984375000000001</v>
      </c>
      <c r="F30" s="569"/>
      <c r="G30" s="569"/>
      <c r="H30" s="195">
        <f t="shared" si="1"/>
        <v>0.31916853932584266</v>
      </c>
      <c r="I30" s="572"/>
      <c r="J30" s="210"/>
      <c r="K30" s="178"/>
    </row>
    <row r="31" spans="2:13" ht="15" customHeight="1" x14ac:dyDescent="0.2">
      <c r="B31" s="192" t="s">
        <v>155</v>
      </c>
      <c r="C31" s="618">
        <v>6453</v>
      </c>
      <c r="D31" s="238">
        <v>6119</v>
      </c>
      <c r="E31" s="194">
        <f t="shared" si="0"/>
        <v>0.9482411281574461</v>
      </c>
      <c r="F31" s="569"/>
      <c r="G31" s="569"/>
      <c r="H31" s="195">
        <f t="shared" si="1"/>
        <v>0.38792134831460667</v>
      </c>
      <c r="I31" s="572"/>
      <c r="J31" s="210"/>
      <c r="K31" s="178"/>
    </row>
    <row r="32" spans="2:13" ht="15" customHeight="1" x14ac:dyDescent="0.2">
      <c r="B32" s="192" t="s">
        <v>156</v>
      </c>
      <c r="C32" s="618">
        <v>7396</v>
      </c>
      <c r="D32" s="238">
        <v>7396</v>
      </c>
      <c r="E32" s="194">
        <f t="shared" si="0"/>
        <v>1</v>
      </c>
      <c r="F32" s="569"/>
      <c r="G32" s="569"/>
      <c r="H32" s="195">
        <f t="shared" si="1"/>
        <v>0.47102247191011226</v>
      </c>
      <c r="I32" s="572"/>
      <c r="J32" s="210"/>
      <c r="K32" s="178"/>
    </row>
    <row r="33" spans="2:11" ht="15" customHeight="1" x14ac:dyDescent="0.2">
      <c r="B33" s="192" t="s">
        <v>157</v>
      </c>
      <c r="C33" s="618">
        <v>11200</v>
      </c>
      <c r="D33" s="238">
        <v>2405</v>
      </c>
      <c r="E33" s="194">
        <f t="shared" si="0"/>
        <v>0.21473214285714284</v>
      </c>
      <c r="F33" s="569"/>
      <c r="G33" s="569"/>
      <c r="H33" s="195">
        <f t="shared" si="1"/>
        <v>0.49804494382022463</v>
      </c>
      <c r="I33" s="572"/>
      <c r="J33" s="239"/>
      <c r="K33" s="178"/>
    </row>
    <row r="34" spans="2:11" ht="15" customHeight="1" x14ac:dyDescent="0.2">
      <c r="B34" s="192" t="s">
        <v>158</v>
      </c>
      <c r="C34" s="618">
        <v>11200</v>
      </c>
      <c r="D34" s="238">
        <v>11832</v>
      </c>
      <c r="E34" s="194">
        <f t="shared" si="0"/>
        <v>1.0564285714285715</v>
      </c>
      <c r="F34" s="569"/>
      <c r="G34" s="569"/>
      <c r="H34" s="195">
        <f t="shared" si="1"/>
        <v>0.63098876404494375</v>
      </c>
      <c r="I34" s="572"/>
      <c r="J34" s="239"/>
      <c r="K34" s="178"/>
    </row>
    <row r="35" spans="2:11" ht="15" customHeight="1" x14ac:dyDescent="0.2">
      <c r="B35" s="192" t="s">
        <v>159</v>
      </c>
      <c r="C35" s="618">
        <v>11200</v>
      </c>
      <c r="D35" s="238">
        <v>10587</v>
      </c>
      <c r="E35" s="194">
        <f t="shared" si="0"/>
        <v>0.9452678571428571</v>
      </c>
      <c r="F35" s="569"/>
      <c r="G35" s="569"/>
      <c r="H35" s="195">
        <f t="shared" si="1"/>
        <v>0.74994382022471906</v>
      </c>
      <c r="I35" s="572"/>
      <c r="J35" s="239"/>
      <c r="K35" s="178"/>
    </row>
    <row r="36" spans="2:11" ht="15" customHeight="1" x14ac:dyDescent="0.2">
      <c r="B36" s="192" t="s">
        <v>160</v>
      </c>
      <c r="C36" s="618">
        <v>3747</v>
      </c>
      <c r="D36" s="238">
        <v>8578</v>
      </c>
      <c r="E36" s="194">
        <f t="shared" si="0"/>
        <v>2.2892981051507872</v>
      </c>
      <c r="F36" s="569"/>
      <c r="G36" s="569"/>
      <c r="H36" s="195">
        <f t="shared" si="1"/>
        <v>0.84632584269662914</v>
      </c>
      <c r="I36" s="572"/>
      <c r="K36" s="178"/>
    </row>
    <row r="37" spans="2:11" ht="15" customHeight="1" x14ac:dyDescent="0.2">
      <c r="B37" s="192" t="s">
        <v>161</v>
      </c>
      <c r="C37" s="618">
        <v>3746</v>
      </c>
      <c r="D37" s="238">
        <v>8738</v>
      </c>
      <c r="E37" s="194">
        <f t="shared" si="0"/>
        <v>2.3326214628937532</v>
      </c>
      <c r="F37" s="569"/>
      <c r="G37" s="569"/>
      <c r="H37" s="195">
        <f t="shared" si="1"/>
        <v>0.94450561797752797</v>
      </c>
      <c r="I37" s="572"/>
      <c r="K37" s="178"/>
    </row>
    <row r="38" spans="2:11" ht="15" customHeight="1" x14ac:dyDescent="0.2">
      <c r="B38" s="192" t="s">
        <v>162</v>
      </c>
      <c r="C38" s="618">
        <v>3746</v>
      </c>
      <c r="D38" s="238">
        <v>4702</v>
      </c>
      <c r="E38" s="194">
        <f t="shared" si="0"/>
        <v>1.2552055525894288</v>
      </c>
      <c r="F38" s="570"/>
      <c r="G38" s="570"/>
      <c r="H38" s="195">
        <f t="shared" si="1"/>
        <v>0.9973370786516853</v>
      </c>
      <c r="I38" s="573"/>
      <c r="K38" s="178"/>
    </row>
    <row r="39" spans="2:11" ht="52.5" customHeight="1" x14ac:dyDescent="0.2">
      <c r="B39" s="201" t="s">
        <v>270</v>
      </c>
      <c r="C39" s="555" t="s">
        <v>364</v>
      </c>
      <c r="D39" s="495"/>
      <c r="E39" s="495"/>
      <c r="F39" s="495"/>
      <c r="G39" s="495"/>
      <c r="H39" s="495"/>
      <c r="I39" s="496"/>
      <c r="J39" s="210"/>
      <c r="K39" s="37"/>
    </row>
    <row r="40" spans="2:11" ht="34.5" customHeight="1" x14ac:dyDescent="0.2">
      <c r="B40" s="528"/>
      <c r="C40" s="529"/>
      <c r="D40" s="529"/>
      <c r="E40" s="529"/>
      <c r="F40" s="529"/>
      <c r="G40" s="529"/>
      <c r="H40" s="529"/>
      <c r="I40" s="530"/>
      <c r="J40" s="177"/>
      <c r="K40" s="14"/>
    </row>
    <row r="41" spans="2:11" ht="34.5" customHeight="1" x14ac:dyDescent="0.2">
      <c r="B41" s="531"/>
      <c r="C41" s="532"/>
      <c r="D41" s="532"/>
      <c r="E41" s="532"/>
      <c r="F41" s="532"/>
      <c r="G41" s="532"/>
      <c r="H41" s="532"/>
      <c r="I41" s="533"/>
      <c r="J41" s="37"/>
      <c r="K41" s="209"/>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87.75" customHeight="1" x14ac:dyDescent="0.2">
      <c r="B44" s="534"/>
      <c r="C44" s="535"/>
      <c r="D44" s="535"/>
      <c r="E44" s="535"/>
      <c r="F44" s="535"/>
      <c r="G44" s="535"/>
      <c r="H44" s="535"/>
      <c r="I44" s="536"/>
      <c r="J44" s="12"/>
      <c r="K44" s="12"/>
    </row>
    <row r="45" spans="2:11" ht="27.6" customHeight="1" x14ac:dyDescent="0.2">
      <c r="B45" s="183" t="s">
        <v>271</v>
      </c>
      <c r="C45" s="575" t="s">
        <v>365</v>
      </c>
      <c r="D45" s="576"/>
      <c r="E45" s="576"/>
      <c r="F45" s="576"/>
      <c r="G45" s="576"/>
      <c r="H45" s="576"/>
      <c r="I45" s="577"/>
      <c r="J45" s="38"/>
      <c r="K45" s="38"/>
    </row>
    <row r="46" spans="2:11" ht="60.75" customHeight="1" x14ac:dyDescent="0.2">
      <c r="B46" s="183" t="s">
        <v>272</v>
      </c>
      <c r="C46" s="540" t="s">
        <v>355</v>
      </c>
      <c r="D46" s="538"/>
      <c r="E46" s="538"/>
      <c r="F46" s="538"/>
      <c r="G46" s="538"/>
      <c r="H46" s="538"/>
      <c r="I46" s="539"/>
      <c r="J46" s="38"/>
      <c r="K46" s="38"/>
    </row>
    <row r="47" spans="2:11" ht="33.75" customHeight="1" x14ac:dyDescent="0.2">
      <c r="B47" s="202" t="s">
        <v>273</v>
      </c>
      <c r="C47" s="578" t="s">
        <v>327</v>
      </c>
      <c r="D47" s="579"/>
      <c r="E47" s="579"/>
      <c r="F47" s="579"/>
      <c r="G47" s="579"/>
      <c r="H47" s="579"/>
      <c r="I47" s="580"/>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6" t="s">
        <v>277</v>
      </c>
      <c r="D49" s="525" t="s">
        <v>278</v>
      </c>
      <c r="E49" s="525"/>
      <c r="F49" s="525"/>
      <c r="G49" s="525" t="s">
        <v>279</v>
      </c>
      <c r="H49" s="525"/>
      <c r="I49" s="526"/>
      <c r="J49" s="39"/>
      <c r="K49" s="39"/>
    </row>
    <row r="50" spans="2:11" ht="32.25" customHeight="1" x14ac:dyDescent="0.2">
      <c r="B50" s="524"/>
      <c r="C50" s="197">
        <v>44895</v>
      </c>
      <c r="D50" s="455" t="s">
        <v>356</v>
      </c>
      <c r="E50" s="456"/>
      <c r="F50" s="581"/>
      <c r="G50" s="455" t="s">
        <v>357</v>
      </c>
      <c r="H50" s="456"/>
      <c r="I50" s="457"/>
      <c r="J50" s="39"/>
      <c r="K50" s="39"/>
    </row>
    <row r="51" spans="2:11" ht="32.25" customHeight="1" x14ac:dyDescent="0.2">
      <c r="B51" s="203" t="s">
        <v>281</v>
      </c>
      <c r="C51" s="527" t="s">
        <v>328</v>
      </c>
      <c r="D51" s="527"/>
      <c r="E51" s="527"/>
      <c r="F51" s="527"/>
      <c r="G51" s="527"/>
      <c r="H51" s="527"/>
      <c r="I51" s="543"/>
      <c r="J51" s="42"/>
      <c r="K51" s="42"/>
    </row>
    <row r="52" spans="2:11" ht="28.5" customHeight="1" x14ac:dyDescent="0.2">
      <c r="B52" s="204" t="s">
        <v>283</v>
      </c>
      <c r="C52" s="449" t="s">
        <v>329</v>
      </c>
      <c r="D52" s="450"/>
      <c r="E52" s="450"/>
      <c r="F52" s="450"/>
      <c r="G52" s="450"/>
      <c r="H52" s="450"/>
      <c r="I52" s="451"/>
      <c r="J52" s="42"/>
      <c r="K52" s="42"/>
    </row>
    <row r="53" spans="2:11" ht="30" customHeight="1" x14ac:dyDescent="0.2">
      <c r="B53" s="202" t="s">
        <v>285</v>
      </c>
      <c r="C53" s="449" t="s">
        <v>286</v>
      </c>
      <c r="D53" s="450"/>
      <c r="E53" s="450"/>
      <c r="F53" s="450"/>
      <c r="G53" s="450"/>
      <c r="H53" s="450"/>
      <c r="I53" s="451"/>
      <c r="J53" s="43"/>
      <c r="K53" s="43"/>
    </row>
    <row r="54" spans="2:11" ht="31.5" customHeight="1" thickBot="1" x14ac:dyDescent="0.25">
      <c r="B54" s="205"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RiFWRwQe7vw4JWujsSALZm0eI6WrN4ZtOtVTUx2JBoMjgmp6Bs2IBz6QCQi8k+eCKlO/ZtdsAPSP0yCEW30ntg==" saltValue="3ejuVJ/8SPYlTnEJLWSun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14</v>
      </c>
      <c r="D9" s="332" t="s">
        <v>73</v>
      </c>
      <c r="E9" s="332"/>
      <c r="F9" s="333" t="s">
        <v>330</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76"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608" t="s">
        <v>331</v>
      </c>
      <c r="I12" s="609"/>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332</v>
      </c>
      <c r="D14" s="328"/>
      <c r="E14" s="328"/>
      <c r="F14" s="328"/>
      <c r="G14" s="328"/>
      <c r="H14" s="328"/>
      <c r="I14" s="343"/>
      <c r="J14" s="17"/>
      <c r="K14" s="17"/>
      <c r="M14" s="21"/>
      <c r="N14" s="6" t="s">
        <v>96</v>
      </c>
    </row>
    <row r="15" spans="2:14" ht="30.75" customHeight="1" x14ac:dyDescent="0.2">
      <c r="B15" s="18" t="s">
        <v>97</v>
      </c>
      <c r="C15" s="333" t="s">
        <v>333</v>
      </c>
      <c r="D15" s="334"/>
      <c r="E15" s="334"/>
      <c r="F15" s="590"/>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601" t="s">
        <v>334</v>
      </c>
      <c r="D17" s="602"/>
      <c r="E17" s="602"/>
      <c r="F17" s="602"/>
      <c r="G17" s="602"/>
      <c r="H17" s="602"/>
      <c r="I17" s="603"/>
      <c r="J17" s="22"/>
      <c r="K17" s="22"/>
      <c r="M17" s="21" t="s">
        <v>108</v>
      </c>
      <c r="N17" s="6" t="s">
        <v>109</v>
      </c>
    </row>
    <row r="18" spans="2:14" ht="30.75" customHeight="1" x14ac:dyDescent="0.2">
      <c r="B18" s="18" t="s">
        <v>110</v>
      </c>
      <c r="C18" s="333" t="s">
        <v>335</v>
      </c>
      <c r="D18" s="334"/>
      <c r="E18" s="334"/>
      <c r="F18" s="334"/>
      <c r="G18" s="334"/>
      <c r="H18" s="334"/>
      <c r="I18" s="335"/>
      <c r="J18" s="23"/>
      <c r="K18" s="23"/>
      <c r="M18" s="21" t="s">
        <v>112</v>
      </c>
      <c r="N18" s="6" t="s">
        <v>113</v>
      </c>
    </row>
    <row r="19" spans="2:14" ht="30.75" customHeight="1" x14ac:dyDescent="0.2">
      <c r="B19" s="18" t="s">
        <v>114</v>
      </c>
      <c r="C19" s="598" t="s">
        <v>336</v>
      </c>
      <c r="D19" s="599"/>
      <c r="E19" s="599"/>
      <c r="F19" s="599"/>
      <c r="G19" s="599"/>
      <c r="H19" s="599"/>
      <c r="I19" s="600"/>
      <c r="J19" s="24"/>
      <c r="K19" s="24"/>
      <c r="M19" s="21"/>
      <c r="N19" s="6" t="s">
        <v>116</v>
      </c>
    </row>
    <row r="20" spans="2:14" ht="30.75" customHeight="1" x14ac:dyDescent="0.2">
      <c r="B20" s="18" t="s">
        <v>117</v>
      </c>
      <c r="C20" s="604" t="s">
        <v>41</v>
      </c>
      <c r="D20" s="605"/>
      <c r="E20" s="605"/>
      <c r="F20" s="605"/>
      <c r="G20" s="605"/>
      <c r="H20" s="605"/>
      <c r="I20" s="606"/>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598" t="s">
        <v>337</v>
      </c>
      <c r="D22" s="599"/>
      <c r="E22" s="607"/>
      <c r="F22" s="598" t="s">
        <v>338</v>
      </c>
      <c r="G22" s="599"/>
      <c r="H22" s="599"/>
      <c r="I22" s="600"/>
      <c r="J22" s="24"/>
      <c r="K22" s="24"/>
      <c r="M22" s="21" t="s">
        <v>126</v>
      </c>
      <c r="N22" s="6" t="s">
        <v>127</v>
      </c>
    </row>
    <row r="23" spans="2:14" ht="39.75" customHeight="1" x14ac:dyDescent="0.2">
      <c r="B23" s="18" t="s">
        <v>128</v>
      </c>
      <c r="C23" s="327" t="s">
        <v>41</v>
      </c>
      <c r="D23" s="328"/>
      <c r="E23" s="594"/>
      <c r="F23" s="327" t="s">
        <v>41</v>
      </c>
      <c r="G23" s="328"/>
      <c r="H23" s="328"/>
      <c r="I23" s="343"/>
      <c r="J23" s="17"/>
      <c r="K23" s="17"/>
      <c r="M23" s="21"/>
      <c r="N23" s="6" t="s">
        <v>93</v>
      </c>
    </row>
    <row r="24" spans="2:14" ht="44.25" customHeight="1" x14ac:dyDescent="0.2">
      <c r="B24" s="18" t="s">
        <v>129</v>
      </c>
      <c r="C24" s="595" t="s">
        <v>339</v>
      </c>
      <c r="D24" s="596"/>
      <c r="E24" s="597"/>
      <c r="F24" s="598" t="s">
        <v>340</v>
      </c>
      <c r="G24" s="599"/>
      <c r="H24" s="599"/>
      <c r="I24" s="600"/>
      <c r="J24" s="23"/>
      <c r="K24" s="23"/>
      <c r="M24" s="27"/>
      <c r="N24" s="6" t="s">
        <v>132</v>
      </c>
    </row>
    <row r="25" spans="2:14" ht="29.25" customHeight="1" x14ac:dyDescent="0.2">
      <c r="B25" s="18" t="s">
        <v>133</v>
      </c>
      <c r="C25" s="369" t="s">
        <v>103</v>
      </c>
      <c r="D25" s="370"/>
      <c r="E25" s="371"/>
      <c r="F25" s="16" t="s">
        <v>134</v>
      </c>
      <c r="G25" s="591">
        <v>74</v>
      </c>
      <c r="H25" s="592"/>
      <c r="I25" s="593"/>
      <c r="J25" s="28"/>
      <c r="K25" s="28"/>
      <c r="M25" s="27"/>
    </row>
    <row r="26" spans="2:14" ht="27" customHeight="1" x14ac:dyDescent="0.2">
      <c r="B26" s="18" t="s">
        <v>135</v>
      </c>
      <c r="C26" s="333" t="s">
        <v>136</v>
      </c>
      <c r="D26" s="334"/>
      <c r="E26" s="590"/>
      <c r="F26" s="16" t="s">
        <v>137</v>
      </c>
      <c r="G26" s="591">
        <v>0</v>
      </c>
      <c r="H26" s="592"/>
      <c r="I26" s="593"/>
      <c r="J26" s="29"/>
      <c r="K26" s="29"/>
      <c r="M26" s="27"/>
    </row>
    <row r="27" spans="2:14" ht="47.25" customHeight="1" x14ac:dyDescent="0.2">
      <c r="B27" s="97" t="s">
        <v>138</v>
      </c>
      <c r="C27" s="327" t="s">
        <v>108</v>
      </c>
      <c r="D27" s="328"/>
      <c r="E27" s="594"/>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87"/>
      <c r="D42" s="387"/>
      <c r="E42" s="387"/>
      <c r="F42" s="387"/>
      <c r="G42" s="387"/>
      <c r="H42" s="387"/>
      <c r="I42" s="388"/>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79.5" customHeight="1" x14ac:dyDescent="0.2">
      <c r="B49" s="18" t="s">
        <v>165</v>
      </c>
      <c r="C49" s="584"/>
      <c r="D49" s="585"/>
      <c r="E49" s="585"/>
      <c r="F49" s="585"/>
      <c r="G49" s="585"/>
      <c r="H49" s="585"/>
      <c r="I49" s="586"/>
      <c r="J49" s="38"/>
      <c r="K49" s="38"/>
    </row>
    <row r="50" spans="2:11" ht="26.25" customHeight="1" x14ac:dyDescent="0.2">
      <c r="B50" s="18" t="s">
        <v>166</v>
      </c>
      <c r="C50" s="587"/>
      <c r="D50" s="588"/>
      <c r="E50" s="588"/>
      <c r="F50" s="588"/>
      <c r="G50" s="588"/>
      <c r="H50" s="588"/>
      <c r="I50" s="589"/>
      <c r="J50" s="38"/>
      <c r="K50" s="38"/>
    </row>
    <row r="51" spans="2:11" ht="64.5" customHeight="1" x14ac:dyDescent="0.2">
      <c r="B51" s="112" t="s">
        <v>167</v>
      </c>
      <c r="C51" s="584"/>
      <c r="D51" s="585"/>
      <c r="E51" s="585"/>
      <c r="F51" s="585"/>
      <c r="G51" s="585"/>
      <c r="H51" s="585"/>
      <c r="I51" s="586"/>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107"/>
      <c r="D54" s="387"/>
      <c r="E54" s="387"/>
      <c r="F54" s="387"/>
      <c r="G54" s="395"/>
      <c r="H54" s="395"/>
      <c r="I54" s="396"/>
      <c r="J54" s="39"/>
      <c r="K54" s="39"/>
    </row>
    <row r="55" spans="2:11" ht="31.5" customHeight="1" x14ac:dyDescent="0.2">
      <c r="B55" s="112" t="s">
        <v>173</v>
      </c>
      <c r="C55" s="582" t="s">
        <v>341</v>
      </c>
      <c r="D55" s="583"/>
      <c r="E55" s="409" t="s">
        <v>175</v>
      </c>
      <c r="F55" s="409"/>
      <c r="G55" s="408" t="s">
        <v>342</v>
      </c>
      <c r="H55" s="408"/>
      <c r="I55" s="410"/>
      <c r="J55" s="41"/>
      <c r="K55" s="41"/>
    </row>
    <row r="56" spans="2:11" ht="31.5" customHeight="1" x14ac:dyDescent="0.2">
      <c r="B56" s="112" t="s">
        <v>177</v>
      </c>
      <c r="C56" s="387" t="str">
        <f>+'[3]HV 1'!C56:D56</f>
        <v>NICOLAS ADOLFO CORREAL HUERTAS</v>
      </c>
      <c r="D56" s="387"/>
      <c r="E56" s="411" t="s">
        <v>178</v>
      </c>
      <c r="F56" s="411"/>
      <c r="G56" s="408" t="str">
        <f>+'[7]HV 1'!G59:I59</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6"/>
      <c r="C1" s="419" t="s">
        <v>0</v>
      </c>
      <c r="D1" s="420"/>
      <c r="E1" s="420"/>
      <c r="F1" s="420"/>
      <c r="G1" s="420"/>
      <c r="H1" s="421"/>
      <c r="I1" s="422"/>
      <c r="J1" s="423"/>
    </row>
    <row r="2" spans="2:11" ht="18" customHeight="1" thickBot="1" x14ac:dyDescent="0.3">
      <c r="B2" s="417"/>
      <c r="C2" s="419" t="s">
        <v>1</v>
      </c>
      <c r="D2" s="420"/>
      <c r="E2" s="420"/>
      <c r="F2" s="420"/>
      <c r="G2" s="420"/>
      <c r="H2" s="421"/>
      <c r="I2" s="424"/>
      <c r="J2" s="425"/>
    </row>
    <row r="3" spans="2:11" ht="18" customHeight="1" thickBot="1" x14ac:dyDescent="0.3">
      <c r="B3" s="417"/>
      <c r="C3" s="419" t="s">
        <v>343</v>
      </c>
      <c r="D3" s="420"/>
      <c r="E3" s="420"/>
      <c r="F3" s="420"/>
      <c r="G3" s="420"/>
      <c r="H3" s="421"/>
      <c r="I3" s="424"/>
      <c r="J3" s="425"/>
    </row>
    <row r="4" spans="2:11" ht="18" customHeight="1" thickBot="1" x14ac:dyDescent="0.3">
      <c r="B4" s="418"/>
      <c r="C4" s="419" t="s">
        <v>183</v>
      </c>
      <c r="D4" s="420"/>
      <c r="E4" s="420"/>
      <c r="F4" s="421"/>
      <c r="G4" s="428" t="s">
        <v>184</v>
      </c>
      <c r="H4" s="429"/>
      <c r="I4" s="426"/>
      <c r="J4" s="427"/>
    </row>
    <row r="5" spans="2:11" ht="18" customHeight="1" thickBot="1" x14ac:dyDescent="0.3">
      <c r="B5" s="53"/>
      <c r="C5" s="10"/>
      <c r="D5" s="10"/>
      <c r="E5" s="10"/>
      <c r="F5" s="10"/>
      <c r="G5" s="10"/>
      <c r="H5" s="10"/>
      <c r="I5" s="10"/>
      <c r="J5" s="54"/>
    </row>
    <row r="6" spans="2:11" ht="51.75" customHeight="1" thickBot="1" x14ac:dyDescent="0.3">
      <c r="B6" s="1" t="s">
        <v>344</v>
      </c>
      <c r="C6" s="432" t="str">
        <f>+'[5]Sección 1. Metas - Magnitud'!C7</f>
        <v>1032 - Gestión y control de tránsito y transporte</v>
      </c>
      <c r="D6" s="433"/>
      <c r="E6" s="434"/>
      <c r="F6" s="55"/>
      <c r="G6" s="10"/>
      <c r="H6" s="10"/>
      <c r="I6" s="10"/>
      <c r="J6" s="54"/>
    </row>
    <row r="7" spans="2:11" ht="32.25" customHeight="1" thickBot="1" x14ac:dyDescent="0.3">
      <c r="B7" s="2" t="s">
        <v>186</v>
      </c>
      <c r="C7" s="432" t="str">
        <f>+'[5]Sección 1. Metas - Magnitud'!C8:F8</f>
        <v>Dirección de Control y Vigilancia</v>
      </c>
      <c r="D7" s="433"/>
      <c r="E7" s="434"/>
      <c r="F7" s="55"/>
      <c r="G7" s="10"/>
      <c r="H7" s="10"/>
      <c r="I7" s="10"/>
      <c r="J7" s="54"/>
    </row>
    <row r="8" spans="2:11" ht="32.25" customHeight="1" thickBot="1" x14ac:dyDescent="0.3">
      <c r="B8" s="2" t="s">
        <v>187</v>
      </c>
      <c r="C8" s="432" t="str">
        <f>+'[5]Sección 1. Metas - Magnitud'!C9:F9</f>
        <v>Subsecretaría de Servicios de la Movilidad</v>
      </c>
      <c r="D8" s="433"/>
      <c r="E8" s="434"/>
      <c r="F8" s="4"/>
      <c r="G8" s="10"/>
      <c r="H8" s="10"/>
      <c r="I8" s="10"/>
      <c r="J8" s="54"/>
    </row>
    <row r="9" spans="2:11" ht="33.75" customHeight="1" thickBot="1" x14ac:dyDescent="0.3">
      <c r="B9" s="2" t="s">
        <v>188</v>
      </c>
      <c r="C9" s="432" t="s">
        <v>189</v>
      </c>
      <c r="D9" s="433"/>
      <c r="E9" s="434"/>
      <c r="F9" s="55"/>
      <c r="G9" s="10"/>
      <c r="H9" s="10"/>
      <c r="I9" s="10"/>
      <c r="J9" s="54"/>
    </row>
    <row r="10" spans="2:11" ht="33.75" customHeight="1" thickBot="1" x14ac:dyDescent="0.3">
      <c r="B10" s="100" t="s">
        <v>190</v>
      </c>
      <c r="C10" s="432" t="str">
        <f>+'[7]HV 14'!F9</f>
        <v>14. Realizar 241 visitas administrativas y de seguimiento a empresas prestadoras del servicio público de transporte.</v>
      </c>
      <c r="D10" s="433"/>
      <c r="E10" s="434"/>
      <c r="F10" s="55"/>
      <c r="G10" s="10"/>
      <c r="H10" s="10"/>
      <c r="I10" s="10"/>
      <c r="J10" s="54"/>
    </row>
    <row r="11" spans="2:11" ht="34.5" customHeight="1" x14ac:dyDescent="0.25"/>
    <row r="12" spans="2:11" ht="21.75" customHeight="1" x14ac:dyDescent="0.25">
      <c r="B12" s="442" t="s">
        <v>345</v>
      </c>
      <c r="C12" s="443"/>
      <c r="D12" s="443"/>
      <c r="E12" s="443"/>
      <c r="F12" s="443"/>
      <c r="G12" s="443"/>
      <c r="H12" s="444"/>
      <c r="I12" s="616" t="s">
        <v>192</v>
      </c>
      <c r="J12" s="617"/>
      <c r="K12" s="617"/>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14"/>
    </row>
    <row r="16" spans="2:11" x14ac:dyDescent="0.25">
      <c r="B16" s="143"/>
      <c r="C16" s="144"/>
      <c r="D16" s="145"/>
      <c r="E16" s="146"/>
      <c r="F16" s="144"/>
      <c r="G16" s="145"/>
      <c r="H16" s="147"/>
      <c r="I16" s="148"/>
      <c r="J16" s="149"/>
      <c r="K16" s="615"/>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0" t="s">
        <v>209</v>
      </c>
      <c r="C19" s="611"/>
      <c r="D19" s="157">
        <f>SUM(D15:D16)</f>
        <v>0</v>
      </c>
      <c r="E19" s="612" t="s">
        <v>209</v>
      </c>
      <c r="F19" s="613"/>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346</v>
      </c>
      <c r="L9" s="131" t="s">
        <v>347</v>
      </c>
    </row>
    <row r="10" spans="10:12" x14ac:dyDescent="0.25">
      <c r="J10" s="128" t="s">
        <v>348</v>
      </c>
      <c r="K10" s="128">
        <v>77</v>
      </c>
      <c r="L10" s="128">
        <v>2</v>
      </c>
    </row>
    <row r="11" spans="10:12" x14ac:dyDescent="0.25">
      <c r="J11" s="102"/>
      <c r="K11" s="102"/>
      <c r="L11" s="102">
        <v>37</v>
      </c>
    </row>
    <row r="12" spans="10:12" x14ac:dyDescent="0.25">
      <c r="J12" s="102"/>
      <c r="K12" s="102"/>
      <c r="L12" s="102">
        <v>43</v>
      </c>
    </row>
    <row r="13" spans="10:12" x14ac:dyDescent="0.25">
      <c r="K13" s="102" t="s">
        <v>349</v>
      </c>
      <c r="L13" s="126">
        <f>SUM(L10:L12)</f>
        <v>82</v>
      </c>
    </row>
    <row r="14" spans="10:12" x14ac:dyDescent="0.25">
      <c r="J14" s="128" t="s">
        <v>350</v>
      </c>
      <c r="K14" s="128">
        <v>115</v>
      </c>
      <c r="L14" s="128">
        <v>16</v>
      </c>
    </row>
    <row r="15" spans="10:12" x14ac:dyDescent="0.25">
      <c r="J15" s="102"/>
      <c r="K15" s="102"/>
      <c r="L15" s="102">
        <v>27</v>
      </c>
    </row>
    <row r="16" spans="10:12" x14ac:dyDescent="0.25">
      <c r="J16" s="102"/>
      <c r="K16" s="102"/>
      <c r="L16" s="102">
        <v>10</v>
      </c>
    </row>
    <row r="17" spans="10:14" x14ac:dyDescent="0.25">
      <c r="J17" s="102"/>
      <c r="K17" s="102" t="s">
        <v>349</v>
      </c>
      <c r="L17" s="126">
        <f>SUM(L14:L16)</f>
        <v>53</v>
      </c>
    </row>
    <row r="18" spans="10:14" x14ac:dyDescent="0.25">
      <c r="J18" s="128" t="s">
        <v>351</v>
      </c>
      <c r="K18" s="128">
        <v>7</v>
      </c>
      <c r="L18" s="128">
        <v>13</v>
      </c>
    </row>
    <row r="19" spans="10:14" x14ac:dyDescent="0.25">
      <c r="J19" s="102"/>
      <c r="K19" s="102"/>
      <c r="L19" s="102">
        <v>14</v>
      </c>
    </row>
    <row r="20" spans="10:14" x14ac:dyDescent="0.25">
      <c r="J20" s="102"/>
      <c r="K20" s="102"/>
      <c r="L20" s="102">
        <v>10</v>
      </c>
    </row>
    <row r="21" spans="10:14" x14ac:dyDescent="0.25">
      <c r="J21" s="102"/>
      <c r="K21" s="102" t="s">
        <v>349</v>
      </c>
      <c r="L21" s="126">
        <f>SUM(L18:L20)</f>
        <v>37</v>
      </c>
    </row>
    <row r="22" spans="10:14" x14ac:dyDescent="0.25">
      <c r="J22" s="128" t="s">
        <v>352</v>
      </c>
      <c r="K22" s="128">
        <v>52</v>
      </c>
      <c r="L22" s="128">
        <v>10</v>
      </c>
    </row>
    <row r="23" spans="10:14" x14ac:dyDescent="0.25">
      <c r="J23" s="102"/>
      <c r="K23" s="102"/>
      <c r="L23" s="102">
        <v>0</v>
      </c>
    </row>
    <row r="24" spans="10:14" x14ac:dyDescent="0.25">
      <c r="J24" s="102"/>
      <c r="K24" s="102"/>
      <c r="L24" s="102">
        <v>59</v>
      </c>
    </row>
    <row r="25" spans="10:14" x14ac:dyDescent="0.25">
      <c r="J25" s="102"/>
      <c r="K25" s="102" t="s">
        <v>349</v>
      </c>
      <c r="L25" s="126">
        <f>SUM(L22:L24)</f>
        <v>69</v>
      </c>
    </row>
    <row r="27" spans="10:14" x14ac:dyDescent="0.25">
      <c r="J27" s="129" t="s">
        <v>353</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ANDRES</cp:lastModifiedBy>
  <cp:revision/>
  <dcterms:created xsi:type="dcterms:W3CDTF">2010-03-25T16:40:43Z</dcterms:created>
  <dcterms:modified xsi:type="dcterms:W3CDTF">2023-01-24T18:49:25Z</dcterms:modified>
  <cp:category/>
  <cp:contentStatus/>
</cp:coreProperties>
</file>