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2.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12"/>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Users/deisipascagaza/Library/CloudStorage/OneDrive-INSTITUTODEPROTECCIONANIMAL899999061052/TRABAJO EN CASA/IDPYBA 2023/PLAN DE ACCION/7550/FEBRERO/ENTREGA INFORMES - FEBRERO - SGC Y 7550/"/>
    </mc:Choice>
  </mc:AlternateContent>
  <xr:revisionPtr revIDLastSave="0" documentId="13_ncr:1_{A06E7A67-02A5-4046-B914-A3AC2C90BC93}" xr6:coauthVersionLast="47" xr6:coauthVersionMax="47" xr10:uidLastSave="{00000000-0000-0000-0000-000000000000}"/>
  <bookViews>
    <workbookView xWindow="0" yWindow="500" windowWidth="20740" windowHeight="11040" tabRatio="889" activeTab="8" xr2:uid="{00000000-000D-0000-FFFF-FFFF00000000}"/>
  </bookViews>
  <sheets>
    <sheet name="Sección 3. Metas Producto" sheetId="5" state="hidden" r:id="rId1"/>
    <sheet name="MP - SIT" sheetId="62" state="hidden" r:id="rId2"/>
    <sheet name="Act.Meta_SIT" sheetId="63" state="hidden" r:id="rId3"/>
    <sheet name="META 2" sheetId="87" r:id="rId4"/>
    <sheet name="META 3" sheetId="93" r:id="rId5"/>
    <sheet name="META 4" sheetId="95" r:id="rId6"/>
    <sheet name="META 5" sheetId="90" r:id="rId7"/>
    <sheet name="META 6" sheetId="91" r:id="rId8"/>
    <sheet name="META 7" sheetId="92" r:id="rId9"/>
    <sheet name="HV 14" sheetId="47" state="hidden" r:id="rId10"/>
    <sheet name="Act. 14" sheetId="48" state="hidden" r:id="rId11"/>
    <sheet name="Hoja3" sheetId="66" state="hidden" r:id="rId12"/>
    <sheet name="Hoja1" sheetId="57" state="hidden" r:id="rId13"/>
  </sheets>
  <definedNames>
    <definedName name="_xlnm.Print_Area" localSheetId="3">'META 2'!$A$1:$I$61</definedName>
    <definedName name="_xlnm.Print_Area" localSheetId="4">'META 3'!$A$1:$I$54</definedName>
    <definedName name="_xlnm.Print_Area" localSheetId="5">'META 4'!$A$1:$I$57</definedName>
    <definedName name="_xlnm.Print_Area" localSheetId="6">'META 5'!$A$1:$I$67</definedName>
    <definedName name="_xlnm.Print_Area" localSheetId="7">'META 6'!$A$1:$I$74</definedName>
    <definedName name="_xlnm.Print_Area" localSheetId="8">'META 7'!$A$1:$I$58</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#REF!</definedName>
    <definedName name="GRUPO_ETAREOS" localSheetId="9">#REF!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#REF!</definedName>
    <definedName name="GRUPO_ETARIO" localSheetId="9">#REF!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#REF!</definedName>
    <definedName name="GRUPO_ETNICO" localSheetId="9">#REF!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#REF!</definedName>
    <definedName name="GRUPOETNICO" localSheetId="9">#REF!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#REF!</definedName>
    <definedName name="GRUPOS_ETNICOS" localSheetId="4">#REF!</definedName>
    <definedName name="GRUPOS_ETNICOS" localSheetId="5">#REF!</definedName>
    <definedName name="GRUPOS_ETNICOS">#REF!</definedName>
    <definedName name="LOCALIDAD" localSheetId="9">#REF!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#REF!</definedName>
    <definedName name="LOCALIZACION" localSheetId="9">#REF!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2" i="90" l="1"/>
  <c r="I48" i="91"/>
  <c r="D28" i="91" l="1"/>
  <c r="I58" i="90"/>
  <c r="I56" i="90"/>
  <c r="F27" i="95" l="1"/>
  <c r="E38" i="95"/>
  <c r="E37" i="95"/>
  <c r="E36" i="95"/>
  <c r="E35" i="95"/>
  <c r="E34" i="95"/>
  <c r="E33" i="95"/>
  <c r="E32" i="95"/>
  <c r="E31" i="95"/>
  <c r="C38" i="95"/>
  <c r="C37" i="95"/>
  <c r="C36" i="95"/>
  <c r="C35" i="95"/>
  <c r="C34" i="95"/>
  <c r="C33" i="95"/>
  <c r="C32" i="95"/>
  <c r="C31" i="95"/>
  <c r="C30" i="95"/>
  <c r="C29" i="95"/>
  <c r="C28" i="95"/>
  <c r="C27" i="95"/>
  <c r="C28" i="92" l="1"/>
  <c r="D28" i="92" s="1"/>
  <c r="C29" i="92"/>
  <c r="C30" i="92"/>
  <c r="C31" i="92"/>
  <c r="C32" i="92"/>
  <c r="C33" i="92"/>
  <c r="C34" i="92"/>
  <c r="C35" i="92"/>
  <c r="C36" i="92"/>
  <c r="C37" i="92"/>
  <c r="C38" i="92"/>
  <c r="C27" i="92"/>
  <c r="D27" i="92" s="1"/>
  <c r="C28" i="91"/>
  <c r="C29" i="91"/>
  <c r="C30" i="91"/>
  <c r="C31" i="91"/>
  <c r="C32" i="91"/>
  <c r="C33" i="91"/>
  <c r="C34" i="91"/>
  <c r="C35" i="91"/>
  <c r="C36" i="91"/>
  <c r="C37" i="91"/>
  <c r="C38" i="91"/>
  <c r="C27" i="91"/>
  <c r="C28" i="90"/>
  <c r="D28" i="90" s="1"/>
  <c r="C29" i="90"/>
  <c r="C30" i="90"/>
  <c r="C31" i="90"/>
  <c r="C33" i="90"/>
  <c r="C34" i="90"/>
  <c r="C35" i="90"/>
  <c r="C36" i="90"/>
  <c r="C37" i="90"/>
  <c r="C38" i="90"/>
  <c r="C27" i="90"/>
  <c r="D27" i="90" s="1"/>
  <c r="C38" i="93"/>
  <c r="C37" i="93"/>
  <c r="C36" i="93"/>
  <c r="C35" i="93"/>
  <c r="C34" i="93"/>
  <c r="C33" i="93"/>
  <c r="C32" i="93"/>
  <c r="C31" i="93"/>
  <c r="C30" i="93"/>
  <c r="C29" i="93"/>
  <c r="C28" i="93"/>
  <c r="C27" i="93"/>
  <c r="C28" i="87"/>
  <c r="C29" i="87"/>
  <c r="C30" i="87"/>
  <c r="C31" i="87"/>
  <c r="C32" i="87"/>
  <c r="C33" i="87"/>
  <c r="C34" i="87"/>
  <c r="C35" i="87"/>
  <c r="C36" i="87"/>
  <c r="C37" i="87"/>
  <c r="C38" i="87"/>
  <c r="C27" i="87"/>
  <c r="D27" i="87" s="1"/>
  <c r="E35" i="92" l="1"/>
  <c r="E38" i="92" l="1"/>
  <c r="E37" i="92"/>
  <c r="E36" i="92"/>
  <c r="E34" i="92"/>
  <c r="E33" i="92"/>
  <c r="E32" i="92"/>
  <c r="E31" i="92"/>
  <c r="E30" i="92"/>
  <c r="E29" i="92"/>
  <c r="E28" i="92"/>
  <c r="E27" i="92"/>
  <c r="E38" i="93" l="1"/>
  <c r="E37" i="93"/>
  <c r="E36" i="93"/>
  <c r="E35" i="93"/>
  <c r="E34" i="93"/>
  <c r="E33" i="93"/>
  <c r="E32" i="93"/>
  <c r="E31" i="93"/>
  <c r="E30" i="93"/>
  <c r="E29" i="93"/>
  <c r="E28" i="93"/>
  <c r="E27" i="93"/>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6" i="91"/>
  <c r="E35" i="91"/>
  <c r="E34" i="91"/>
  <c r="E33" i="91"/>
  <c r="E32" i="91"/>
  <c r="E31" i="91"/>
  <c r="E30" i="91"/>
  <c r="E29" i="91"/>
  <c r="E28" i="91"/>
  <c r="E27" i="91"/>
  <c r="E27" i="95"/>
  <c r="F27" i="93" l="1"/>
  <c r="H27" i="91" l="1"/>
  <c r="H27" i="95"/>
  <c r="H28" i="95" s="1"/>
  <c r="H29" i="95" s="1"/>
  <c r="H30" i="95" s="1"/>
  <c r="H31" i="95" s="1"/>
  <c r="H32" i="95" s="1"/>
  <c r="H33" i="95" s="1"/>
  <c r="H34" i="95" s="1"/>
  <c r="H35" i="95" s="1"/>
  <c r="H36" i="95" s="1"/>
  <c r="H37" i="95" s="1"/>
  <c r="H38" i="95" s="1"/>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G27" i="92"/>
  <c r="I27" i="92" l="1"/>
  <c r="I27" i="95"/>
  <c r="L27" i="66"/>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F27" i="9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 r="E37" i="91"/>
  <c r="H37" i="91" l="1"/>
  <c r="H38" i="91" s="1"/>
  <c r="G27" i="91"/>
  <c r="I27"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<sst xmlns="http://schemas.openxmlformats.org/spreadsheetml/2006/main" count="1183" uniqueCount="471">
  <si>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</si>
  <si>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</si>
  <si>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</si>
  <si>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</si>
  <si>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</si>
  <si>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</si>
  <si>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</si>
  <si>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</si>
  <si>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</si>
  <si>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</si>
  <si>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</si>
  <si>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</si>
  <si>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</si>
  <si>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</si>
  <si>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</si>
  <si>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</si>
  <si>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</si>
  <si>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</si>
  <si>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</si>
  <si>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</si>
  <si>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</si>
  <si>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</si>
  <si>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</si>
  <si>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</si>
  <si>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</si>
  <si>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</si>
  <si>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</si>
  <si>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</si>
  <si>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</si>
  <si>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</si>
  <si>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</si>
  <si>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</si>
  <si>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</si>
  <si>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</si>
  <si>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</si>
  <si>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</si>
  <si>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</si>
  <si>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</si>
  <si>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</si>
  <si>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</si>
  <si>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</si>
  <si>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</si>
  <si>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</si>
  <si>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</si>
  <si>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</si>
  <si>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</si>
  <si>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</si>
  <si>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</si>
  <si>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</si>
  <si>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</si>
  <si>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</si>
  <si>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</si>
  <si>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</si>
  <si>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</si>
  <si>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</si>
  <si>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</si>
  <si>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</si>
  <si>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</si>
  <si>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</si>
  <si>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</si>
  <si>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</si>
  <si>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</si>
  <si>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</si>
  <si>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</si>
  <si>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</si>
  <si>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</si>
  <si>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</si>
  <si>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</si>
  <si>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</si>
  <si>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</si>
  <si>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</si>
  <si>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</si>
  <si>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</si>
  <si>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</si>
  <si>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</si>
  <si>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</si>
  <si>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</si>
  <si>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</si>
  <si>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</si>
  <si>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</si>
  <si>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</si>
  <si>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</si>
  <si>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</si>
  <si>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</si>
  <si>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</si>
  <si>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</si>
  <si>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</si>
  <si>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</si>
  <si>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</si>
  <si>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</si>
  <si>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</si>
  <si>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</si>
  <si>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</si>
  <si>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</si>
  <si>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</si>
  <si>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</si>
  <si>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</si>
  <si>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</si>
  <si>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</si>
  <si>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</si>
  <si>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</si>
  <si>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</si>
  <si>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</si>
  <si>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</si>
  <si>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</si>
  <si>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</si>
  <si>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</si>
  <si>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</si>
  <si>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</si>
  <si>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</si>
  <si>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</si>
  <si>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</si>
  <si>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</si>
  <si>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</si>
  <si>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</si>
  <si>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</si>
  <si>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</si>
  <si>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</si>
  <si>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</si>
  <si>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</si>
  <si>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</si>
  <si>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</si>
  <si>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</si>
  <si>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</si>
  <si>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</si>
  <si>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</si>
  <si>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</si>
  <si>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</si>
  <si>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</si>
  <si>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</si>
  <si>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</si>
  <si>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</si>
  <si>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</si>
  <si>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</si>
  <si>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</si>
  <si>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</si>
  <si>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</si>
  <si>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</si>
  <si>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</si>
  <si>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</si>
  <si>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</si>
  <si>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</si>
  <si>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</si>
  <si>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</si>
  <si>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</si>
  <si>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</si>
  <si>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</si>
  <si>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</si>
  <si>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</si>
  <si>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</si>
  <si>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</si>
  <si>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</si>
  <si>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</si>
  <si>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</si>
  <si>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</si>
  <si>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</si>
  <si>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</si>
  <si>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</si>
  <si>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</si>
  <si>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</si>
  <si>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</si>
  <si>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</si>
  <si>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</si>
  <si>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</si>
  <si>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</si>
  <si>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</si>
  <si>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</si>
  <si>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</si>
  <si>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</si>
  <si>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</si>
  <si>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</si>
  <si>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</si>
  <si>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</si>
  <si>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</si>
  <si>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</si>
  <si>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</si>
  <si>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</si>
  <si>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</si>
  <si>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</si>
  <si>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</si>
  <si>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</si>
  <si>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</si>
  <si>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</si>
  <si>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</si>
  <si>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</si>
  <si>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</si>
  <si>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</si>
  <si>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</si>
  <si>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</si>
  <si>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</si>
  <si>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</si>
  <si>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</si>
  <si>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</si>
  <si>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</si>
  <si>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</si>
  <si>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</si>
  <si>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</si>
  <si>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</si>
  <si>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</si>
  <si>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</si>
  <si>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</si>
  <si>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</si>
  <si>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</si>
  <si>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</si>
  <si>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</si>
  <si>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</si>
  <si>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</si>
  <si>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</si>
  <si>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</si>
  <si>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</si>
  <si>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</si>
  <si>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</si>
  <si>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</si>
  <si>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</si>
  <si>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</si>
  <si>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</si>
  <si>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</si>
  <si>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</si>
  <si>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</si>
  <si>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</si>
  <si>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</si>
  <si>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</si>
  <si>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</si>
  <si>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</si>
  <si>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</si>
  <si>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Meta/Actividad con territorialización</t>
  </si>
  <si>
    <t>Dependencia responsable</t>
  </si>
  <si>
    <t>Subdirección de Gestión Corporativa</t>
  </si>
  <si>
    <t>Indicador PMR</t>
  </si>
  <si>
    <t>Nombre Proyecto</t>
  </si>
  <si>
    <t>Fortalecimiento institucional de la estructura organizacional del IDPYBA Bogotá</t>
  </si>
  <si>
    <t>Código del Proyecto</t>
  </si>
  <si>
    <t>Código del proceso</t>
  </si>
  <si>
    <t>PE03</t>
  </si>
  <si>
    <t>Objetivo estratégico</t>
  </si>
  <si>
    <t>Meta Sectorial</t>
  </si>
  <si>
    <t>Realizar el fortalecimiento institucional de la estructura orgánica y funcional de la estructura orgánica y funcional de la SDA, IDGER, JBB, E  IDPYBA</t>
  </si>
  <si>
    <t>Nombre del indicador</t>
  </si>
  <si>
    <t>Tipología</t>
  </si>
  <si>
    <t>Fecha de programación</t>
  </si>
  <si>
    <t>1 de enero de 2022</t>
  </si>
  <si>
    <t>Tipo anualización</t>
  </si>
  <si>
    <t>Objetivo y descripción del Indicador</t>
  </si>
  <si>
    <t>Fuente u origen de Datos</t>
  </si>
  <si>
    <t>PLAN DE ACCIÓN</t>
  </si>
  <si>
    <t>Fórmula de Cálculo</t>
  </si>
  <si>
    <t>Unidad de medida del indicador</t>
  </si>
  <si>
    <t>CANTIDAD</t>
  </si>
  <si>
    <t xml:space="preserve">Nombre de las Variables </t>
  </si>
  <si>
    <t>Magnitud Ejecutada</t>
  </si>
  <si>
    <t xml:space="preserve">Magnitud programada </t>
  </si>
  <si>
    <t>Unidad de medida (de la variable)</t>
  </si>
  <si>
    <t>Descripción de la variable</t>
  </si>
  <si>
    <t>Inicio de la Serie</t>
  </si>
  <si>
    <t>Línea base</t>
  </si>
  <si>
    <t>Acumulado cuatrienio</t>
  </si>
  <si>
    <t>Fin de la Serie</t>
  </si>
  <si>
    <t>Valor de la Meta</t>
  </si>
  <si>
    <t>Frecuencia del reporte</t>
  </si>
  <si>
    <t>MENSUAL</t>
  </si>
  <si>
    <t xml:space="preserve">Justificación meta inferior a línea base </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</si>
  <si>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</si>
  <si>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</si>
  <si>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</si>
  <si>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</si>
  <si>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</si>
  <si>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</si>
  <si>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</si>
  <si>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</si>
  <si>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</si>
  <si>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Descripción del avance de meta en el periodo</t>
  </si>
  <si>
    <t>Descripción avances y logros</t>
  </si>
  <si>
    <t>Descripción retrasos y soluciones</t>
  </si>
  <si>
    <t>Beneficios para la Comunidad/Entidad</t>
  </si>
  <si>
    <t>PARTE 3. Actualización y Responsables del reporte</t>
  </si>
  <si>
    <t>Control de actualizaciones</t>
  </si>
  <si>
    <t xml:space="preserve">Fecha </t>
  </si>
  <si>
    <t>Campo modificado</t>
  </si>
  <si>
    <t>Modificación realizada.</t>
  </si>
  <si>
    <t>Responsable del Análisis</t>
  </si>
  <si>
    <t>Responsable del reporte</t>
  </si>
  <si>
    <t>Jefe de Oficina y/o Subdirector(a)</t>
  </si>
  <si>
    <t>GOTARDO ANTONIO YÁÑEZ ÁLVAREZ</t>
  </si>
  <si>
    <t>Firma Jefe Oficina y/o Subdirector(a)</t>
  </si>
  <si>
    <t>SUBDIRECTOR DE GESTIÓN CORPORATIVA</t>
  </si>
  <si>
    <t>Fortalecer los canales de comunicación</t>
  </si>
  <si>
    <t>Grupo Comunicaciones</t>
  </si>
  <si>
    <t>Garantizar accesibilidad a la información institucional a los grupos de valor, a través de los mecanismos y canales que disponga el Instituto</t>
  </si>
  <si>
    <t>Planes Estratégicos Formulados</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</si>
  <si>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</si>
  <si>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Plan de Acción</t>
  </si>
  <si>
    <t>Actividades ejecutadas para el fortalecimiento de los canales de comunicación / Actividades programadas para el fortalecimiento de los canales de comunicación</t>
  </si>
  <si>
    <t>Actividades ejecutadas para el fortalecimiento de los canales de comunicación</t>
  </si>
  <si>
    <t>Actividades programadas para el fortalecimiento de los canales de comunicación</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</si>
  <si>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</si>
  <si>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</si>
  <si>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Acumulado Año</t>
  </si>
  <si>
    <t>Piezas Gráficas</t>
  </si>
  <si>
    <t>Videos</t>
  </si>
  <si>
    <t>Notas y Comunicados</t>
  </si>
  <si>
    <t>Publicaciones Facebook</t>
  </si>
  <si>
    <t>Publicaciones Twitter</t>
  </si>
  <si>
    <t>Publicaciones Instagram</t>
  </si>
  <si>
    <t>Impresiones en redes</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</si>
  <si>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</si>
  <si>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</si>
  <si>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</si>
  <si>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</si>
  <si>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</si>
  <si>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</si>
  <si>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</si>
  <si>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</si>
  <si>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</si>
  <si>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</si>
  <si>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</si>
  <si>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</si>
  <si>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</si>
  <si>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</si>
  <si>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</si>
  <si>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</si>
  <si>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</si>
  <si>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</si>
  <si>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</si>
  <si>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</si>
  <si>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</si>
  <si>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</si>
  <si>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</si>
  <si>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</si>
  <si>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</si>
  <si>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</si>
  <si>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</si>
  <si>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</si>
  <si>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</si>
  <si>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</si>
  <si>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</si>
  <si>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</si>
  <si>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</si>
  <si>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</si>
  <si>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Tutelas y demandas respondidas:</t>
  </si>
  <si>
    <t>Diligencias judiciales atendidas:</t>
  </si>
  <si>
    <t>Contratos elaborados:</t>
  </si>
  <si>
    <t>Novedades contractuales:</t>
  </si>
  <si>
    <t>Derechos de petición respondidos, PQR, Requerimientos:</t>
  </si>
  <si>
    <t>Derechos de petición respondidos:</t>
  </si>
  <si>
    <t>Realizar un diagnostico de fortalecimiento institucional que cumpla con las necesidades de los procesos transversales del IDPYBA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</si>
  <si>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</si>
  <si>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</si>
  <si>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</si>
  <si>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</si>
  <si>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</si>
  <si>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</si>
  <si>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 xml:space="preserve">PQRS recibidas: </t>
  </si>
  <si>
    <t>Satisfacción ciudadana:</t>
  </si>
  <si>
    <t>Asesorías dadas:</t>
  </si>
  <si>
    <t>Capacitaciones:</t>
  </si>
  <si>
    <t>Actividades de bienestar:</t>
  </si>
  <si>
    <t>Actividades del PASST:</t>
  </si>
  <si>
    <t>Ingresos, salidas y traslados:</t>
  </si>
  <si>
    <t>Proveedores gestionados:</t>
  </si>
  <si>
    <t>Mantenimientos realizados</t>
  </si>
  <si>
    <t>CDP Y CRP expedidos:</t>
  </si>
  <si>
    <t>Giros por pospre realizados:</t>
  </si>
  <si>
    <t>Operaciones contables:</t>
  </si>
  <si>
    <t>Transferencias documentales realizadas</t>
  </si>
  <si>
    <t>Capacitaciones realizadas:</t>
  </si>
  <si>
    <t>Implementar un plan de acción para el cumplimiento de la estrategia de los procesos TIC del Instituto acorde con los lineamientos establecidos en el Decreto 415 de 2016</t>
  </si>
  <si>
    <t>PA04</t>
  </si>
  <si>
    <t xml:space="preserve">Desarrollar herramientas técnicas, dinámicas y confiables, a través del manejo y gestión de conocimiento. </t>
  </si>
  <si>
    <t>Planes De Acción O Gestión Formulados.</t>
  </si>
  <si>
    <t>PLAN DE ACCION</t>
  </si>
  <si>
    <t>AVANCE MES</t>
  </si>
  <si>
    <t>ACUMULADO AÑO</t>
  </si>
  <si>
    <t>Solicitudes gestionadas por la mesa de servicios:</t>
  </si>
  <si>
    <t>Publicaciones realizadas en sitios web:</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</si>
  <si>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</si>
  <si>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</si>
  <si>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</si>
  <si>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</si>
  <si>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</si>
  <si>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</si>
  <si>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</si>
  <si>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</si>
  <si>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</si>
  <si>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</si>
  <si>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</si>
  <si>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</si>
  <si>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</si>
  <si>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</si>
  <si>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</si>
  <si>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</si>
  <si>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</si>
  <si>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</si>
  <si>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</si>
  <si>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</si>
  <si>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</si>
  <si>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</si>
  <si>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</si>
  <si>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</si>
  <si>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</si>
  <si>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</si>
  <si>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RUTH YANED VARGAS RICO</t>
  </si>
  <si>
    <t>Con la actualización, modificación y eliminación de documentos permite que los colaboradores apliquen los procesos como están definidos en los documentos brindando un mejor servicio para las partes interesadas. Adicionalmente se envían recordatorios a las áreas para el reporte de las actividades programadas en el Mapa de riesgos de Corrupción , Mapas de riesgos de gestión por procesos y Plan Anticorrupción y de atención al Ciudadano.</t>
  </si>
  <si>
    <t>Yuly Patricia Castro Beltrán  - Gotardo Antonio Yáñez Álvarez - María Isabel Villegas</t>
  </si>
  <si>
    <t>Jefe de la Oficina Asesora de Planeación - Subdirector de Gestión Corporativa - Jefe de la Oficina de Control Disciplinario Interno</t>
  </si>
  <si>
    <t xml:space="preserve">Se actualizan y/o elaboran  41 documentos, se envían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</si>
  <si>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Vehículos asignados:</t>
  </si>
  <si>
    <t>Revisiones de expedientes o intervenciones</t>
  </si>
  <si>
    <t>Con esta meta, se genera un fortalecimiento y una garantía para la gestión eficiente y eficaz del Instituto Distrital de Protección y Bienestar Animal. Se garantiza para el  Instituto Distrital de Protección y Bienestar Animal la prestación de los bienes y servicios que requiere para su operación, la conservación de la memoria histórica, la atención y servicio a la ciudadanía en el marco de la gestión ambiental.</t>
  </si>
  <si>
    <t>Cantidad de actividades que se ejecutaron para la implementación de los procesos transversales</t>
  </si>
  <si>
    <t>Subdirección de Gestión Corporativa - TIC</t>
  </si>
  <si>
    <t>Medir la implementación un plan de acción de la estrategia de los procesos TIC del Instituto acorde con los lineamientos</t>
  </si>
  <si>
    <t>Actividades que se ejecutaron para la implementación de plan de trabajo TIC/Actividades que se programaron para la implementación implementación de plan de trabajo TIC</t>
  </si>
  <si>
    <t xml:space="preserve">Autos de sustanciación </t>
  </si>
  <si>
    <t>Autos interlocutorios:</t>
  </si>
  <si>
    <t>Orientaciones juridicas a la ciudadanía</t>
  </si>
  <si>
    <t>Actos administrativos, conceptos juridicos y respuestas a derechos de petición:</t>
  </si>
  <si>
    <t>socialización y capacitación juridica a la ciudadanía</t>
  </si>
  <si>
    <t>Actividades de saneamiento (Posa y fumigación):</t>
  </si>
  <si>
    <t>Gestión de residuos reciclables</t>
  </si>
  <si>
    <t>Gestión de residuos peligrosos</t>
  </si>
  <si>
    <t>Actividades de movilidad sostenible:</t>
  </si>
  <si>
    <t>1 de enero de 2023</t>
  </si>
  <si>
    <t>Enero de 2023</t>
  </si>
  <si>
    <t>Liquidaciones efectuadas</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</si>
  <si>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</si>
  <si>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Actividades de Seguridad de la información:</t>
  </si>
  <si>
    <t>Se realiza programación, teniendo en cuenta programación cuatrienio plan de desarrollo</t>
  </si>
  <si>
    <t xml:space="preserve">Ampliación de la base de seguidores, fortalecimiento de la red de periodistas aliados y medios de comunicación masivos y comunitarios. Amplificación masiva de los productos audiovisuales. Fortalecimiento de la divulgación de jornadas de esterilización y apertura de las jornadas de adopción. </t>
  </si>
  <si>
    <t xml:space="preserve">Es necesario fortalecer la divulgación de la misionalidad de la entidad, ya que cada vez hay más servicios y beneficios para la comunidad. Es importante resaltar que el Instituto se está posicionando como un referente técnico-científico, y que los comentarios y noticias suelen ser positivos frente a la gestión del IDPYBA. </t>
  </si>
  <si>
    <t>La entidad presenta información a las partes interesadas que permite realizar seguimiento a las diferentes actividades isionales y de apoyo que se ejecutan en la vigencia. La entidad da cumplimiento a la consolidación y reporte de información que permite en oportunidad cumplir con los reportes que permitan realizar monitoreo y control sobre su gestión.</t>
  </si>
  <si>
    <t>Documentos revisados, actualizados,adoptados, eliminados</t>
  </si>
  <si>
    <t>Reuniones y comunicaciones para la implementación del MIPG</t>
  </si>
  <si>
    <t>Actividades del PAAC desarrolladas OAP</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</si>
  <si>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</si>
  <si>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</si>
  <si>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 xml:space="preserve">La ciudadanía cuenta con una entidad efectiva desde su gestión institucional interna, se ha logrado el fortalecimiento de los procesos transversales administrativos que dan soporte a la gestión misional, ello con especial enfoque en los procesos de gestión de talento humano, el servicio al ciudadano, la gestión ambiental, documental y presupuestal, la administración de los recursos fisicos, inventarios y logistica, entre otros procesos generales que permiten el funcionamiento de la Entidad y la operación de la misionalidad. Se logró la presencia del IDPYBA en la RedCade del Distrito, la reducción del impacto ambiental, el cumplimiento de la normatividad archivistica entre otros elementos trasnversales de la gestión. </t>
  </si>
  <si>
    <t>Para esta meta no se presentan situaciones significativas que afecten el cumplimiento de la meta.</t>
  </si>
  <si>
    <t>No aplica</t>
  </si>
  <si>
    <t>Mediante el fortalecimieto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oprotuna por meido de la sede electronica y los micrositios dispuestos para la gestión misional.</t>
  </si>
  <si>
    <t>Para el mes de febrero de 2023 se presenta un nivel de cumplimento del 100% de avance frente a lo programado para el período, esto obedece al desarrollo de las siguientes actiividades:
La Oficina Asesora de Planeación cumplió con los reportes correspondientes al mes de enero de 2023 de los Proyectos de Inversión de la entidad:
1. Indicadores PMR.
2. Reporte en el Sistema de Seguimiento de Proyectos de Inversión SPI.
3. Consolidación y publicación del  Plan Operativo Anual POA.
4. Informe de seguimiento a los indicadores  del  Plan Operativo Anual POA.
5. Elaboración de informe de Alertas y recomendaciones para los Gerentes de los  Proyectos de Inversión.
6. Revisión y publicación de las Hojas de vida de los indicadores de los de los Proyectos de Inversión.
Adicionalmente se realizaron otras actividades como:
1. Reprogramación para la vigencia 2023 en el aplicativo  SEGPLAN de los Proyectos de Inversión del Instituto.
2. Reporte a la Secretaría Distrital de Hacienda de los trazadores presupuestales.
3. Marcación del nuevo trazador presupuestal "Construcción de Paz TPCP"
4. Se realizaron reprogramaciones en SUIFP Territorio para los Proyectos 7550, 7551, 7555 y 7560.
5. Se realizó una reunión de seguimiento a la Operación Estadística.
En lo referente a la actividad de realizar el reporte de seguimiento a los Planes de Acción de los productos de Política Pública en los que el Instituto tenga responsabilidad, durante febrero, se efectuó el reporte de seguimiento de los productos de los cuales el IDPYBA es responsable y/o corresponsable en Plan de Acción de la Política Pública de Mujeres y Equidad de Género correspondiente al IV Trimestre de la vigencia 2022. De otra parte en lo concerniente a la asistencia técnica en procesos de formulación e implementación de políticas públicas, se llevó a cabo una mesa de trabajo con la Secretaría Distrital de Planeación y el IDPYBA correspondiente a la participación de la entidad en la formulación del Plan de Acción de la Política Pública Distrital de ruralidad, así mismo se realizó acompañamiento a la Alcaldía Local de Ciudad Bolívar en la formulación del Proyecto de Inversión local en Bienestar Animal.</t>
  </si>
  <si>
    <t>Por medio de la programación de las herramientas Plan de Acción, Hoja de vida de indicadores y POA los Gerentes de Proyectos y partes interesadas tendrán los insumos necesarios para realizar las actividades de seguimiento a la ejecución física y presupuestal de los proyectos de inversión del IDPYBA. 
Así mismo el cargue de la información en las plataformas SEGPLAN y SPI reflejan la disposición de la información desde la Gerencia de los Proyectos y la Oficina Asesora de Planeación que permiten dar cumplimiento a los reportes en los tiempos establecidos por la Secretaría Distrital de Planeación y el DNP.
La entidad continua comprometida en la formulación y cumplimiento de las Políticas Públicas del Distrito, este mes en lo concerniente al reporte y seguimiento del Plan de Acción de la Política Pública de Mujeres y Equidad de Género correspondiente al IV Trimestre de la vigencia 2022  para los productos en corresponsabilidad del IDPYBA</t>
  </si>
  <si>
    <t>Para el mes de febrero se envian correos recordatorios a las diferentes areas del instituto a cerca de la programación de la vigencia 2023 del PAAC - RIESGOS DE CORRUPCIÓN Y RIESGOS DE GESTIÓN INSTITUCIONALES, se socializó via correo electronico la estrategia de rendición de cuentas  para el 2023.  
Se realizó la revisión técnica de 5 procedimientos institucionales y sus formatos asociados de los procesos de Financiera, Talento Humano, Gestión Juridica, Gestión Administrativa y Documental, Apropiación de la Cultura Ciudadana .
Se realizó la actualización en el  SUIT del procedimiento de adopción animales de compañía de forma conjunta con el proceso misional, mediante sesiones de trabajo.
Lo anterior, facilita la implementación de la política de racionalización de trámites y contribuye a fortalecer el principio de transparencia, evitando la generación de focos de corrupción.
Se realizó acompañamiento técnico al procesos misional de apropiación de la cultura ciudadana  para la Implementación estrategia de racionalización – Servicio Social Obligatorio. 
Desde la Oficina Asesora de Planeación, se preparó y participó en la jornada de reinducción de los servidores de la entidad, en atención a la convocatoria realizada desde la Subdirección de Gestión Corporativa. 
En desarrollo de la estrategia de rendición de cuentas, se consolidó el informe de rendición de cuentas de la entidad, se brindó soporte para su construcción y se realizaron actividades de divulgación interna y externa.
Se mantienen las actualizaciones al Listado Maestro Vigente, se adelantaron mesaas de trabajo para la implementación del Aplicativo de documentos MIPG con el procesos de Tecnologias de la subdirección de Gestión Corporativa.</t>
  </si>
  <si>
    <r>
      <rPr>
        <b/>
        <sz val="11"/>
        <color rgb="FF000000"/>
        <rFont val="Arial"/>
        <family val="2"/>
      </rPr>
      <t>Revisados 5</t>
    </r>
    <r>
      <rPr>
        <sz val="11"/>
        <color rgb="FF000000"/>
        <rFont val="Arial"/>
        <family val="2"/>
      </rPr>
      <t xml:space="preserve">
Actualizados 0
Adoptados 0
Eliminados 0</t>
    </r>
  </si>
  <si>
    <r>
      <rPr>
        <b/>
        <sz val="11"/>
        <color rgb="FF000000"/>
        <rFont val="Arial"/>
        <family val="2"/>
      </rPr>
      <t>Revisados 10</t>
    </r>
    <r>
      <rPr>
        <sz val="11"/>
        <color rgb="FF000000"/>
        <rFont val="Arial"/>
        <family val="2"/>
      </rPr>
      <t xml:space="preserve">
Actualizados 5
Adoptados 0
Eliminados 0</t>
    </r>
  </si>
  <si>
    <t>Reuniones 10
Comunicaciones 19</t>
  </si>
  <si>
    <t>Reuniones 14
Comunicaciones 33</t>
  </si>
  <si>
    <t>LOREN GUISELL DIAZ JIMENEZ</t>
  </si>
  <si>
    <r>
      <rPr>
        <b/>
        <sz val="10"/>
        <color theme="1"/>
        <rFont val="Arial"/>
        <family val="2"/>
      </rPr>
      <t>OFICINA ASESORA JURIDICA</t>
    </r>
    <r>
      <rPr>
        <sz val="10"/>
        <color theme="1"/>
        <rFont val="Arial"/>
        <family val="2"/>
      </rPr>
      <t>:  Se elaboró un (1) informe de procesos judiciales, tutelas y conciliaciones extrajudiciales actualizado al mes de febrero de 2023. Se contestaron (2) acciones de tutela.  Se profirió un (1) fallo de tutela a favor de la entidad. Se efectuó seguimiento a los procesos en la página de la rama y su actualización en SIPROJ WEB. Se realizó socialización de la PPDA para Asuntos Misionales de la entidad el 21 de febrero de 2023 en la UCA. Se realizaron (2) conceptos jurídicos. Se realizo la revisión y control de legalidad de (15) actos administrativos. Se realizó la revisión a dos (2) procedimientos.  Se realizó el análisis técnico jurídico a (4) proyectos de acuerdo distritales. Se realizó informe de cumplimiento de Acuerdos Distritales. Se actualizo el normograma con corte a febrero 2023.Se elaboraron (6) denuncias a partir de los conceptos técnicos de maltrato trasladados por la Subdirección de Fauna  y se dio traslado por compentencia a la Fiscalía de dos (2) denuncias recibidas por el Centro de Atención Jurídica del IDPYBA. Se realizaron (7) audiencias en sede conocimiento. Se asistió a (109) diligencias judiciales y se elaboraron (5) oficios de excusa dirigidos a los Juzgados y/o autoridades competentes.  Se realizó una charla sobre "Aspectos jurídicos relevantes para la práctica de la prestación de servicios para animales", dirigida a prestadores de servicios de peluquería y grooming, el 15 de febrero de 2023, al cual asistieron 29 personas. Se recibieron 60 solicitudes al Centro de Atención Jurídica,  teniendo como principales localidades solicitantes: con un 18% la localidad de Suba, 12% de Kennedy, 12% Usaquén, 10% Engativa, 7% Rafael Uribe. De las 60 solicitudes, 35 fueron atendidas exitosamente (7 presencial y 28 virtual), y las 25 restantes los usuarios no asistieron al espacio agendado.</t>
    </r>
  </si>
  <si>
    <r>
      <rPr>
        <b/>
        <sz val="10"/>
        <color theme="1"/>
        <rFont val="Arial"/>
        <family val="2"/>
      </rPr>
      <t>OFICINA DE CONTROL INTERNO DISCIPLINARIO:</t>
    </r>
    <r>
      <rPr>
        <sz val="10"/>
        <color theme="1"/>
        <rFont val="Arial"/>
        <family val="2"/>
      </rPr>
      <t xml:space="preserve"> 
Actualmente la Oficina de Control Disciplinario Interno  del IDPYBA,  tiene treinta y tres o  (33) expedientes activos  de los cuales cinco (5) son Investigaciones formales y el restante corresponden a  Indagaciones Previas.
Para el mes de febrero de 2023, la OCDI, gestionó y generó :
 1. Doce  (12) providencias, así:
- Tres (3) autos de archivo 
- un (1) Auto de desglose 
- Seis (6) Autos de Apertura de Indagacion Previa
- Un (1) Auto de unificación
- Un (1) Auto de Prorroga de etapa 
 2. Las Notificaciones (personal y por edicto)
3. practica de pruebas documentaless 
4. Las comunicaciones y notificaciones  necesarias para la continuidad de las actuaciones.</t>
    </r>
  </si>
  <si>
    <r>
      <t xml:space="preserve">EQUIPO DE ATENCIÓN AL CIUDADANO: </t>
    </r>
    <r>
      <rPr>
        <sz val="10"/>
        <color theme="1"/>
        <rFont val="Arial"/>
        <family val="2"/>
      </rPr>
      <t xml:space="preserve"> </t>
    </r>
    <r>
      <rPr>
        <b/>
        <sz val="10"/>
        <color theme="1"/>
        <rFont val="Arial"/>
        <family val="2"/>
      </rPr>
      <t>D</t>
    </r>
    <r>
      <rPr>
        <sz val="10"/>
        <color theme="1"/>
        <rFont val="Arial"/>
        <family val="2"/>
      </rPr>
      <t>urante el periodo comprendido entre el 1 y el 28 de febrero de 2023 se recibieron y asignaron 903 PQRSD a través de los canales habilitados.
Se cerraron de manera extempóranea 11, las cuales pertenecen a la los programas de la Subdirección de Atención a la Fauna y Gestión del Conocimiento y Cultura Ciudadana. 
El tiempo promedio de gestión de las peticiones para el mes de enero fue de 14 días hábiles.
Se realizaron 64 encuestas de satisfacción, en donde el 64% de los ciudadanos se encuentran satisfachos con el servicio.
El principal motivo de insatisfacción de los ciudadanos es la falta de oportunidad para atender los casos de presunto maltrato animal, durante este mes los ciudadanos manifestraon su incormidad por la cantidad de turnos de esterilización y la dificultada para acceder através de la plataforma.
Através de  los canales de atención se realizaron 2.120 asesorías a ciudadanos que requerían acceder a los servicios del IDPYBA, principalmente asignando turnos para esterilización</t>
    </r>
  </si>
  <si>
    <t>Promedio: 66%</t>
  </si>
  <si>
    <r>
      <t xml:space="preserve">EQUIPO DE GESTIÓN AMBIENTAL: </t>
    </r>
    <r>
      <rPr>
        <sz val="10"/>
        <rFont val="Arial"/>
        <family val="2"/>
      </rPr>
      <t>Durante el mes de febrero de 2023 se realizó se dio inicio al nuevo contrato de residuos peligrosos con la empresa ECOENTORNO.  Con la Empresa SINPLAGAX se realizó ejecución de actividades en el mes.  
Las actividades realizas fueron:
Actividades de saneamiento (Poda y fumigación): En saneamiento se realizaron los servicios de control vectorial, fumigación y control de roedores en la Unidad de Cuidado Animal. Se hizo actividades de poda en la Unidad de Cuidado Animal.
Se realizó limpieza al sistema de captación de aguas lluvias. Fueron realizadas por el grupo de Aseo sobre mantenimiento correctivo y preventivo del sistema.
Se garantizar el mantenimiento de los sistemas hidrosanitarios para identificación de posibles fugas en la Unidad de Cuidado Animal el 1 de febrero de 2023. Se realizaron cambio de llaves en algunas zonas por desperdicio de agua. 
Gestión de residuos peligrosos: 5 entregas de residuos peligrosos (Cortopunzantes, biosanitarios, animales y residuos químicos) bajo manifiesto, la cantidad de residuos entregados fueron 885 Kilos a la nueva  Empresa de recolección ECOENTORNO.  Gestión de residuos reciclables: Se realizó una entrega de material reciclado a la asociación de reciclaje ARCRECIFRON de 37 Kilos. Se realizó entrega al programa de “Tapas por patitas” un total de 26 Kilos.  Actividades de movilidad sostenible: Se hizo el registro de las bicicletas que ingresan a la Unidad de Cuidado Animal acompañado del programa de Movilidad Sostenible de la Secretaria de Movilidad – Red muévete mejor. Se actualizó las bitácoras de bici usuarios y número de viajes. Se realizó reporte del día sin carro y sin moto el 2 de febrero de 2023.  Adicionalmente, se desarrollaron actividades consistentes en la actualización de las bitácoras de residuos ordinarios, peligrosos infecciosos, peligrosos y reciclados. Se continúa con las inspecciones mensuales, verificando las condiciones sanitarias y locativas de almacenamiento de los residuos. 
Se realizó estudios previos de tala y siembra para la Unidad de Cuidado Animal. 
Se inició proceso de actividades con la Empresa Ecoentorno para la recolección de los residuos peligrosos de la Unidad de Cuidado Animal.
Se realizaron dos inspecciones a la Unidad de cuidado animal en el mes de Febrero de 2023.</t>
    </r>
  </si>
  <si>
    <r>
      <t xml:space="preserve">EQUIPO DE GESTIÓN DOCUMENTAL:  </t>
    </r>
    <r>
      <rPr>
        <sz val="10"/>
        <rFont val="Arial"/>
        <family val="2"/>
      </rPr>
      <t>De acuerdo a lo programado en el PINAR, las transferencias primarias documentales inician a principios del segundo trimestre (Abril) conforme al cronograma de transferencias primarias documentales, por lo cual durante el mes de febrero no se desarrolla dicha actividad.</t>
    </r>
    <r>
      <rPr>
        <b/>
        <sz val="10"/>
        <rFont val="Arial"/>
        <family val="2"/>
      </rPr>
      <t xml:space="preserve">
</t>
    </r>
    <r>
      <rPr>
        <sz val="10"/>
        <rFont val="Arial"/>
        <family val="2"/>
      </rPr>
      <t>De acuerdo con lo programado se desarrolló 6 mesas de trabajo de acuerdo con la necesidad de las áreas y 2 capacitaciones  de gestión documental de resolver inquietudes con relación a los principios archivísticos.
Por último, se realizó la digitalización de 3.200 imágenes correspondiente a 339 expedientes almacenados en dos (2) unidades de conservación (cajas) correspondiente a la recepción de transferencias primarias de la serie documental ""REGISTROS PARA LA RECEPCIÓN VALORACIÓN Y MANEJO TÉCNICO DE FAUNA SILVESTRE"" vigencia 2017 y el cargue al repositorio digital del Instituto de  dos expedientes de la subserie documental ""Informes de Hospitalización de Caninos y Felinos"" vigencia 2019."</t>
    </r>
  </si>
  <si>
    <r>
      <rPr>
        <b/>
        <sz val="10"/>
        <color theme="1"/>
        <rFont val="Arial"/>
        <family val="2"/>
      </rPr>
      <t>GESTION DE TALENTO HUMANO</t>
    </r>
    <r>
      <rPr>
        <sz val="10"/>
        <color theme="1"/>
        <rFont val="Arial"/>
        <family val="2"/>
      </rPr>
      <t xml:space="preserve">: GESTION DE TALENTO HUMANO:  Para el mes de febrero de 2023 se tenían programadas 12 capacitaciones de las cuales se realizaron 12: 1.Capacitación Reforma Tributaria. 2.Capacitación – jornada inducción y reinducción. 3. Capacitación Código de Integridad. 4.Capacitación Transferencias primarias documentales. 5. Capacitación Plan Institucional de Archivo. 6.Capacitación Contratación estatal. 7.Capacitación Riesgo Biológico. 8.Capacitación COPASST Funciones. 9. Capacitación Plan SST Inducción - Reinducción. 10.Capacitación Mitos sobre la Salud Mental. 11.Capacitación Sistemas de información del IDPYBA (SIPYBA, XISQUA). 12.Capacitación Manejo de Residuos. . Respecto al Plan de Bienestar, se realizaron 4 actividades las cuales se ejecutaron 4. Por otra parte, en el Plan de SST se tenían programadas 9 actividades de las cuales se ejecutaron 9:1.Se realizó el diligenciamiento de los indicadores, según el tiempo de periodicidad de los mismos en la plataforma SIDEAP 2.Se realizó la definición del recurso que se ejecutará en el año 2023 3.Se realizó acompañamiento a reunión mensual donde se da los avances de las actividades de febrero 2023, se analiza la accidentalidad y se proyecta el plan de acción del COPASST para el mes de febrero. De igual forma se realiza capacitación en funciones y legislación del COPASST 4. Se realizó la socialización de responsabilidades SST el día 6 de febrero por comunicación interna 5.Por medio del correo institucional de comunicaciones se realizó el día 9 de febrero la socialización de rendición de cuentas de la vigencia 2022 6. Se realizó solicitud de actualización al Proveedor QUIRON UNIDAD MEDICA SAS el día 10 de febrero, relacionado con exámenes ocupacionales 7. Se realizó agendamiento de exámenes para las fechas 23, 24 , 27 y 28 de febrero periódicos para 17 funcionarios que cumplían su tiempo para los mismos, y se realiza solicitud al proveedor QUIRON UNIDAD MEDICA SAS para realizar el análisis de condiciones conforme a los resultados obtenidos de los exámenes realizados 8.Se realiza seguimiento al Programa de vigilancia epidemiológica en riesgo biomecánico evidenciando el cumplimiento del 100% de las acciones proyectadas para el mismo.  9.En el mes de febrero se realiza tres (3) investigaciones y se reportan tres (3) accidentes de trabajo. En el PESV, se cumplió a cabalidad con las actividades programadas. </t>
    </r>
  </si>
  <si>
    <t xml:space="preserve">Se adelantó la nueva contratación con el proveedor de ETB quien nos suministra los servicios Tecnologicos del Instituto.                                                                             Mantenimiento correctivo de los equipos de cómputo del Instituto (Ampliación de memoria RAM y cambio de Disco Duro de estado mecánico a estado solido) en los CADES y SuperCADES.            </t>
  </si>
  <si>
    <t>CRP: 552
CDP: 790</t>
  </si>
  <si>
    <t>CRP: 139
CDP: 224</t>
  </si>
  <si>
    <t>457 giros</t>
  </si>
  <si>
    <t xml:space="preserve">2 ingresos, 50 salidas, 2 reintegros 40 traslados,  0 compras, </t>
  </si>
  <si>
    <t>565 Giros efectuados</t>
  </si>
  <si>
    <t>458 operaciones contables</t>
  </si>
  <si>
    <t>566 operaciones contables</t>
  </si>
  <si>
    <r>
      <t xml:space="preserve">EQUIPO DE GESTIÓN FINANCIERA:   </t>
    </r>
    <r>
      <rPr>
        <sz val="10"/>
        <color rgb="FF000000"/>
        <rFont val="Arial"/>
        <family val="2"/>
      </rPr>
      <t xml:space="preserve"> 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t>
    </r>
    <r>
      <rPr>
        <b/>
        <sz val="10"/>
        <color rgb="FF000000"/>
        <rFont val="Arial"/>
        <family val="2"/>
      </rPr>
      <t>NOTA</t>
    </r>
    <r>
      <rPr>
        <sz val="10"/>
        <color rgb="FF000000"/>
        <rFont val="Arial"/>
        <family val="2"/>
      </rPr>
      <t>: En cuanto a algunos CDP y CRP, cada documento debe expedirse tres veces, esto debido a que se expide en un rubro por cada elemento PEP, que si bien sigue siendo el mismo documento y el mismo consecutivo, el tramite se realiza una vez por cada elemento.</t>
    </r>
  </si>
  <si>
    <r>
      <rPr>
        <b/>
        <sz val="10"/>
        <color rgb="FF000000"/>
        <rFont val="Arial"/>
        <family val="2"/>
      </rPr>
      <t xml:space="preserve">
EQUIPO DE RECURSOS FÍSICOS:
</t>
    </r>
    <r>
      <rPr>
        <sz val="10"/>
        <color rgb="FF000000"/>
        <rFont val="Arial"/>
        <family val="2"/>
      </rPr>
      <t xml:space="preserve">Mediante la gestión de los recursos fisicos se garantiza el cumplimiento de las actividadades misionales mediante la provisión de bienes y servicios transversales y básicos de la operación misional tales como vigilancia, transporte, combustible, mantenimientos preventivos y correctivos, compra de elementos de inventario, aseo y cafeteria, entre otros. 
</t>
    </r>
  </si>
  <si>
    <t>CATALINA MARIA CRUZ RODRIGUEZ</t>
  </si>
  <si>
    <t>CATALINA MARIA CRUZ RODRIGUEZ - GOTARDO ANTONIO YÁÑEZ ÁLVAREZ</t>
  </si>
  <si>
    <t>DEISI PASCAGAZA - DIANA MONCALEANO - WILLIAM GUERRERO - MARCELA PLAZAS</t>
  </si>
  <si>
    <t>Diana Cortés  - Ingrid Yohanna Rodriguez- María Isabel Villegas</t>
  </si>
  <si>
    <t>Natalia Roncancio - Diana Gomez - Fredy Ariza - Claudia Amaya - David Jaimes - Heidi Sierra y Laura Cabrera</t>
  </si>
  <si>
    <t>Monica Lizeth Garzón y Jose Alfonso Perez</t>
  </si>
  <si>
    <r>
      <t xml:space="preserve">SUBDIRECCIÓN DE GESTIÓN CORPORATIVA: GRUPO CONTRACTUAL: 
</t>
    </r>
    <r>
      <rPr>
        <sz val="11"/>
        <rFont val="Arial"/>
        <family val="2"/>
      </rPr>
      <t xml:space="preserve">No. DE CONTRATOS: Durante el mes de febrero de 2023, se suscribieron 93 conratos de bienes y servicios y de prestación de servicios porfesionales y /o apoyo a la gestión. los cuales fueron tramitados  a tráves de la plataforma SECOPII 
MODIFICACIONES TRAMITADAS: Durante el mes de febrero, se realizaron 8 modificaciones y/o novedades contractuales. 
RESPUESTA A REQUERIMIENTOS: Se dá respuesta a 212 requerimientos internos y externos así: 
-  Requerimientos Internos y Externos - Derechos de Petición, requerimientos internos y pz y salvos: 128 
reportes correspondiente a Sivicof, Veeduria, Sideap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</si>
</sst>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quot;$&quot;\ * #,##0_-;\-&quot;$&quot;\ * #,##0_-;_-&quot;$&quot;\ * &quot;-&quot;_-;_-@_-"/>
    <numFmt numFmtId="165" formatCode="_(* #,##0_);_(* \(#,##0\);_(* &quot;-&quot;_);_(@_)"/>
    <numFmt numFmtId="166" formatCode="_(* #,##0.00_);_(* \(#,##0.00\);_(* &quot;-&quot;??_);_(@_)"/>
    <numFmt numFmtId="167" formatCode="_-* #,##0.00\ &quot;€&quot;_-;\-* #,##0.00\ &quot;€&quot;_-;_-* &quot;-&quot;??\ &quot;€&quot;_-;_-@_-"/>
    <numFmt numFmtId="168" formatCode="&quot;$&quot;\ #,##0_);[Red]\(&quot;$&quot;\ #,##0\)"/>
    <numFmt numFmtId="169" formatCode="_(&quot;$&quot;\ * #,##0.00_);_(&quot;$&quot;\ * \(#,##0.00\);_(&quot;$&quot;\ * &quot;-&quot;??_);_(@_)"/>
    <numFmt numFmtId="170" formatCode="_ * #,##0.00_ ;_ * \-#,##0.00_ ;_ * &quot;-&quot;??_ ;_ @_ "/>
    <numFmt numFmtId="171" formatCode="0.0%"/>
    <numFmt numFmtId="172" formatCode="_(* #,##0_);_(* \(#,##0\);_(* &quot;-&quot;??_);_(@_)"/>
    <numFmt numFmtId="173" formatCode="_(* #,##0.00_);_(* \(#,##0.00\);_(* &quot;-&quot;_);_(@_)"/>
    <numFmt numFmtId="174" formatCode="_-* #,##0.00\ &quot;$&quot;_-;\-* #,##0.00\ &quot;$&quot;_-;_-* &quot;-&quot;??\ &quot;$&quot;_-;_-@_-"/>
    <numFmt numFmtId="175" formatCode="_-* #,##0.00\ _$_-;\-* #,##0.00\ _$_-;_-* &quot;-&quot;??\ _$_-;_-@_-"/>
    <numFmt numFmtId="176" formatCode="_(* #,##0.0_);_(* \(#,##0.0\);_(* &quot;-&quot;??_);_(@_)"/>
    <numFmt numFmtId="177" formatCode="0.0"/>
    <numFmt numFmtId="178" formatCode="0.000"/>
    <numFmt numFmtId="179" formatCode="0.000%"/>
    <numFmt numFmtId="180" formatCode="_(* #,##0.000_);_(* \(#,##0.000\);_(* &quot;-&quot;??_);_(@_)"/>
  </numFmts>
  <fonts count="88"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b/>
      <sz val="14"/>
      <color theme="1"/>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
      <b/>
      <sz val="11"/>
      <color rgb="FF00000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6"/>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s>
  <cellStyleXfs count="321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70" fontId="7" fillId="0" borderId="0" applyFont="0" applyFill="0" applyBorder="0" applyAlignment="0" applyProtection="0"/>
    <xf numFmtId="170"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6"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6"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3"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164"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164" fontId="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68" fillId="0" borderId="0"/>
    <xf numFmtId="9" fontId="68" fillId="0" borderId="0" applyFont="0" applyFill="0" applyBorder="0" applyAlignment="0" applyProtection="0"/>
  </cellStyleXfs>
  <cellXfs count="877">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1"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5" fontId="33" fillId="0" borderId="0" xfId="1251" applyFont="1"/>
    <xf numFmtId="165"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1"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8" fillId="61" borderId="152" xfId="1371" applyFont="1" applyFill="1" applyBorder="1" applyAlignment="1" applyProtection="1">
      <alignment horizontal="left" vertical="center" wrapText="1"/>
      <protection hidden="1"/>
    </xf>
    <xf numFmtId="0" fontId="70"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50" borderId="152" xfId="1371" applyFont="1" applyFill="1" applyBorder="1" applyAlignment="1" applyProtection="1">
      <alignment vertical="top"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59"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0" fontId="83" fillId="65" borderId="152" xfId="0" applyFont="1" applyFill="1" applyBorder="1" applyAlignment="1">
      <alignment horizontal="center" vertical="center" wrapText="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166" fontId="9" fillId="0" borderId="126" xfId="1250" applyFont="1" applyFill="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2" fontId="5" fillId="0" borderId="126"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9" fontId="9" fillId="50" borderId="156" xfId="1495" applyFont="1" applyFill="1" applyBorder="1" applyAlignment="1" applyProtection="1">
      <alignment vertical="center" wrapText="1"/>
      <protection locked="0" hidden="1"/>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2" fontId="63" fillId="26" borderId="152" xfId="1250" applyNumberFormat="1" applyFont="1" applyFill="1" applyBorder="1" applyAlignment="1">
      <alignment horizontal="center" vertical="center"/>
    </xf>
    <xf numFmtId="166" fontId="9" fillId="26" borderId="152" xfId="1250" applyFont="1" applyFill="1" applyBorder="1" applyAlignment="1">
      <alignment horizontal="center" vertical="center"/>
    </xf>
    <xf numFmtId="172" fontId="63" fillId="60" borderId="152" xfId="1250" applyNumberFormat="1" applyFont="1" applyFill="1" applyBorder="1" applyAlignment="1">
      <alignment horizontal="center" vertical="center"/>
    </xf>
    <xf numFmtId="166"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82" fillId="0" borderId="159" xfId="0" applyFont="1" applyBorder="1" applyAlignment="1">
      <alignment horizontal="justify" vertical="center" wrapText="1"/>
    </xf>
    <xf numFmtId="0" fontId="0" fillId="0" borderId="0" xfId="0" applyAlignment="1">
      <alignment horizontal="justify" vertical="center" wrapText="1"/>
    </xf>
    <xf numFmtId="0" fontId="82" fillId="0" borderId="0" xfId="0" applyFont="1" applyAlignment="1">
      <alignment horizontal="justify" vertical="center" wrapText="1"/>
    </xf>
    <xf numFmtId="0" fontId="82" fillId="0" borderId="18" xfId="0" applyFont="1" applyBorder="1" applyAlignment="1">
      <alignment horizontal="justify" vertical="center" wrapText="1"/>
    </xf>
    <xf numFmtId="0" fontId="82" fillId="0" borderId="152" xfId="0" applyFont="1" applyBorder="1" applyAlignment="1">
      <alignment horizontal="center" vertical="center" wrapText="1"/>
    </xf>
    <xf numFmtId="43" fontId="51" fillId="0" borderId="0" xfId="0" applyNumberFormat="1" applyFont="1" applyProtection="1">
      <protection hidden="1"/>
    </xf>
    <xf numFmtId="0" fontId="82" fillId="65" borderId="152" xfId="0" applyFont="1" applyFill="1" applyBorder="1" applyAlignment="1">
      <alignment horizontal="center" vertical="center" wrapText="1"/>
    </xf>
    <xf numFmtId="2" fontId="5" fillId="0" borderId="153" xfId="1496" applyNumberFormat="1" applyFont="1" applyFill="1" applyBorder="1" applyAlignment="1" applyProtection="1">
      <alignment horizontal="center" vertical="center" wrapText="1"/>
      <protection hidden="1"/>
    </xf>
    <xf numFmtId="179" fontId="9" fillId="0" borderId="126" xfId="1495" applyNumberFormat="1" applyFont="1" applyFill="1" applyBorder="1" applyAlignment="1">
      <alignment horizontal="center" vertical="center"/>
    </xf>
    <xf numFmtId="0" fontId="54" fillId="0" borderId="152" xfId="1371" applyFont="1" applyBorder="1" applyAlignment="1" applyProtection="1">
      <alignment vertical="center" wrapText="1"/>
      <protection locked="0" hidden="1"/>
    </xf>
    <xf numFmtId="0" fontId="82" fillId="0" borderId="152" xfId="0" applyFont="1" applyBorder="1" applyAlignment="1">
      <alignment horizontal="center" vertical="center"/>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166" fontId="9" fillId="0" borderId="126" xfId="1250" applyFont="1" applyFill="1" applyBorder="1" applyAlignment="1" applyProtection="1">
      <alignment vertical="center" wrapText="1"/>
      <protection hidden="1"/>
    </xf>
    <xf numFmtId="1" fontId="9" fillId="0" borderId="162" xfId="1496" applyNumberFormat="1" applyFont="1" applyFill="1" applyBorder="1" applyAlignment="1" applyProtection="1">
      <alignment vertical="center" wrapText="1"/>
      <protection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3" fontId="82" fillId="0" borderId="152" xfId="0" applyNumberFormat="1" applyFont="1" applyBorder="1" applyAlignment="1">
      <alignment horizontal="center" vertical="center"/>
    </xf>
    <xf numFmtId="177" fontId="5" fillId="0" borderId="162" xfId="1496" applyNumberFormat="1" applyFont="1" applyFill="1" applyBorder="1" applyAlignment="1" applyProtection="1">
      <alignment horizontal="center" vertical="center" wrapText="1"/>
      <protection hidden="1"/>
    </xf>
    <xf numFmtId="0" fontId="8" fillId="66" borderId="152" xfId="1371" applyFont="1" applyFill="1" applyBorder="1" applyAlignment="1" applyProtection="1">
      <alignment vertical="center" wrapText="1"/>
      <protection hidden="1"/>
    </xf>
    <xf numFmtId="9" fontId="59" fillId="0" borderId="152" xfId="1371" applyNumberFormat="1" applyFont="1" applyBorder="1" applyAlignment="1" applyProtection="1">
      <alignment horizontal="center" vertical="center" wrapText="1"/>
      <protection locked="0" hidden="1"/>
    </xf>
    <xf numFmtId="164" fontId="51" fillId="0" borderId="0" xfId="32118" applyFont="1" applyProtection="1">
      <protection hidden="1"/>
    </xf>
    <xf numFmtId="43" fontId="9" fillId="50" borderId="126" xfId="1262" applyFont="1" applyFill="1" applyBorder="1" applyAlignment="1">
      <alignment horizontal="center" vertical="center"/>
    </xf>
    <xf numFmtId="0" fontId="59" fillId="50" borderId="152" xfId="1371" applyFont="1" applyFill="1" applyBorder="1" applyAlignment="1" applyProtection="1">
      <alignment horizontal="center" vertical="center" wrapText="1"/>
      <protection locked="0" hidden="1"/>
    </xf>
    <xf numFmtId="1" fontId="59" fillId="50" borderId="152" xfId="1371" applyNumberFormat="1" applyFont="1" applyFill="1" applyBorder="1" applyAlignment="1" applyProtection="1">
      <alignment horizontal="center" vertical="center" wrapText="1"/>
      <protection locked="0" hidden="1"/>
    </xf>
    <xf numFmtId="1" fontId="59" fillId="0" borderId="152" xfId="1371" applyNumberFormat="1" applyFont="1" applyBorder="1" applyAlignment="1" applyProtection="1">
      <alignment horizontal="center" vertical="center" wrapText="1"/>
      <protection locked="0" hidden="1"/>
    </xf>
    <xf numFmtId="0" fontId="80" fillId="0" borderId="113" xfId="0" applyFont="1" applyBorder="1" applyAlignment="1">
      <alignment horizontal="left" vertical="top" wrapText="1"/>
    </xf>
    <xf numFmtId="0" fontId="80" fillId="0" borderId="13" xfId="0" applyFont="1" applyBorder="1" applyAlignment="1">
      <alignment horizontal="left" vertical="top" wrapText="1"/>
    </xf>
    <xf numFmtId="0" fontId="80" fillId="0" borderId="0" xfId="0" applyFont="1" applyAlignment="1">
      <alignment horizontal="left" vertical="top" wrapText="1"/>
    </xf>
    <xf numFmtId="0" fontId="86" fillId="0" borderId="13" xfId="0" applyFont="1" applyBorder="1" applyAlignment="1">
      <alignment horizontal="left" vertical="top" wrapText="1"/>
    </xf>
    <xf numFmtId="0" fontId="86" fillId="0" borderId="0" xfId="0" applyFont="1" applyAlignment="1">
      <alignment horizontal="left" vertical="top" wrapText="1"/>
    </xf>
    <xf numFmtId="0" fontId="8" fillId="0" borderId="52" xfId="1371" applyFont="1" applyBorder="1" applyAlignment="1" applyProtection="1">
      <alignment horizontal="justify" vertical="center" wrapText="1"/>
      <protection hidden="1"/>
    </xf>
    <xf numFmtId="0" fontId="8" fillId="0" borderId="49" xfId="1371" applyFont="1" applyBorder="1" applyAlignment="1" applyProtection="1">
      <alignment horizontal="justify" vertical="center" wrapText="1"/>
      <protection hidden="1"/>
    </xf>
    <xf numFmtId="0" fontId="4" fillId="0" borderId="0" xfId="1371" applyAlignment="1" applyProtection="1">
      <alignment vertical="top" wrapText="1"/>
      <protection hidden="1"/>
    </xf>
    <xf numFmtId="9" fontId="3" fillId="0" borderId="0" xfId="1496" applyFont="1" applyFill="1" applyAlignment="1" applyProtection="1">
      <alignment horizontal="center" vertical="center"/>
      <protection hidden="1"/>
    </xf>
    <xf numFmtId="9" fontId="4" fillId="0" borderId="0" xfId="1496" applyFont="1" applyFill="1" applyAlignment="1" applyProtection="1">
      <alignment vertical="center"/>
      <protection hidden="1"/>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71" fontId="5" fillId="50" borderId="155" xfId="0" applyNumberFormat="1" applyFont="1" applyFill="1" applyBorder="1" applyAlignment="1" applyProtection="1">
      <alignment horizontal="center" vertical="center" wrapText="1"/>
      <protection hidden="1"/>
    </xf>
    <xf numFmtId="171" fontId="5" fillId="50" borderId="159" xfId="0" applyNumberFormat="1" applyFont="1" applyFill="1" applyBorder="1" applyAlignment="1" applyProtection="1">
      <alignment horizontal="center" vertical="center" wrapText="1"/>
      <protection hidden="1"/>
    </xf>
    <xf numFmtId="171" fontId="5" fillId="50" borderId="17" xfId="0" applyNumberFormat="1" applyFont="1" applyFill="1" applyBorder="1" applyAlignment="1" applyProtection="1">
      <alignment horizontal="center" vertical="center" wrapText="1"/>
      <protection hidden="1"/>
    </xf>
    <xf numFmtId="171" fontId="5" fillId="50" borderId="18" xfId="0" applyNumberFormat="1" applyFont="1" applyFill="1" applyBorder="1" applyAlignment="1" applyProtection="1">
      <alignment horizontal="center" vertical="center" wrapText="1"/>
      <protection hidden="1"/>
    </xf>
    <xf numFmtId="0" fontId="5" fillId="0" borderId="152" xfId="0" applyFont="1" applyBorder="1" applyAlignment="1" applyProtection="1">
      <alignment horizontal="center" vertical="center" wrapText="1"/>
      <protection hidden="1"/>
    </xf>
    <xf numFmtId="0" fontId="5" fillId="50" borderId="152" xfId="0" applyFont="1" applyFill="1" applyBorder="1" applyAlignment="1" applyProtection="1">
      <alignment horizontal="center" vertical="center" wrapText="1"/>
      <protection hidden="1"/>
    </xf>
    <xf numFmtId="171" fontId="5" fillId="50" borderId="156" xfId="0" applyNumberFormat="1" applyFont="1" applyFill="1" applyBorder="1" applyAlignment="1" applyProtection="1">
      <alignment vertical="center" wrapText="1"/>
      <protection hidden="1"/>
    </xf>
    <xf numFmtId="171" fontId="5" fillId="50" borderId="15" xfId="0" applyNumberFormat="1" applyFont="1" applyFill="1" applyBorder="1" applyAlignment="1" applyProtection="1">
      <alignment vertical="center" wrapText="1"/>
      <protection hidden="1"/>
    </xf>
    <xf numFmtId="0" fontId="15" fillId="0" borderId="152" xfId="0" applyFont="1" applyBorder="1" applyAlignment="1" applyProtection="1">
      <alignment horizontal="center" vertical="center" wrapText="1"/>
      <protection hidden="1"/>
    </xf>
    <xf numFmtId="171" fontId="15" fillId="50" borderId="156" xfId="0" applyNumberFormat="1" applyFont="1" applyFill="1" applyBorder="1" applyAlignment="1" applyProtection="1">
      <alignment vertical="center" wrapText="1"/>
      <protection hidden="1"/>
    </xf>
    <xf numFmtId="171" fontId="15" fillId="50" borderId="15" xfId="0" applyNumberFormat="1" applyFont="1" applyFill="1" applyBorder="1" applyAlignment="1" applyProtection="1">
      <alignment vertical="center" wrapText="1"/>
      <protection hidden="1"/>
    </xf>
    <xf numFmtId="171" fontId="5" fillId="0" borderId="152" xfId="0" applyNumberFormat="1" applyFont="1" applyBorder="1" applyAlignment="1" applyProtection="1">
      <alignment horizontal="center"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1" fontId="5" fillId="51" borderId="156" xfId="0" applyNumberFormat="1" applyFont="1" applyFill="1" applyBorder="1" applyAlignment="1" applyProtection="1">
      <alignment vertical="center" wrapText="1"/>
      <protection hidden="1"/>
    </xf>
    <xf numFmtId="171" fontId="5" fillId="51" borderId="15" xfId="0" applyNumberFormat="1" applyFont="1" applyFill="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1" fontId="15" fillId="55" borderId="156" xfId="0" applyNumberFormat="1" applyFont="1" applyFill="1" applyBorder="1" applyAlignment="1" applyProtection="1">
      <alignment horizontal="center" vertical="center" wrapText="1"/>
      <protection hidden="1"/>
    </xf>
    <xf numFmtId="171" fontId="15" fillId="55" borderId="15" xfId="0" applyNumberFormat="1" applyFont="1" applyFill="1" applyBorder="1" applyAlignment="1" applyProtection="1">
      <alignment horizontal="center" vertical="center" wrapText="1"/>
      <protection hidden="1"/>
    </xf>
    <xf numFmtId="171" fontId="70" fillId="50" borderId="155" xfId="0" applyNumberFormat="1" applyFont="1" applyFill="1" applyBorder="1" applyAlignment="1" applyProtection="1">
      <alignment horizontal="center" vertical="center" wrapText="1"/>
      <protection hidden="1"/>
    </xf>
    <xf numFmtId="171" fontId="70" fillId="50" borderId="159" xfId="0" applyNumberFormat="1" applyFont="1" applyFill="1" applyBorder="1" applyAlignment="1" applyProtection="1">
      <alignment horizontal="center" vertical="center" wrapText="1"/>
      <protection hidden="1"/>
    </xf>
    <xf numFmtId="171" fontId="70" fillId="50" borderId="17" xfId="0" applyNumberFormat="1" applyFont="1" applyFill="1" applyBorder="1" applyAlignment="1" applyProtection="1">
      <alignment horizontal="center" vertical="center" wrapText="1"/>
      <protection hidden="1"/>
    </xf>
    <xf numFmtId="171" fontId="70" fillId="50" borderId="18" xfId="0" applyNumberFormat="1" applyFont="1" applyFill="1" applyBorder="1" applyAlignment="1" applyProtection="1">
      <alignment horizontal="center" vertical="center" wrapText="1"/>
      <protection hidden="1"/>
    </xf>
    <xf numFmtId="171" fontId="71" fillId="55" borderId="156" xfId="0" applyNumberFormat="1" applyFont="1" applyFill="1" applyBorder="1" applyAlignment="1" applyProtection="1">
      <alignment horizontal="center" vertical="center" wrapText="1"/>
      <protection hidden="1"/>
    </xf>
    <xf numFmtId="171" fontId="71" fillId="55" borderId="15" xfId="0" applyNumberFormat="1" applyFont="1" applyFill="1" applyBorder="1" applyAlignment="1" applyProtection="1">
      <alignment horizontal="center" vertical="center" wrapText="1"/>
      <protection hidden="1"/>
    </xf>
    <xf numFmtId="172" fontId="15" fillId="0" borderId="156" xfId="1250" applyNumberFormat="1" applyFont="1" applyFill="1" applyBorder="1" applyAlignment="1" applyProtection="1">
      <alignment vertical="center" wrapText="1"/>
      <protection hidden="1"/>
    </xf>
    <xf numFmtId="172" fontId="15" fillId="0" borderId="15" xfId="1250" applyNumberFormat="1" applyFont="1" applyFill="1" applyBorder="1" applyAlignment="1" applyProtection="1">
      <alignment vertical="center" wrapText="1"/>
      <protection hidden="1"/>
    </xf>
    <xf numFmtId="166" fontId="5" fillId="0" borderId="156" xfId="1250" applyFont="1" applyFill="1" applyBorder="1" applyAlignment="1" applyProtection="1">
      <alignment horizontal="center" vertical="center" wrapText="1"/>
      <protection hidden="1"/>
    </xf>
    <xf numFmtId="166" fontId="5" fillId="0" borderId="15" xfId="1250"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66" fontId="15" fillId="0" borderId="156" xfId="1250" applyFont="1" applyFill="1" applyBorder="1" applyAlignment="1" applyProtection="1">
      <alignment vertical="center" wrapText="1"/>
      <protection hidden="1"/>
    </xf>
    <xf numFmtId="166" fontId="15" fillId="0" borderId="15" xfId="1250" applyFont="1" applyFill="1" applyBorder="1" applyAlignment="1" applyProtection="1">
      <alignment vertical="center" wrapText="1"/>
      <protection hidden="1"/>
    </xf>
    <xf numFmtId="166" fontId="15" fillId="50" borderId="156" xfId="1250" applyFont="1" applyFill="1" applyBorder="1" applyAlignment="1" applyProtection="1">
      <alignment vertical="center" wrapText="1"/>
      <protection hidden="1"/>
    </xf>
    <xf numFmtId="166" fontId="15" fillId="50" borderId="15" xfId="1250" applyFont="1" applyFill="1" applyBorder="1" applyAlignment="1" applyProtection="1">
      <alignment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3" fontId="15" fillId="55" borderId="156" xfId="1251" applyNumberFormat="1" applyFont="1" applyFill="1" applyBorder="1" applyAlignment="1" applyProtection="1">
      <alignment horizontal="center" vertical="center" wrapText="1"/>
      <protection hidden="1"/>
    </xf>
    <xf numFmtId="173" fontId="15" fillId="55" borderId="15" xfId="1251" applyNumberFormat="1" applyFont="1" applyFill="1" applyBorder="1" applyAlignment="1" applyProtection="1">
      <alignment horizontal="center" vertical="center" wrapText="1"/>
      <protection hidden="1"/>
    </xf>
    <xf numFmtId="0" fontId="71" fillId="0" borderId="152" xfId="0" applyFont="1" applyBorder="1" applyAlignment="1" applyProtection="1">
      <alignment horizontal="center" vertical="center" wrapText="1"/>
      <protection locked="0"/>
    </xf>
    <xf numFmtId="172" fontId="15" fillId="50" borderId="156" xfId="1250" applyNumberFormat="1" applyFont="1" applyFill="1" applyBorder="1" applyAlignment="1" applyProtection="1">
      <alignment vertical="center" wrapText="1"/>
      <protection hidden="1"/>
    </xf>
    <xf numFmtId="172" fontId="15" fillId="50" borderId="15" xfId="1250" applyNumberFormat="1" applyFont="1" applyFill="1" applyBorder="1" applyAlignment="1" applyProtection="1">
      <alignment vertical="center" wrapText="1"/>
      <protection hidden="1"/>
    </xf>
    <xf numFmtId="172" fontId="15" fillId="51" borderId="156" xfId="1250" applyNumberFormat="1" applyFont="1" applyFill="1" applyBorder="1" applyAlignment="1" applyProtection="1">
      <alignment vertical="center" wrapText="1"/>
      <protection hidden="1"/>
    </xf>
    <xf numFmtId="172" fontId="15" fillId="51"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172" fontId="15" fillId="0" borderId="152" xfId="1250" applyNumberFormat="1" applyFont="1" applyFill="1" applyBorder="1" applyAlignment="1" applyProtection="1">
      <alignment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166" fontId="15" fillId="51" borderId="156" xfId="1250" applyFont="1" applyFill="1" applyBorder="1" applyAlignment="1" applyProtection="1">
      <alignment vertical="center" wrapText="1"/>
      <protection hidden="1"/>
    </xf>
    <xf numFmtId="166" fontId="15" fillId="51"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0" fontId="9" fillId="50" borderId="152"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1" fontId="9" fillId="0" borderId="126" xfId="1496" applyNumberFormat="1" applyFont="1" applyFill="1" applyBorder="1" applyAlignment="1">
      <alignment horizontal="center" vertical="center" wrapText="1"/>
    </xf>
    <xf numFmtId="171" fontId="9" fillId="0" borderId="127" xfId="1496" applyNumberFormat="1" applyFont="1" applyFill="1" applyBorder="1" applyAlignment="1">
      <alignment horizontal="center" vertical="center" wrapText="1"/>
    </xf>
    <xf numFmtId="171"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3"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50" borderId="162" xfId="1371" applyFont="1" applyFill="1" applyBorder="1" applyAlignment="1">
      <alignment horizontal="center" vertical="center"/>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166" fontId="9" fillId="50" borderId="156" xfId="1250" applyFont="1" applyFill="1" applyBorder="1" applyAlignment="1" applyProtection="1">
      <alignment horizontal="center" vertical="center" wrapText="1"/>
      <protection locked="0" hidden="1"/>
    </xf>
    <xf numFmtId="166" fontId="9" fillId="50" borderId="23" xfId="1250" applyFont="1" applyFill="1" applyBorder="1" applyAlignment="1" applyProtection="1">
      <alignment horizontal="center" vertical="center" wrapText="1"/>
      <protection locked="0" hidden="1"/>
    </xf>
    <xf numFmtId="166" fontId="9" fillId="50" borderId="15" xfId="1250" applyFont="1" applyFill="1" applyBorder="1" applyAlignment="1" applyProtection="1">
      <alignment horizontal="center" vertical="center" wrapText="1"/>
      <protection locked="0" hidden="1"/>
    </xf>
    <xf numFmtId="180" fontId="9" fillId="50" borderId="156" xfId="1250" applyNumberFormat="1" applyFont="1" applyFill="1" applyBorder="1" applyAlignment="1" applyProtection="1">
      <alignment horizontal="center" vertical="center" wrapText="1"/>
      <protection locked="0" hidden="1"/>
    </xf>
    <xf numFmtId="180" fontId="9" fillId="50" borderId="23" xfId="1250" applyNumberFormat="1" applyFont="1" applyFill="1" applyBorder="1" applyAlignment="1" applyProtection="1">
      <alignment horizontal="center" vertical="center" wrapText="1"/>
      <protection locked="0" hidden="1"/>
    </xf>
    <xf numFmtId="180" fontId="9" fillId="50" borderId="15" xfId="1250" applyNumberFormat="1"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0" fontId="81" fillId="65" borderId="126" xfId="0" applyFont="1" applyFill="1" applyBorder="1" applyAlignment="1">
      <alignment horizontal="justify" vertical="center" wrapText="1"/>
    </xf>
    <xf numFmtId="0" fontId="81" fillId="65" borderId="127" xfId="0" applyFont="1" applyFill="1" applyBorder="1" applyAlignment="1">
      <alignment horizontal="justify" vertical="center" wrapText="1"/>
    </xf>
    <xf numFmtId="0" fontId="81" fillId="65" borderId="126" xfId="0" applyFont="1" applyFill="1" applyBorder="1" applyAlignment="1">
      <alignment horizontal="center" vertical="center" wrapText="1"/>
    </xf>
    <xf numFmtId="0" fontId="81" fillId="65" borderId="127" xfId="0" applyFont="1" applyFill="1" applyBorder="1" applyAlignment="1">
      <alignment horizontal="center" vertical="center" wrapText="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1" fillId="65" borderId="155" xfId="0" applyFont="1" applyFill="1" applyBorder="1" applyAlignment="1">
      <alignment horizontal="center" vertical="center" wrapText="1"/>
    </xf>
    <xf numFmtId="0" fontId="81" fillId="65" borderId="159" xfId="0" applyFont="1" applyFill="1" applyBorder="1" applyAlignment="1">
      <alignment horizontal="center" vertical="center" wrapText="1"/>
    </xf>
    <xf numFmtId="0" fontId="81" fillId="65" borderId="160" xfId="0" applyFont="1" applyFill="1" applyBorder="1" applyAlignment="1">
      <alignment horizontal="center" vertical="center" wrapText="1"/>
    </xf>
    <xf numFmtId="0" fontId="81" fillId="65" borderId="113" xfId="0" applyFont="1" applyFill="1" applyBorder="1" applyAlignment="1">
      <alignment horizontal="center" vertical="center" wrapText="1"/>
    </xf>
    <xf numFmtId="0" fontId="81" fillId="65" borderId="0" xfId="0" applyFont="1" applyFill="1" applyAlignment="1">
      <alignment horizontal="center" vertical="center" wrapText="1"/>
    </xf>
    <xf numFmtId="0" fontId="81" fillId="65" borderId="16" xfId="0" applyFont="1" applyFill="1" applyBorder="1" applyAlignment="1">
      <alignment horizontal="center" vertical="center" wrapText="1"/>
    </xf>
    <xf numFmtId="0" fontId="81" fillId="65" borderId="17" xfId="0" applyFont="1" applyFill="1" applyBorder="1" applyAlignment="1">
      <alignment horizontal="center" vertical="center" wrapText="1"/>
    </xf>
    <xf numFmtId="0" fontId="81" fillId="65" borderId="18" xfId="0" applyFont="1" applyFill="1" applyBorder="1" applyAlignment="1">
      <alignment horizontal="center" vertical="center" wrapText="1"/>
    </xf>
    <xf numFmtId="0" fontId="81" fillId="65" borderId="19" xfId="0" applyFont="1" applyFill="1" applyBorder="1" applyAlignment="1">
      <alignment horizontal="center" vertical="center" wrapText="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5" fillId="0" borderId="152" xfId="1371" applyFont="1" applyBorder="1" applyAlignment="1" applyProtection="1">
      <alignment horizontal="center" vertical="center"/>
      <protection hidden="1"/>
    </xf>
    <xf numFmtId="0" fontId="75"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74"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4" fillId="0" borderId="152" xfId="0" applyFont="1" applyBorder="1" applyAlignment="1" applyProtection="1">
      <alignment horizontal="center" vertical="center" wrapText="1"/>
      <protection locked="0" hidden="1"/>
    </xf>
    <xf numFmtId="0" fontId="74" fillId="0" borderId="50" xfId="0" applyFont="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xf>
    <xf numFmtId="0" fontId="54" fillId="50" borderId="127" xfId="1371" applyFont="1" applyFill="1" applyBorder="1" applyAlignment="1" applyProtection="1">
      <alignment horizontal="justify" vertical="center" wrapText="1"/>
      <protection locked="0"/>
    </xf>
    <xf numFmtId="0" fontId="54" fillId="50" borderId="161" xfId="1371" applyFont="1" applyFill="1" applyBorder="1" applyAlignment="1" applyProtection="1">
      <alignment horizontal="justify" vertical="center" wrapText="1"/>
      <protection locked="0"/>
    </xf>
    <xf numFmtId="0" fontId="54" fillId="50" borderId="126" xfId="1371" applyFont="1" applyFill="1" applyBorder="1" applyAlignment="1" applyProtection="1">
      <alignment horizontal="left" vertical="center" wrapText="1"/>
      <protection locked="0"/>
    </xf>
    <xf numFmtId="0" fontId="54" fillId="50" borderId="127" xfId="1371" applyFont="1" applyFill="1" applyBorder="1" applyAlignment="1" applyProtection="1">
      <alignment horizontal="left" vertical="center" wrapText="1"/>
      <protection locked="0"/>
    </xf>
    <xf numFmtId="0" fontId="54" fillId="50" borderId="161" xfId="1371" applyFont="1" applyFill="1" applyBorder="1" applyAlignment="1" applyProtection="1">
      <alignment horizontal="left" vertical="center"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12" fillId="0" borderId="162" xfId="1371" applyFont="1" applyBorder="1" applyAlignment="1" applyProtection="1">
      <alignment horizontal="center" vertical="center" wrapText="1"/>
      <protection locked="0"/>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5" fillId="0" borderId="152" xfId="1371" applyFont="1" applyBorder="1" applyAlignment="1" applyProtection="1">
      <alignment horizontal="center" vertical="center" wrapText="1"/>
      <protection hidden="1"/>
    </xf>
    <xf numFmtId="0" fontId="7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0" fontId="57" fillId="0" borderId="20" xfId="0" applyFont="1" applyBorder="1" applyAlignment="1" applyProtection="1">
      <alignment horizontal="center" vertical="center" wrapText="1"/>
      <protection locked="0" hidden="1"/>
    </xf>
    <xf numFmtId="0" fontId="57" fillId="0" borderId="152" xfId="0" applyFont="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54" fillId="0" borderId="159" xfId="1371" applyFont="1" applyBorder="1" applyAlignment="1" applyProtection="1">
      <alignment horizontal="center" vertical="center" wrapText="1"/>
      <protection hidden="1"/>
    </xf>
    <xf numFmtId="0" fontId="54" fillId="0" borderId="160" xfId="1371" applyFont="1" applyBorder="1" applyAlignment="1" applyProtection="1">
      <alignment horizontal="center" vertical="center" wrapText="1"/>
      <protection hidden="1"/>
    </xf>
    <xf numFmtId="0" fontId="54" fillId="0" borderId="0" xfId="1371" applyFont="1" applyAlignment="1" applyProtection="1">
      <alignment horizontal="center" vertical="center" wrapText="1"/>
      <protection hidden="1"/>
    </xf>
    <xf numFmtId="0" fontId="54" fillId="0" borderId="16" xfId="1371" applyFont="1" applyBorder="1" applyAlignment="1" applyProtection="1">
      <alignment horizontal="center" vertical="center" wrapText="1"/>
      <protection hidden="1"/>
    </xf>
    <xf numFmtId="0" fontId="9" fillId="0" borderId="126" xfId="1371" applyFont="1" applyBorder="1" applyAlignment="1" applyProtection="1">
      <alignment horizontal="center" vertical="center" wrapText="1"/>
      <protection locked="0" hidden="1"/>
    </xf>
    <xf numFmtId="0" fontId="9" fillId="0" borderId="127" xfId="1371" applyFont="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51" fillId="50" borderId="126" xfId="1371" applyFont="1" applyFill="1" applyBorder="1" applyAlignment="1" applyProtection="1">
      <alignment horizontal="left" vertical="center" wrapText="1"/>
      <protection locked="0" hidden="1"/>
    </xf>
    <xf numFmtId="0" fontId="51" fillId="50" borderId="127" xfId="1371" applyFont="1" applyFill="1" applyBorder="1" applyAlignment="1" applyProtection="1">
      <alignment horizontal="left" vertical="center" wrapText="1"/>
      <protection locked="0" hidden="1"/>
    </xf>
    <xf numFmtId="0" fontId="51" fillId="50" borderId="162" xfId="1371" applyFont="1" applyFill="1" applyBorder="1" applyAlignment="1" applyProtection="1">
      <alignment horizontal="left" vertical="center"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0" fontId="9" fillId="0" borderId="126" xfId="137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0" fontId="4" fillId="50" borderId="156" xfId="1495" applyNumberFormat="1" applyFont="1" applyFill="1" applyBorder="1" applyAlignment="1" applyProtection="1">
      <alignment horizontal="center" vertical="center" wrapText="1"/>
      <protection locked="0" hidden="1"/>
    </xf>
    <xf numFmtId="10" fontId="4" fillId="50" borderId="23" xfId="1495" applyNumberFormat="1" applyFont="1" applyFill="1" applyBorder="1" applyAlignment="1" applyProtection="1">
      <alignment horizontal="center" vertical="center" wrapText="1"/>
      <protection locked="0" hidden="1"/>
    </xf>
    <xf numFmtId="10" fontId="4" fillId="50" borderId="15" xfId="1495" applyNumberFormat="1" applyFont="1" applyFill="1" applyBorder="1" applyAlignment="1" applyProtection="1">
      <alignment horizontal="center" vertical="center" wrapText="1"/>
      <protection locked="0" hidden="1"/>
    </xf>
    <xf numFmtId="166" fontId="4" fillId="50" borderId="154" xfId="1250" applyFont="1" applyFill="1" applyBorder="1" applyAlignment="1" applyProtection="1">
      <alignment horizontal="center" vertical="center" wrapText="1"/>
      <protection locked="0" hidden="1"/>
    </xf>
    <xf numFmtId="166" fontId="4" fillId="50" borderId="47" xfId="1250" applyFont="1" applyFill="1" applyBorder="1" applyAlignment="1" applyProtection="1">
      <alignment horizontal="center" vertical="center" wrapText="1"/>
      <protection locked="0" hidden="1"/>
    </xf>
    <xf numFmtId="166" fontId="4" fillId="50" borderId="48" xfId="1250" applyFont="1" applyFill="1" applyBorder="1" applyAlignment="1" applyProtection="1">
      <alignment horizontal="center" vertical="center" wrapText="1"/>
      <protection locked="0" hidden="1"/>
    </xf>
    <xf numFmtId="14" fontId="9" fillId="0" borderId="126" xfId="1371" applyNumberFormat="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0" borderId="126" xfId="1495" applyFont="1" applyFill="1" applyBorder="1" applyAlignment="1" applyProtection="1">
      <alignment horizontal="center" vertical="center" wrapText="1"/>
      <protection hidden="1"/>
    </xf>
    <xf numFmtId="9" fontId="9" fillId="0" borderId="127" xfId="1495" applyFont="1" applyFill="1" applyBorder="1" applyAlignment="1" applyProtection="1">
      <alignment horizontal="center" vertical="center" wrapText="1"/>
      <protection hidden="1"/>
    </xf>
    <xf numFmtId="9" fontId="9" fillId="0" borderId="162" xfId="1495"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0" fontId="54" fillId="50" borderId="155" xfId="1371" applyFont="1" applyFill="1" applyBorder="1" applyAlignment="1" applyProtection="1">
      <alignment horizontal="left" vertical="center" wrapText="1"/>
      <protection locked="0" hidden="1"/>
    </xf>
    <xf numFmtId="0" fontId="54" fillId="50" borderId="159" xfId="1371" applyFont="1" applyFill="1" applyBorder="1" applyAlignment="1" applyProtection="1">
      <alignment horizontal="left" vertical="center" wrapText="1"/>
      <protection locked="0" hidden="1"/>
    </xf>
    <xf numFmtId="0" fontId="54" fillId="50" borderId="160" xfId="1371" applyFont="1" applyFill="1" applyBorder="1" applyAlignment="1" applyProtection="1">
      <alignment horizontal="left" vertical="center" wrapText="1"/>
      <protection locked="0" hidden="1"/>
    </xf>
    <xf numFmtId="0" fontId="54" fillId="50" borderId="113" xfId="1371" applyFont="1" applyFill="1" applyBorder="1" applyAlignment="1" applyProtection="1">
      <alignment horizontal="left" vertical="center" wrapText="1"/>
      <protection locked="0" hidden="1"/>
    </xf>
    <xf numFmtId="0" fontId="54" fillId="50" borderId="0" xfId="1371" applyFont="1" applyFill="1" applyAlignment="1" applyProtection="1">
      <alignment horizontal="left" vertical="center" wrapText="1"/>
      <protection locked="0" hidden="1"/>
    </xf>
    <xf numFmtId="0" fontId="54" fillId="50" borderId="16" xfId="1371" applyFont="1" applyFill="1" applyBorder="1" applyAlignment="1" applyProtection="1">
      <alignment horizontal="left" vertical="center" wrapText="1"/>
      <protection locked="0" hidden="1"/>
    </xf>
    <xf numFmtId="0" fontId="54" fillId="50" borderId="17" xfId="1371" applyFont="1" applyFill="1" applyBorder="1" applyAlignment="1" applyProtection="1">
      <alignment horizontal="left" vertical="center" wrapText="1"/>
      <protection locked="0" hidden="1"/>
    </xf>
    <xf numFmtId="0" fontId="54" fillId="50" borderId="18" xfId="1371" applyFont="1" applyFill="1" applyBorder="1" applyAlignment="1" applyProtection="1">
      <alignment horizontal="left" vertical="center" wrapText="1"/>
      <protection locked="0" hidden="1"/>
    </xf>
    <xf numFmtId="0" fontId="54" fillId="50" borderId="19" xfId="1371" applyFont="1" applyFill="1" applyBorder="1" applyAlignment="1" applyProtection="1">
      <alignment horizontal="left" vertical="center"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11" fillId="50" borderId="155" xfId="1371" applyFont="1" applyFill="1" applyBorder="1" applyAlignment="1" applyProtection="1">
      <alignment horizontal="left" vertical="top" wrapText="1"/>
      <protection locked="0" hidden="1"/>
    </xf>
    <xf numFmtId="0" fontId="11" fillId="50" borderId="159" xfId="1371" applyFont="1" applyFill="1" applyBorder="1" applyAlignment="1" applyProtection="1">
      <alignment horizontal="left" vertical="top" wrapText="1"/>
      <protection locked="0" hidden="1"/>
    </xf>
    <xf numFmtId="0" fontId="11" fillId="50" borderId="160" xfId="1371" applyFont="1" applyFill="1" applyBorder="1" applyAlignment="1" applyProtection="1">
      <alignment horizontal="left" vertical="top" wrapText="1"/>
      <protection locked="0" hidden="1"/>
    </xf>
    <xf numFmtId="0" fontId="11" fillId="50" borderId="113" xfId="1371" applyFont="1" applyFill="1" applyBorder="1" applyAlignment="1" applyProtection="1">
      <alignment horizontal="left" vertical="top" wrapText="1"/>
      <protection locked="0" hidden="1"/>
    </xf>
    <xf numFmtId="0" fontId="11" fillId="50" borderId="0" xfId="1371" applyFont="1" applyFill="1" applyAlignment="1" applyProtection="1">
      <alignment horizontal="left" vertical="top" wrapText="1"/>
      <protection locked="0" hidden="1"/>
    </xf>
    <xf numFmtId="0" fontId="11" fillId="50" borderId="16" xfId="1371" applyFont="1" applyFill="1" applyBorder="1" applyAlignment="1" applyProtection="1">
      <alignment horizontal="left" vertical="top" wrapText="1"/>
      <protection locked="0" hidden="1"/>
    </xf>
    <xf numFmtId="0" fontId="11" fillId="50" borderId="17" xfId="1371" applyFont="1" applyFill="1" applyBorder="1" applyAlignment="1" applyProtection="1">
      <alignment horizontal="left" vertical="top" wrapText="1"/>
      <protection locked="0" hidden="1"/>
    </xf>
    <xf numFmtId="0" fontId="11" fillId="50" borderId="18" xfId="1371" applyFont="1" applyFill="1" applyBorder="1" applyAlignment="1" applyProtection="1">
      <alignment horizontal="left" vertical="top" wrapText="1"/>
      <protection locked="0" hidden="1"/>
    </xf>
    <xf numFmtId="0" fontId="11" fillId="50" borderId="19" xfId="1371" applyFont="1" applyFill="1" applyBorder="1" applyAlignment="1" applyProtection="1">
      <alignment horizontal="left" vertical="top" wrapText="1"/>
      <protection locked="0"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166" fontId="5" fillId="50" borderId="156" xfId="1250" applyFont="1" applyFill="1" applyBorder="1" applyAlignment="1" applyProtection="1">
      <alignment horizontal="center" vertical="center" wrapText="1"/>
      <protection locked="0" hidden="1"/>
    </xf>
    <xf numFmtId="166" fontId="5" fillId="50" borderId="23" xfId="1250" applyFont="1" applyFill="1" applyBorder="1" applyAlignment="1" applyProtection="1">
      <alignment horizontal="center" vertical="center" wrapText="1"/>
      <protection locked="0" hidden="1"/>
    </xf>
    <xf numFmtId="166" fontId="5" fillId="50" borderId="15" xfId="1250" applyFont="1" applyFill="1" applyBorder="1" applyAlignment="1" applyProtection="1">
      <alignment horizontal="center" vertical="center" wrapText="1"/>
      <protection locked="0" hidden="1"/>
    </xf>
    <xf numFmtId="180" fontId="5" fillId="50" borderId="156" xfId="1250" applyNumberFormat="1" applyFont="1" applyFill="1" applyBorder="1" applyAlignment="1" applyProtection="1">
      <alignment horizontal="center" vertical="center" wrapText="1"/>
      <protection locked="0" hidden="1"/>
    </xf>
    <xf numFmtId="180" fontId="5" fillId="50" borderId="23" xfId="1250" applyNumberFormat="1" applyFont="1" applyFill="1" applyBorder="1" applyAlignment="1" applyProtection="1">
      <alignment horizontal="center" vertical="center" wrapText="1"/>
      <protection locked="0" hidden="1"/>
    </xf>
    <xf numFmtId="180" fontId="5" fillId="50" borderId="15" xfId="1250" applyNumberFormat="1" applyFont="1" applyFill="1" applyBorder="1" applyAlignment="1" applyProtection="1">
      <alignment horizontal="center" vertical="center" wrapText="1"/>
      <protection locked="0"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4" fillId="50" borderId="126" xfId="1371" applyFill="1" applyBorder="1" applyAlignment="1" applyProtection="1">
      <alignment horizontal="justify" vertical="center" wrapText="1"/>
      <protection locked="0" hidden="1"/>
    </xf>
    <xf numFmtId="0" fontId="4" fillId="50" borderId="127" xfId="1371" applyFill="1" applyBorder="1" applyAlignment="1" applyProtection="1">
      <alignment horizontal="justify" vertical="center" wrapText="1"/>
      <protection locked="0" hidden="1"/>
    </xf>
    <xf numFmtId="0" fontId="4" fillId="50" borderId="162" xfId="137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4" fillId="0" borderId="126" xfId="1371" applyBorder="1" applyAlignment="1" applyProtection="1">
      <alignment horizontal="justify" vertical="center" wrapText="1"/>
      <protection hidden="1"/>
    </xf>
    <xf numFmtId="0" fontId="4" fillId="0" borderId="127" xfId="1371" applyBorder="1" applyAlignment="1" applyProtection="1">
      <alignment horizontal="justify" vertical="center" wrapText="1"/>
      <protection hidden="1"/>
    </xf>
    <xf numFmtId="0" fontId="4" fillId="0" borderId="161" xfId="1371" applyBorder="1" applyAlignment="1" applyProtection="1">
      <alignment horizontal="justify" vertical="center" wrapText="1"/>
      <protection hidden="1"/>
    </xf>
    <xf numFmtId="0" fontId="4" fillId="0" borderId="126" xfId="1371" applyBorder="1" applyAlignment="1" applyProtection="1">
      <alignment horizontal="left" vertical="center" wrapText="1"/>
      <protection hidden="1"/>
    </xf>
    <xf numFmtId="0" fontId="4" fillId="0" borderId="127" xfId="1371" applyBorder="1" applyAlignment="1" applyProtection="1">
      <alignment horizontal="left" vertical="center" wrapText="1"/>
      <protection hidden="1"/>
    </xf>
    <xf numFmtId="0" fontId="4" fillId="0" borderId="162" xfId="1371" applyBorder="1" applyAlignment="1" applyProtection="1">
      <alignment horizontal="left" vertical="center" wrapText="1"/>
      <protection hidden="1"/>
    </xf>
    <xf numFmtId="0" fontId="70" fillId="0" borderId="152" xfId="1371" applyFont="1" applyBorder="1" applyAlignment="1" applyProtection="1">
      <alignment horizontal="left" vertical="center" wrapText="1"/>
      <protection hidden="1"/>
    </xf>
    <xf numFmtId="0" fontId="76" fillId="0" borderId="152" xfId="1371" applyFont="1" applyBorder="1" applyAlignment="1" applyProtection="1">
      <alignment horizontal="left" vertical="center" wrapText="1"/>
      <protection hidden="1"/>
    </xf>
    <xf numFmtId="0" fontId="76" fillId="0" borderId="153" xfId="1371" applyFont="1" applyBorder="1" applyAlignment="1" applyProtection="1">
      <alignment horizontal="left" vertical="center" wrapText="1"/>
      <protection hidden="1"/>
    </xf>
    <xf numFmtId="0" fontId="86" fillId="0" borderId="158" xfId="0" applyFont="1" applyBorder="1" applyAlignment="1">
      <alignment horizontal="left" vertical="top" wrapText="1"/>
    </xf>
    <xf numFmtId="0" fontId="86" fillId="0" borderId="159" xfId="0" applyFont="1" applyBorder="1" applyAlignment="1">
      <alignment horizontal="left" vertical="top" wrapText="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6" fontId="12" fillId="50" borderId="156" xfId="1250" applyFont="1" applyFill="1" applyBorder="1" applyAlignment="1" applyProtection="1">
      <alignment horizontal="center" vertical="center" wrapText="1"/>
      <protection locked="0" hidden="1"/>
    </xf>
    <xf numFmtId="166" fontId="12" fillId="50" borderId="23" xfId="1250" applyFont="1" applyFill="1" applyBorder="1" applyAlignment="1" applyProtection="1">
      <alignment horizontal="center" vertical="center" wrapText="1"/>
      <protection locked="0" hidden="1"/>
    </xf>
    <xf numFmtId="166" fontId="12" fillId="50" borderId="15" xfId="1250" applyFont="1" applyFill="1" applyBorder="1" applyAlignment="1" applyProtection="1">
      <alignment horizontal="center" vertical="center" wrapText="1"/>
      <protection locked="0" hidden="1"/>
    </xf>
    <xf numFmtId="180" fontId="12" fillId="50" borderId="156" xfId="1250" applyNumberFormat="1" applyFont="1" applyFill="1" applyBorder="1" applyAlignment="1" applyProtection="1">
      <alignment horizontal="center" vertical="center" wrapText="1"/>
      <protection locked="0" hidden="1"/>
    </xf>
    <xf numFmtId="180" fontId="12" fillId="50" borderId="23" xfId="1250" applyNumberFormat="1" applyFont="1" applyFill="1" applyBorder="1" applyAlignment="1" applyProtection="1">
      <alignment horizontal="center" vertical="center" wrapText="1"/>
      <protection locked="0" hidden="1"/>
    </xf>
    <xf numFmtId="180" fontId="12" fillId="50" borderId="15" xfId="1250" applyNumberFormat="1" applyFont="1" applyFill="1" applyBorder="1" applyAlignment="1" applyProtection="1">
      <alignment horizontal="center" vertical="center" wrapText="1"/>
      <protection locked="0" hidden="1"/>
    </xf>
    <xf numFmtId="166" fontId="12" fillId="50" borderId="154" xfId="1250" applyFont="1" applyFill="1" applyBorder="1" applyAlignment="1" applyProtection="1">
      <alignment horizontal="center" vertical="center" wrapText="1"/>
      <protection locked="0" hidden="1"/>
    </xf>
    <xf numFmtId="166" fontId="12" fillId="50" borderId="47" xfId="1250" applyFont="1" applyFill="1" applyBorder="1" applyAlignment="1" applyProtection="1">
      <alignment horizontal="center" vertical="center" wrapText="1"/>
      <protection locked="0" hidden="1"/>
    </xf>
    <xf numFmtId="166" fontId="12" fillId="50" borderId="48" xfId="1250" applyFont="1" applyFill="1" applyBorder="1" applyAlignment="1" applyProtection="1">
      <alignment horizontal="center" vertical="center" wrapText="1"/>
      <protection locked="0" hidden="1"/>
    </xf>
    <xf numFmtId="0" fontId="80" fillId="0" borderId="155" xfId="0" applyFont="1" applyBorder="1" applyAlignment="1">
      <alignment horizontal="left" vertical="center" wrapText="1"/>
    </xf>
    <xf numFmtId="0" fontId="86" fillId="0" borderId="159" xfId="0" applyFont="1" applyBorder="1" applyAlignment="1">
      <alignment horizontal="left" vertical="center" wrapText="1"/>
    </xf>
    <xf numFmtId="0" fontId="86" fillId="0" borderId="160" xfId="0" applyFont="1" applyBorder="1" applyAlignment="1">
      <alignment horizontal="left" vertical="center" wrapText="1"/>
    </xf>
    <xf numFmtId="0" fontId="86" fillId="0" borderId="113" xfId="0" applyFont="1" applyBorder="1" applyAlignment="1">
      <alignment horizontal="left" vertical="center" wrapText="1"/>
    </xf>
    <xf numFmtId="0" fontId="86" fillId="0" borderId="0" xfId="0" applyFont="1" applyAlignment="1">
      <alignment horizontal="left" vertical="center" wrapText="1"/>
    </xf>
    <xf numFmtId="0" fontId="86" fillId="0" borderId="16" xfId="0" applyFont="1" applyBorder="1" applyAlignment="1">
      <alignment horizontal="left" vertical="center" wrapText="1"/>
    </xf>
    <xf numFmtId="0" fontId="86" fillId="0" borderId="17" xfId="0" applyFont="1" applyBorder="1" applyAlignment="1">
      <alignment horizontal="left" vertical="center" wrapText="1"/>
    </xf>
    <xf numFmtId="0" fontId="86" fillId="0" borderId="18" xfId="0" applyFont="1" applyBorder="1" applyAlignment="1">
      <alignment horizontal="left" vertical="center" wrapText="1"/>
    </xf>
    <xf numFmtId="0" fontId="86" fillId="0" borderId="19" xfId="0" applyFont="1" applyBorder="1" applyAlignment="1">
      <alignment horizontal="left" vertical="center" wrapText="1"/>
    </xf>
    <xf numFmtId="0" fontId="3"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13"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0" fillId="65" borderId="113" xfId="0" applyFont="1" applyFill="1" applyBorder="1" applyAlignment="1">
      <alignment horizontal="justify" vertical="center" wrapText="1"/>
    </xf>
    <xf numFmtId="0" fontId="80" fillId="65" borderId="0" xfId="0" applyFont="1" applyFill="1" applyAlignment="1">
      <alignment horizontal="justify" vertical="center" wrapText="1"/>
    </xf>
    <xf numFmtId="0" fontId="80" fillId="65" borderId="17" xfId="0" applyFont="1" applyFill="1" applyBorder="1" applyAlignment="1">
      <alignment horizontal="justify" vertical="center" wrapText="1"/>
    </xf>
    <xf numFmtId="0" fontId="80" fillId="65" borderId="18" xfId="0" applyFont="1" applyFill="1" applyBorder="1" applyAlignment="1">
      <alignment horizontal="justify" vertical="center" wrapText="1"/>
    </xf>
    <xf numFmtId="0" fontId="79" fillId="24" borderId="0" xfId="1371" applyFont="1" applyFill="1" applyAlignment="1" applyProtection="1">
      <alignment horizontal="center" vertical="center"/>
      <protection hidden="1"/>
    </xf>
    <xf numFmtId="0" fontId="80" fillId="65" borderId="155" xfId="0" applyFont="1" applyFill="1" applyBorder="1" applyAlignment="1">
      <alignment horizontal="justify" vertical="center" wrapText="1"/>
    </xf>
    <xf numFmtId="0" fontId="80" fillId="65" borderId="159" xfId="0" applyFont="1" applyFill="1" applyBorder="1" applyAlignment="1">
      <alignment horizontal="justify" vertical="center" wrapText="1"/>
    </xf>
    <xf numFmtId="0" fontId="12" fillId="0" borderId="78" xfId="1371" applyFont="1" applyBorder="1" applyAlignment="1" applyProtection="1">
      <alignment horizontal="center" vertical="center" wrapText="1"/>
      <protection locked="0" hidden="1"/>
    </xf>
    <xf numFmtId="0" fontId="12" fillId="0" borderId="79" xfId="1371" applyFont="1" applyBorder="1" applyAlignment="1" applyProtection="1">
      <alignment horizontal="center" vertical="center" wrapText="1"/>
      <protection locked="0" hidden="1"/>
    </xf>
    <xf numFmtId="0" fontId="12" fillId="0" borderId="80" xfId="1371" applyFont="1" applyBorder="1" applyAlignment="1" applyProtection="1">
      <alignment horizontal="center"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59" fillId="0" borderId="126" xfId="1371" applyFont="1" applyBorder="1" applyAlignment="1" applyProtection="1">
      <alignment horizontal="left" vertical="center" wrapText="1"/>
      <protection locked="0" hidden="1"/>
    </xf>
    <xf numFmtId="0" fontId="59" fillId="0" borderId="127" xfId="1371" applyFont="1" applyBorder="1" applyAlignment="1" applyProtection="1">
      <alignment horizontal="left" vertical="center" wrapText="1"/>
      <protection locked="0" hidden="1"/>
    </xf>
    <xf numFmtId="0" fontId="59" fillId="0" borderId="162" xfId="1371" applyFont="1" applyBorder="1" applyAlignment="1" applyProtection="1">
      <alignment horizontal="left" vertical="center" wrapText="1"/>
      <protection locked="0" hidden="1"/>
    </xf>
    <xf numFmtId="0" fontId="8" fillId="61" borderId="32" xfId="1371" applyFont="1" applyFill="1" applyBorder="1" applyAlignment="1" applyProtection="1">
      <alignment horizontal="center" vertical="center" wrapText="1"/>
      <protection hidden="1"/>
    </xf>
    <xf numFmtId="0" fontId="55" fillId="0" borderId="155" xfId="1371" applyFont="1" applyBorder="1" applyAlignment="1" applyProtection="1">
      <alignment horizontal="left" vertical="center" wrapText="1"/>
      <protection locked="0" hidden="1"/>
    </xf>
    <xf numFmtId="0" fontId="55" fillId="0" borderId="159" xfId="1371" applyFont="1" applyBorder="1" applyAlignment="1" applyProtection="1">
      <alignment horizontal="left" vertical="center" wrapText="1"/>
      <protection locked="0" hidden="1"/>
    </xf>
    <xf numFmtId="0" fontId="55" fillId="0" borderId="113" xfId="1371" applyFont="1" applyBorder="1" applyAlignment="1" applyProtection="1">
      <alignment horizontal="left" vertical="center" wrapText="1"/>
      <protection locked="0" hidden="1"/>
    </xf>
    <xf numFmtId="0" fontId="55" fillId="0" borderId="0" xfId="1371" applyFont="1" applyAlignment="1" applyProtection="1">
      <alignment horizontal="left" vertical="center" wrapText="1"/>
      <protection locked="0" hidden="1"/>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166" fontId="4" fillId="50" borderId="156" xfId="1250" applyFont="1" applyFill="1" applyBorder="1" applyAlignment="1" applyProtection="1">
      <alignment horizontal="center" vertical="center" wrapText="1"/>
      <protection locked="0" hidden="1"/>
    </xf>
    <xf numFmtId="166" fontId="4" fillId="50" borderId="23" xfId="1250" applyFont="1" applyFill="1" applyBorder="1" applyAlignment="1" applyProtection="1">
      <alignment horizontal="center" vertical="center" wrapText="1"/>
      <protection locked="0" hidden="1"/>
    </xf>
    <xf numFmtId="166" fontId="4" fillId="50" borderId="15" xfId="1250" applyFont="1" applyFill="1" applyBorder="1" applyAlignment="1" applyProtection="1">
      <alignment horizontal="center" vertical="center" wrapText="1"/>
      <protection locked="0" hidden="1"/>
    </xf>
    <xf numFmtId="180" fontId="4" fillId="50" borderId="156" xfId="1250" applyNumberFormat="1" applyFont="1" applyFill="1" applyBorder="1" applyAlignment="1" applyProtection="1">
      <alignment horizontal="center" vertical="center" wrapText="1"/>
      <protection locked="0" hidden="1"/>
    </xf>
    <xf numFmtId="180" fontId="4" fillId="50" borderId="23" xfId="1250" applyNumberFormat="1" applyFont="1" applyFill="1" applyBorder="1" applyAlignment="1" applyProtection="1">
      <alignment horizontal="center" vertical="center" wrapText="1"/>
      <protection locked="0" hidden="1"/>
    </xf>
    <xf numFmtId="180" fontId="4" fillId="50" borderId="15" xfId="1250" applyNumberFormat="1"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82" fillId="65" borderId="126" xfId="0" applyFont="1" applyFill="1" applyBorder="1" applyAlignment="1">
      <alignment horizontal="left" vertical="center" wrapText="1"/>
    </xf>
    <xf numFmtId="0" fontId="82" fillId="65" borderId="127" xfId="0" applyFont="1" applyFill="1" applyBorder="1" applyAlignment="1">
      <alignment horizontal="left" vertical="center" wrapText="1"/>
    </xf>
    <xf numFmtId="0" fontId="82" fillId="0" borderId="155" xfId="0" applyFont="1" applyBorder="1" applyAlignment="1">
      <alignment horizontal="left" vertical="center" wrapText="1"/>
    </xf>
    <xf numFmtId="0" fontId="82" fillId="0" borderId="159"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13" xfId="0" applyFont="1" applyBorder="1" applyAlignment="1">
      <alignment horizontal="left" vertical="center" wrapText="1"/>
    </xf>
    <xf numFmtId="0" fontId="82" fillId="0" borderId="0" xfId="0" applyFont="1" applyAlignment="1">
      <alignment horizontal="left" vertical="center" wrapText="1"/>
    </xf>
    <xf numFmtId="0" fontId="82" fillId="0" borderId="16" xfId="0" applyFont="1" applyBorder="1" applyAlignment="1">
      <alignment horizontal="left" vertical="center" wrapText="1"/>
    </xf>
    <xf numFmtId="0" fontId="82" fillId="0" borderId="17" xfId="0" applyFont="1" applyBorder="1" applyAlignment="1">
      <alignment horizontal="left" vertical="center" wrapText="1"/>
    </xf>
    <xf numFmtId="0" fontId="82" fillId="0" borderId="18" xfId="0" applyFont="1" applyBorder="1" applyAlignment="1">
      <alignment horizontal="left" vertical="center" wrapText="1"/>
    </xf>
    <xf numFmtId="0" fontId="82" fillId="0" borderId="19" xfId="0" applyFont="1" applyBorder="1" applyAlignment="1">
      <alignment horizontal="left" vertical="center" wrapText="1"/>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9" fillId="50" borderId="161" xfId="1371" applyFont="1" applyFill="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cellXfs>
  <cellStyles count="32126">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0] 3" xfId="32120" xr:uid="{89A4FB96-84BC-4D8E-AEF7-5237435D7C79}"/>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43" xfId="32119" xr:uid="{69B74E8C-8261-4969-967A-61C92FAA1542}"/>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0]" xfId="32118" builtinId="7"/>
    <cellStyle name="Moneda [0] 2" xfId="32121" xr:uid="{3D3FB12D-889E-43C4-B2E1-464ECFD8FC7E}"/>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13" xfId="32124" xr:uid="{D6BED76E-853A-41F7-9F00-F056821B7594}"/>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2 2" xfId="32123" xr:uid="{AFFB941A-5D4F-412E-B3FE-281B80DE6CBA}"/>
    <cellStyle name="Porcentaje 2 3" xfId="32125" xr:uid="{2ED69E70-ED97-4A8D-B51E-9B9BFD139166}"/>
    <cellStyle name="Porcentaje 3" xfId="1494" xr:uid="{00000000-0005-0000-0000-0000DA050000}"/>
    <cellStyle name="Porcentaje 4" xfId="32122" xr:uid="{CF2F99FD-2396-48AB-A4A9-702B92C5189E}"/>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2226942929163"/>
          <c:y val="4.9991487550542668E-2"/>
          <c:w val="0.60750420850042186"/>
          <c:h val="0.80727743491523019"/>
        </c:manualLayout>
      </c:layout>
      <c:barChart>
        <c:barDir val="col"/>
        <c:grouping val="clustered"/>
        <c:varyColors val="0"/>
        <c:ser>
          <c:idx val="0"/>
          <c:order val="0"/>
          <c:tx>
            <c:strRef>
              <c:f>'META 2'!$C$26</c:f>
              <c:strCache>
                <c:ptCount val="1"/>
                <c:pt idx="0">
                  <c:v>Magnitud programada mensual</c:v>
                </c:pt>
              </c:strCache>
            </c:strRef>
          </c:tx>
          <c:invertIfNegative val="0"/>
          <c:val>
            <c:numRef>
              <c:f>'META 2'!$C$27:$C$38</c:f>
              <c:numCache>
                <c:formatCode>0.000</c:formatCode>
                <c:ptCount val="12"/>
                <c:pt idx="0">
                  <c:v>1.2499999999999995E-2</c:v>
                </c:pt>
                <c:pt idx="1">
                  <c:v>1.2499999999999995E-2</c:v>
                </c:pt>
                <c:pt idx="2">
                  <c:v>1.2499999999999995E-2</c:v>
                </c:pt>
                <c:pt idx="3">
                  <c:v>1.2499999999999995E-2</c:v>
                </c:pt>
                <c:pt idx="4">
                  <c:v>1.2499999999999995E-2</c:v>
                </c:pt>
                <c:pt idx="5">
                  <c:v>1.2499999999999995E-2</c:v>
                </c:pt>
                <c:pt idx="6">
                  <c:v>1.2499999999999995E-2</c:v>
                </c:pt>
                <c:pt idx="7">
                  <c:v>1.2499999999999995E-2</c:v>
                </c:pt>
                <c:pt idx="8">
                  <c:v>1.2499999999999995E-2</c:v>
                </c:pt>
                <c:pt idx="9">
                  <c:v>1.2499999999999995E-2</c:v>
                </c:pt>
                <c:pt idx="10">
                  <c:v>1.2499999999999995E-2</c:v>
                </c:pt>
                <c:pt idx="11">
                  <c:v>1.2499999999999995E-2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val>
            <c:numRef>
              <c:f>'META 2'!$D$27:$D$38</c:f>
              <c:numCache>
                <c:formatCode>0.000</c:formatCode>
                <c:ptCount val="12"/>
                <c:pt idx="0">
                  <c:v>1.2499999999999995E-2</c:v>
                </c:pt>
                <c:pt idx="1">
                  <c:v>1.2499999999999995E-2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8.3333333333333301E-2</c:v>
                </c:pt>
                <c:pt idx="1">
                  <c:v>0.1666666666666666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0.000%</c:formatCode>
                <c:ptCount val="12"/>
                <c:pt idx="0">
                  <c:v>9.2540000000000001E-3</c:v>
                </c:pt>
                <c:pt idx="1">
                  <c:v>4.9979999999999998E-3</c:v>
                </c:pt>
                <c:pt idx="2">
                  <c:v>4.9979999999999998E-3</c:v>
                </c:pt>
                <c:pt idx="3">
                  <c:v>8.7480000000000006E-3</c:v>
                </c:pt>
                <c:pt idx="4">
                  <c:v>4.9979999999999998E-3</c:v>
                </c:pt>
                <c:pt idx="5">
                  <c:v>9.4979999999999995E-3</c:v>
                </c:pt>
                <c:pt idx="6">
                  <c:v>1.1248000000000001E-2</c:v>
                </c:pt>
                <c:pt idx="7">
                  <c:v>8.9980000000000008E-3</c:v>
                </c:pt>
                <c:pt idx="8">
                  <c:v>7.4980000000000012E-3</c:v>
                </c:pt>
                <c:pt idx="9">
                  <c:v>1.2748000000000002E-2</c:v>
                </c:pt>
                <c:pt idx="10">
                  <c:v>7.4980000000000012E-3</c:v>
                </c:pt>
                <c:pt idx="11">
                  <c:v>9.5160000000000002E-3</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formatCode="_(* #,##0.00_);_(* \(#,##0.00\);_(* &quot;-&quot;??_);_(@_)">
                  <c:v>9.2540000000000001E-3</c:v>
                </c:pt>
                <c:pt idx="1">
                  <c:v>5.000000000000001E-3</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9.2539999999999997E-2</c:v>
                </c:pt>
                <c:pt idx="1">
                  <c:v>0.14254</c:v>
                </c:pt>
                <c:pt idx="2">
                  <c:v>0</c:v>
                </c:pt>
                <c:pt idx="3">
                  <c:v>0</c:v>
                </c:pt>
                <c:pt idx="4">
                  <c:v>0</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1.2E-2</c:v>
                </c:pt>
                <c:pt idx="1">
                  <c:v>0</c:v>
                </c:pt>
                <c:pt idx="2">
                  <c:v>0</c:v>
                </c:pt>
                <c:pt idx="3">
                  <c:v>0</c:v>
                </c:pt>
                <c:pt idx="4">
                  <c:v>4.4999999999999998E-2</c:v>
                </c:pt>
                <c:pt idx="5">
                  <c:v>2.2499999999999999E-2</c:v>
                </c:pt>
                <c:pt idx="6">
                  <c:v>4.4999999999999997E-3</c:v>
                </c:pt>
                <c:pt idx="7">
                  <c:v>4.4999999999999997E-3</c:v>
                </c:pt>
                <c:pt idx="8">
                  <c:v>2.2499999999999999E-2</c:v>
                </c:pt>
                <c:pt idx="9">
                  <c:v>4.4999999999999997E-3</c:v>
                </c:pt>
                <c:pt idx="10">
                  <c:v>4.4999999999999997E-3</c:v>
                </c:pt>
                <c:pt idx="11">
                  <c:v>0.03</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1.2E-2</c:v>
                </c:pt>
                <c:pt idx="1">
                  <c:v>0</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0.08</c:v>
                </c:pt>
                <c:pt idx="1">
                  <c:v>0.08</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1.6666666666666659E-2</c:v>
                </c:pt>
                <c:pt idx="1">
                  <c:v>1.6666666666666659E-2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8.3333333333333287E-2</c:v>
                </c:pt>
                <c:pt idx="1">
                  <c:v>0.16666666666666657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1.6666666666666659E-2</c:v>
                </c:pt>
                <c:pt idx="1">
                  <c:v>1.6666666666666659E-2</c:v>
                </c:pt>
                <c:pt idx="2">
                  <c:v>1.6666666666666659E-2</c:v>
                </c:pt>
                <c:pt idx="3">
                  <c:v>1.6666666666666659E-2</c:v>
                </c:pt>
                <c:pt idx="4">
                  <c:v>1.6666666666666659E-2</c:v>
                </c:pt>
                <c:pt idx="5">
                  <c:v>1.6666666666666659E-2</c:v>
                </c:pt>
                <c:pt idx="6">
                  <c:v>1.6666666666666659E-2</c:v>
                </c:pt>
                <c:pt idx="7">
                  <c:v>1.6666666666666659E-2</c:v>
                </c:pt>
                <c:pt idx="8">
                  <c:v>1.6666666666666659E-2</c:v>
                </c:pt>
                <c:pt idx="9">
                  <c:v>1.6666666666666659E-2</c:v>
                </c:pt>
                <c:pt idx="10">
                  <c:v>1.6666666666666659E-2</c:v>
                </c:pt>
                <c:pt idx="11">
                  <c:v>1.6666666666666659E-2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1.6666666666666659E-2</c:v>
                </c:pt>
                <c:pt idx="1">
                  <c:v>1.6666666666666659E-2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8.3333333333333287E-2</c:v>
                </c:pt>
                <c:pt idx="1">
                  <c:v>0.16666666666666657</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6.6666666666666645E-3</c:v>
                </c:pt>
                <c:pt idx="1">
                  <c:v>6.6666666666666645E-3</c:v>
                </c:pt>
                <c:pt idx="2">
                  <c:v>6.6666666666666645E-3</c:v>
                </c:pt>
                <c:pt idx="3">
                  <c:v>6.6666666666666645E-3</c:v>
                </c:pt>
                <c:pt idx="4">
                  <c:v>6.6666666666666645E-3</c:v>
                </c:pt>
                <c:pt idx="5">
                  <c:v>6.6666666666666645E-3</c:v>
                </c:pt>
                <c:pt idx="6">
                  <c:v>6.6666666666666645E-3</c:v>
                </c:pt>
                <c:pt idx="7">
                  <c:v>6.6666666666666645E-3</c:v>
                </c:pt>
                <c:pt idx="8">
                  <c:v>6.6666666666666645E-3</c:v>
                </c:pt>
                <c:pt idx="9">
                  <c:v>6.6666666666666645E-3</c:v>
                </c:pt>
                <c:pt idx="10">
                  <c:v>6.6666666666666645E-3</c:v>
                </c:pt>
                <c:pt idx="11">
                  <c:v>6.6666666666666645E-3</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6.6666666666666645E-3</c:v>
                </c:pt>
                <c:pt idx="1">
                  <c:v>6.6666666666666645E-3</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8.3333333333333301E-2</c:v>
                </c:pt>
                <c:pt idx="1">
                  <c:v>0.1666666666666666</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9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9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9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A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A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A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A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A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A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A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A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A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A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A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A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A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A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A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A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A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A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A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A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A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A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A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A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3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59531</xdr:colOff>
      <xdr:row>38</xdr:row>
      <xdr:rowOff>1012031</xdr:rowOff>
    </xdr:from>
    <xdr:to>
      <xdr:col>8</xdr:col>
      <xdr:colOff>1683545</xdr:colOff>
      <xdr:row>43</xdr:row>
      <xdr:rowOff>545306</xdr:rowOff>
    </xdr:to>
    <xdr:graphicFrame macro="">
      <xdr:nvGraphicFramePr>
        <xdr:cNvPr id="5" name="3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4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5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6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7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3388658</xdr:rowOff>
    </xdr:from>
    <xdr:to>
      <xdr:col>9</xdr:col>
      <xdr:colOff>0</xdr:colOff>
      <xdr:row>44</xdr:row>
      <xdr:rowOff>8965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8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5" x14ac:dyDescent="0.2"/>
  <cols>
    <col min="1" max="1" width="15.6640625" style="52" customWidth="1"/>
    <col min="2" max="2" width="23.1640625" style="52" customWidth="1"/>
    <col min="3" max="3" width="16.1640625" style="52" customWidth="1"/>
    <col min="4" max="4" width="16.5" style="53" customWidth="1"/>
    <col min="5" max="5" width="17.5" style="52" customWidth="1"/>
    <col min="6" max="6" width="23.5" style="52" customWidth="1"/>
    <col min="7" max="7" width="17.1640625" style="52" customWidth="1"/>
    <col min="8" max="8" width="16.5" style="52" customWidth="1"/>
    <col min="9" max="9" width="18.164062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640625" style="52" customWidth="1"/>
    <col min="22" max="22" width="11.6640625" style="52" customWidth="1"/>
    <col min="23" max="23" width="12.5" style="52" customWidth="1"/>
    <col min="24" max="26" width="14.6640625" style="52" customWidth="1"/>
    <col min="27" max="27" width="16.5" style="67" customWidth="1"/>
    <col min="28" max="28" width="14.6640625" style="52" customWidth="1"/>
    <col min="29" max="29" width="14.5" style="52" customWidth="1"/>
    <col min="30" max="30" width="89.6640625" style="52" customWidth="1"/>
    <col min="31" max="31" width="79.5" style="52" customWidth="1"/>
    <col min="32" max="32" width="87.5" style="52" customWidth="1"/>
    <col min="33" max="16384" width="10.6640625" style="52"/>
  </cols>
  <sheetData>
    <row r="2" spans="1:67" s="69" customFormat="1" ht="45.75" customHeight="1" x14ac:dyDescent="0.2">
      <c r="A2" s="359"/>
      <c r="B2" s="359"/>
      <c r="C2" s="344" t="s">
        <v>0</v>
      </c>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51"/>
    </row>
    <row r="3" spans="1:67" s="69" customFormat="1" ht="45.75" customHeight="1" x14ac:dyDescent="0.2">
      <c r="A3" s="359"/>
      <c r="B3" s="359"/>
      <c r="C3" s="344" t="s">
        <v>1</v>
      </c>
      <c r="D3" s="344"/>
      <c r="E3" s="344"/>
      <c r="F3" s="344"/>
      <c r="G3" s="344"/>
      <c r="H3" s="344"/>
      <c r="I3" s="344"/>
      <c r="J3" s="344"/>
      <c r="K3" s="344"/>
      <c r="L3" s="344"/>
      <c r="M3" s="344"/>
      <c r="N3" s="344"/>
      <c r="O3" s="344"/>
      <c r="P3" s="344"/>
      <c r="Q3" s="344"/>
      <c r="R3" s="344"/>
      <c r="S3" s="344"/>
      <c r="T3" s="344"/>
      <c r="U3" s="344"/>
      <c r="V3" s="344"/>
      <c r="W3" s="344"/>
      <c r="X3" s="344"/>
      <c r="Y3" s="344"/>
      <c r="Z3" s="344"/>
      <c r="AA3" s="344"/>
      <c r="AB3" s="344"/>
      <c r="AC3" s="344"/>
      <c r="AD3" s="344"/>
      <c r="AE3" s="344"/>
      <c r="AF3" s="352"/>
    </row>
    <row r="4" spans="1:67" s="69" customFormat="1" ht="45.75" customHeight="1" x14ac:dyDescent="0.2">
      <c r="A4" s="359"/>
      <c r="B4" s="359"/>
      <c r="C4" s="344" t="s">
        <v>2</v>
      </c>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52"/>
    </row>
    <row r="5" spans="1:67" s="69" customFormat="1" ht="45.75" customHeight="1" x14ac:dyDescent="0.2">
      <c r="A5" s="359"/>
      <c r="B5" s="359"/>
      <c r="C5" s="362" t="s">
        <v>3</v>
      </c>
      <c r="D5" s="362"/>
      <c r="E5" s="362"/>
      <c r="F5" s="362"/>
      <c r="G5" s="362"/>
      <c r="H5" s="362"/>
      <c r="I5" s="362"/>
      <c r="J5" s="362"/>
      <c r="K5" s="362"/>
      <c r="L5" s="362"/>
      <c r="M5" s="362"/>
      <c r="N5" s="362"/>
      <c r="O5" s="362"/>
      <c r="P5" s="362"/>
      <c r="Q5" s="362"/>
      <c r="R5" s="349" t="s">
        <v>4</v>
      </c>
      <c r="S5" s="349"/>
      <c r="T5" s="349"/>
      <c r="U5" s="349"/>
      <c r="V5" s="349"/>
      <c r="W5" s="349"/>
      <c r="X5" s="349"/>
      <c r="Y5" s="349"/>
      <c r="Z5" s="349"/>
      <c r="AA5" s="349"/>
      <c r="AB5" s="349"/>
      <c r="AC5" s="349"/>
      <c r="AD5" s="349"/>
      <c r="AE5" s="349"/>
      <c r="AF5" s="353"/>
    </row>
    <row r="6" spans="1:67" s="70" customFormat="1" ht="30.75" customHeight="1" x14ac:dyDescent="0.2">
      <c r="D6" s="71"/>
      <c r="K6" s="69"/>
      <c r="AA6" s="72"/>
    </row>
    <row r="7" spans="1:67" s="70" customFormat="1" ht="42" customHeight="1" x14ac:dyDescent="0.2">
      <c r="B7" s="162" t="s">
        <v>5</v>
      </c>
      <c r="C7" s="358" t="e">
        <f>+#REF!</f>
        <v>#REF!</v>
      </c>
      <c r="D7" s="358"/>
      <c r="E7" s="358"/>
      <c r="F7" s="358"/>
      <c r="G7" s="358"/>
      <c r="K7" s="69"/>
      <c r="AA7" s="72"/>
    </row>
    <row r="8" spans="1:67" s="70" customFormat="1" ht="42" customHeight="1" x14ac:dyDescent="0.2">
      <c r="B8" s="162" t="s">
        <v>6</v>
      </c>
      <c r="C8" s="358" t="e">
        <f>+#REF!</f>
        <v>#REF!</v>
      </c>
      <c r="D8" s="358"/>
      <c r="E8" s="358"/>
      <c r="F8" s="358"/>
      <c r="G8" s="358"/>
      <c r="K8" s="69"/>
      <c r="AA8" s="72"/>
    </row>
    <row r="9" spans="1:67" s="70" customFormat="1" ht="42" customHeight="1" x14ac:dyDescent="0.2">
      <c r="B9" s="163" t="s">
        <v>7</v>
      </c>
      <c r="C9" s="358" t="e">
        <f>+#REF!</f>
        <v>#REF!</v>
      </c>
      <c r="D9" s="358"/>
      <c r="E9" s="358"/>
      <c r="F9" s="358"/>
      <c r="G9" s="358"/>
      <c r="K9" s="69"/>
      <c r="Q9" s="73"/>
      <c r="R9" s="74"/>
      <c r="AA9" s="72"/>
    </row>
    <row r="10" spans="1:67" s="56" customFormat="1" ht="24.75" customHeight="1" x14ac:dyDescent="0.1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15">
      <c r="A11" s="333" t="s">
        <v>8</v>
      </c>
      <c r="B11" s="334"/>
      <c r="C11" s="334"/>
      <c r="D11" s="334"/>
      <c r="E11" s="334"/>
      <c r="F11" s="334"/>
      <c r="G11" s="334"/>
      <c r="H11" s="335"/>
      <c r="I11" s="355" t="s">
        <v>9</v>
      </c>
      <c r="J11" s="356"/>
      <c r="K11" s="356"/>
      <c r="L11" s="356"/>
      <c r="M11" s="356"/>
      <c r="N11" s="357"/>
      <c r="O11" s="350" t="s">
        <v>10</v>
      </c>
      <c r="P11" s="350"/>
      <c r="Q11" s="350"/>
      <c r="R11" s="350"/>
      <c r="S11" s="350"/>
      <c r="T11" s="350"/>
      <c r="U11" s="350"/>
      <c r="V11" s="350"/>
      <c r="W11" s="350"/>
      <c r="X11" s="350"/>
      <c r="Y11" s="350"/>
      <c r="Z11" s="350"/>
      <c r="AA11" s="350"/>
      <c r="AB11" s="350"/>
      <c r="AC11" s="350"/>
      <c r="AD11" s="333" t="s">
        <v>11</v>
      </c>
      <c r="AE11" s="334"/>
      <c r="AF11" s="335"/>
    </row>
    <row r="12" spans="1:67" s="57" customFormat="1" ht="56.25" customHeight="1" x14ac:dyDescent="0.15">
      <c r="A12" s="164" t="s">
        <v>12</v>
      </c>
      <c r="B12" s="164" t="s">
        <v>13</v>
      </c>
      <c r="C12" s="164" t="s">
        <v>14</v>
      </c>
      <c r="D12" s="164" t="s">
        <v>15</v>
      </c>
      <c r="E12" s="164" t="s">
        <v>16</v>
      </c>
      <c r="F12" s="164" t="s">
        <v>17</v>
      </c>
      <c r="G12" s="164" t="s">
        <v>18</v>
      </c>
      <c r="H12" s="164" t="s">
        <v>19</v>
      </c>
      <c r="I12" s="165" t="s">
        <v>20</v>
      </c>
      <c r="J12" s="165">
        <v>2016</v>
      </c>
      <c r="K12" s="165">
        <v>2017</v>
      </c>
      <c r="L12" s="165">
        <v>2018</v>
      </c>
      <c r="M12" s="165">
        <v>2019</v>
      </c>
      <c r="N12" s="165">
        <v>2020</v>
      </c>
      <c r="O12" s="166" t="s">
        <v>21</v>
      </c>
      <c r="P12" s="166" t="s">
        <v>22</v>
      </c>
      <c r="Q12" s="166" t="s">
        <v>23</v>
      </c>
      <c r="R12" s="166" t="s">
        <v>24</v>
      </c>
      <c r="S12" s="166" t="s">
        <v>25</v>
      </c>
      <c r="T12" s="166" t="s">
        <v>26</v>
      </c>
      <c r="U12" s="166" t="s">
        <v>27</v>
      </c>
      <c r="V12" s="166" t="s">
        <v>28</v>
      </c>
      <c r="W12" s="166" t="s">
        <v>29</v>
      </c>
      <c r="X12" s="166" t="s">
        <v>30</v>
      </c>
      <c r="Y12" s="166" t="s">
        <v>31</v>
      </c>
      <c r="Z12" s="166" t="s">
        <v>32</v>
      </c>
      <c r="AA12" s="166" t="s">
        <v>33</v>
      </c>
      <c r="AB12" s="167" t="s">
        <v>34</v>
      </c>
      <c r="AC12" s="166" t="s">
        <v>35</v>
      </c>
      <c r="AD12" s="168" t="s">
        <v>36</v>
      </c>
      <c r="AE12" s="168" t="s">
        <v>37</v>
      </c>
      <c r="AF12" s="168" t="s">
        <v>38</v>
      </c>
    </row>
    <row r="13" spans="1:67" s="59" customFormat="1" ht="84.75" customHeight="1" x14ac:dyDescent="0.2">
      <c r="A13" s="299" t="s">
        <v>39</v>
      </c>
      <c r="B13" s="299" t="s">
        <v>40</v>
      </c>
      <c r="C13" s="299">
        <v>224</v>
      </c>
      <c r="D13" s="299" t="s">
        <v>41</v>
      </c>
      <c r="E13" s="299">
        <v>171</v>
      </c>
      <c r="F13" s="303" t="s">
        <v>42</v>
      </c>
      <c r="G13" s="299" t="s">
        <v>43</v>
      </c>
      <c r="H13" s="299" t="s">
        <v>44</v>
      </c>
      <c r="I13" s="354" t="e">
        <f>SUM(J13:N14)</f>
        <v>#REF!</v>
      </c>
      <c r="J13" s="336" t="e">
        <f>+#REF!</f>
        <v>#REF!</v>
      </c>
      <c r="K13" s="338" t="e">
        <f>+#REF!</f>
        <v>#REF!</v>
      </c>
      <c r="L13" s="360" t="e">
        <f>+#REF!</f>
        <v>#REF!</v>
      </c>
      <c r="M13" s="336" t="e">
        <f>+#REF!</f>
        <v>#REF!</v>
      </c>
      <c r="N13" s="336" t="e">
        <f>+#REF!</f>
        <v>#REF!</v>
      </c>
      <c r="O13" s="331" t="e">
        <f>+#REF!</f>
        <v>#REF!</v>
      </c>
      <c r="P13" s="331">
        <v>6.45</v>
      </c>
      <c r="Q13" s="331">
        <v>31.03</v>
      </c>
      <c r="R13" s="331"/>
      <c r="S13" s="331" t="e">
        <f>+#REF!</f>
        <v>#REF!</v>
      </c>
      <c r="T13" s="331" t="e">
        <f>+#REF!</f>
        <v>#REF!</v>
      </c>
      <c r="U13" s="331" t="e">
        <f>+#REF!</f>
        <v>#REF!</v>
      </c>
      <c r="V13" s="331" t="e">
        <f>+#REF!</f>
        <v>#REF!</v>
      </c>
      <c r="W13" s="331" t="e">
        <f>+#REF!</f>
        <v>#REF!</v>
      </c>
      <c r="X13" s="331" t="e">
        <f>+#REF!</f>
        <v>#REF!</v>
      </c>
      <c r="Y13" s="331" t="e">
        <f>+#REF!</f>
        <v>#REF!</v>
      </c>
      <c r="Z13" s="331" t="e">
        <f>+#REF!</f>
        <v>#REF!</v>
      </c>
      <c r="AA13" s="342" t="e">
        <f>SUM(O13:Z14)</f>
        <v>#REF!</v>
      </c>
      <c r="AB13" s="306" t="e">
        <f>+AA13/K13</f>
        <v>#REF!</v>
      </c>
      <c r="AC13" s="306" t="e">
        <f>+(J13+AA13)/I13</f>
        <v>#REF!</v>
      </c>
      <c r="AD13" s="340" t="s">
        <v>45</v>
      </c>
      <c r="AE13" s="293" t="s">
        <v>46</v>
      </c>
      <c r="AF13" s="340"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2">
      <c r="A14" s="299"/>
      <c r="B14" s="299"/>
      <c r="C14" s="299"/>
      <c r="D14" s="299"/>
      <c r="E14" s="299"/>
      <c r="F14" s="303"/>
      <c r="G14" s="299"/>
      <c r="H14" s="299"/>
      <c r="I14" s="354"/>
      <c r="J14" s="337"/>
      <c r="K14" s="339"/>
      <c r="L14" s="361"/>
      <c r="M14" s="337"/>
      <c r="N14" s="337"/>
      <c r="O14" s="332"/>
      <c r="P14" s="332"/>
      <c r="Q14" s="332"/>
      <c r="R14" s="332"/>
      <c r="S14" s="332"/>
      <c r="T14" s="332"/>
      <c r="U14" s="332"/>
      <c r="V14" s="332"/>
      <c r="W14" s="332"/>
      <c r="X14" s="332"/>
      <c r="Y14" s="332"/>
      <c r="Z14" s="332"/>
      <c r="AA14" s="343"/>
      <c r="AB14" s="306"/>
      <c r="AC14" s="306"/>
      <c r="AD14" s="341"/>
      <c r="AE14" s="294"/>
      <c r="AF14" s="341"/>
    </row>
    <row r="15" spans="1:67" ht="89.25" customHeight="1" x14ac:dyDescent="0.2">
      <c r="A15" s="299" t="s">
        <v>39</v>
      </c>
      <c r="B15" s="299" t="s">
        <v>48</v>
      </c>
      <c r="C15" s="299">
        <v>223</v>
      </c>
      <c r="D15" s="299" t="s">
        <v>49</v>
      </c>
      <c r="E15" s="299">
        <v>170</v>
      </c>
      <c r="F15" s="303" t="s">
        <v>50</v>
      </c>
      <c r="G15" s="299" t="s">
        <v>43</v>
      </c>
      <c r="H15" s="299" t="s">
        <v>44</v>
      </c>
      <c r="I15" s="354" t="e">
        <f>SUM(J15:N16)</f>
        <v>#REF!</v>
      </c>
      <c r="J15" s="329" t="e">
        <f>+#REF!</f>
        <v>#REF!</v>
      </c>
      <c r="K15" s="345" t="e">
        <f>+#REF!</f>
        <v>#REF!</v>
      </c>
      <c r="L15" s="347" t="e">
        <f>+#REF!</f>
        <v>#REF!</v>
      </c>
      <c r="M15" s="329" t="e">
        <f>+#REF!</f>
        <v>#REF!</v>
      </c>
      <c r="N15" s="329" t="e">
        <f>+#REF!</f>
        <v>#REF!</v>
      </c>
      <c r="O15" s="331">
        <v>53</v>
      </c>
      <c r="P15" s="331">
        <v>712</v>
      </c>
      <c r="Q15" s="331">
        <v>881</v>
      </c>
      <c r="R15" s="331"/>
      <c r="S15" s="331" t="e">
        <f>+#REF!</f>
        <v>#REF!</v>
      </c>
      <c r="T15" s="331" t="e">
        <f>+#REF!</f>
        <v>#REF!</v>
      </c>
      <c r="U15" s="331" t="e">
        <f>+#REF!</f>
        <v>#REF!</v>
      </c>
      <c r="V15" s="331" t="e">
        <f>+#REF!</f>
        <v>#REF!</v>
      </c>
      <c r="W15" s="331" t="e">
        <f>+#REF!</f>
        <v>#REF!</v>
      </c>
      <c r="X15" s="331" t="e">
        <f>+#REF!</f>
        <v>#REF!</v>
      </c>
      <c r="Y15" s="331" t="e">
        <f>+#REF!</f>
        <v>#REF!</v>
      </c>
      <c r="Z15" s="331" t="e">
        <f>+#REF!</f>
        <v>#REF!</v>
      </c>
      <c r="AA15" s="342" t="e">
        <f>SUM(O15:Z16)</f>
        <v>#REF!</v>
      </c>
      <c r="AB15" s="306" t="e">
        <f>+AA15/K15</f>
        <v>#REF!</v>
      </c>
      <c r="AC15" s="306" t="e">
        <f>+(J15+AA15)/I15</f>
        <v>#REF!</v>
      </c>
      <c r="AD15" s="340" t="s">
        <v>51</v>
      </c>
      <c r="AE15" s="293" t="s">
        <v>46</v>
      </c>
      <c r="AF15" s="340" t="s">
        <v>52</v>
      </c>
    </row>
    <row r="16" spans="1:67" ht="140.25" customHeight="1" x14ac:dyDescent="0.2">
      <c r="A16" s="299"/>
      <c r="B16" s="299"/>
      <c r="C16" s="299"/>
      <c r="D16" s="299"/>
      <c r="E16" s="299"/>
      <c r="F16" s="303"/>
      <c r="G16" s="299"/>
      <c r="H16" s="299"/>
      <c r="I16" s="354"/>
      <c r="J16" s="330"/>
      <c r="K16" s="346"/>
      <c r="L16" s="348"/>
      <c r="M16" s="330"/>
      <c r="N16" s="330"/>
      <c r="O16" s="332"/>
      <c r="P16" s="332"/>
      <c r="Q16" s="332"/>
      <c r="R16" s="332"/>
      <c r="S16" s="332"/>
      <c r="T16" s="332"/>
      <c r="U16" s="332"/>
      <c r="V16" s="332"/>
      <c r="W16" s="332"/>
      <c r="X16" s="332"/>
      <c r="Y16" s="332"/>
      <c r="Z16" s="332"/>
      <c r="AA16" s="343"/>
      <c r="AB16" s="306"/>
      <c r="AC16" s="306"/>
      <c r="AD16" s="341"/>
      <c r="AE16" s="294"/>
      <c r="AF16" s="341"/>
    </row>
    <row r="17" spans="1:32" ht="62.25" customHeight="1" x14ac:dyDescent="0.2">
      <c r="A17" s="299" t="s">
        <v>39</v>
      </c>
      <c r="B17" s="300" t="s">
        <v>53</v>
      </c>
      <c r="C17" s="299">
        <v>231</v>
      </c>
      <c r="D17" s="299" t="s">
        <v>54</v>
      </c>
      <c r="E17" s="299">
        <v>178</v>
      </c>
      <c r="F17" s="303" t="s">
        <v>55</v>
      </c>
      <c r="G17" s="299" t="s">
        <v>56</v>
      </c>
      <c r="H17" s="299" t="s">
        <v>44</v>
      </c>
      <c r="I17" s="307">
        <f>SUM(J17:N18)</f>
        <v>1</v>
      </c>
      <c r="J17" s="304">
        <v>0.05</v>
      </c>
      <c r="K17" s="301">
        <v>0.28999999999999998</v>
      </c>
      <c r="L17" s="317">
        <v>0.25</v>
      </c>
      <c r="M17" s="301">
        <v>0.4</v>
      </c>
      <c r="N17" s="301">
        <v>0.01</v>
      </c>
      <c r="O17" s="309">
        <v>0.19</v>
      </c>
      <c r="P17" s="310"/>
      <c r="Q17" s="310"/>
      <c r="R17" s="313">
        <v>0</v>
      </c>
      <c r="S17" s="314"/>
      <c r="T17" s="314"/>
      <c r="U17" s="323">
        <v>0</v>
      </c>
      <c r="V17" s="324"/>
      <c r="W17" s="324"/>
      <c r="X17" s="323">
        <v>0</v>
      </c>
      <c r="Y17" s="324"/>
      <c r="Z17" s="324"/>
      <c r="AA17" s="327">
        <f>+R17+O17+U17+X17</f>
        <v>0.19</v>
      </c>
      <c r="AB17" s="306">
        <f>+AA17/K17</f>
        <v>0.65517241379310354</v>
      </c>
      <c r="AC17" s="306">
        <f>+(J17+AA17)/I17</f>
        <v>0.24</v>
      </c>
      <c r="AD17" s="319" t="s">
        <v>57</v>
      </c>
      <c r="AE17" s="293" t="s">
        <v>46</v>
      </c>
      <c r="AF17" s="319" t="s">
        <v>58</v>
      </c>
    </row>
    <row r="18" spans="1:32" ht="200.25" customHeight="1" x14ac:dyDescent="0.2">
      <c r="A18" s="299"/>
      <c r="B18" s="300"/>
      <c r="C18" s="299"/>
      <c r="D18" s="299"/>
      <c r="E18" s="299"/>
      <c r="F18" s="303"/>
      <c r="G18" s="299"/>
      <c r="H18" s="299"/>
      <c r="I18" s="308"/>
      <c r="J18" s="305"/>
      <c r="K18" s="302"/>
      <c r="L18" s="318"/>
      <c r="M18" s="302"/>
      <c r="N18" s="302"/>
      <c r="O18" s="311"/>
      <c r="P18" s="312"/>
      <c r="Q18" s="312"/>
      <c r="R18" s="315"/>
      <c r="S18" s="316"/>
      <c r="T18" s="316"/>
      <c r="U18" s="325"/>
      <c r="V18" s="326"/>
      <c r="W18" s="326"/>
      <c r="X18" s="325"/>
      <c r="Y18" s="326"/>
      <c r="Z18" s="326"/>
      <c r="AA18" s="328"/>
      <c r="AB18" s="306"/>
      <c r="AC18" s="306"/>
      <c r="AD18" s="320"/>
      <c r="AE18" s="294"/>
      <c r="AF18" s="320"/>
    </row>
    <row r="19" spans="1:32" ht="62.25" customHeight="1" x14ac:dyDescent="0.2">
      <c r="A19" s="299" t="s">
        <v>39</v>
      </c>
      <c r="B19" s="300" t="s">
        <v>59</v>
      </c>
      <c r="C19" s="299">
        <v>232</v>
      </c>
      <c r="D19" s="299" t="s">
        <v>60</v>
      </c>
      <c r="E19" s="299">
        <v>179</v>
      </c>
      <c r="F19" s="303" t="s">
        <v>61</v>
      </c>
      <c r="G19" s="299" t="s">
        <v>56</v>
      </c>
      <c r="H19" s="299" t="s">
        <v>44</v>
      </c>
      <c r="I19" s="307">
        <f>SUM(J19:N20)</f>
        <v>1</v>
      </c>
      <c r="J19" s="304">
        <v>0.01</v>
      </c>
      <c r="K19" s="301">
        <v>0.15</v>
      </c>
      <c r="L19" s="317">
        <v>0.42</v>
      </c>
      <c r="M19" s="301">
        <v>0.42</v>
      </c>
      <c r="N19" s="301">
        <v>0</v>
      </c>
      <c r="O19" s="295">
        <v>0.35</v>
      </c>
      <c r="P19" s="296"/>
      <c r="Q19" s="296"/>
      <c r="R19" s="309">
        <v>0</v>
      </c>
      <c r="S19" s="310"/>
      <c r="T19" s="310"/>
      <c r="U19" s="295">
        <v>0</v>
      </c>
      <c r="V19" s="296"/>
      <c r="W19" s="296"/>
      <c r="X19" s="295">
        <v>0</v>
      </c>
      <c r="Y19" s="296"/>
      <c r="Z19" s="296"/>
      <c r="AA19" s="321">
        <f>+R19+O19+U19+X19</f>
        <v>0.35</v>
      </c>
      <c r="AB19" s="306">
        <f>+AA19/K19</f>
        <v>2.3333333333333335</v>
      </c>
      <c r="AC19" s="306">
        <f>+(J19+AA19)/I19</f>
        <v>0.36</v>
      </c>
      <c r="AD19" s="319" t="s">
        <v>62</v>
      </c>
      <c r="AE19" s="293" t="s">
        <v>46</v>
      </c>
      <c r="AF19" s="319" t="s">
        <v>58</v>
      </c>
    </row>
    <row r="20" spans="1:32" ht="298.5" customHeight="1" x14ac:dyDescent="0.2">
      <c r="A20" s="299"/>
      <c r="B20" s="300"/>
      <c r="C20" s="299"/>
      <c r="D20" s="299"/>
      <c r="E20" s="299"/>
      <c r="F20" s="303"/>
      <c r="G20" s="299"/>
      <c r="H20" s="299"/>
      <c r="I20" s="308"/>
      <c r="J20" s="305"/>
      <c r="K20" s="302"/>
      <c r="L20" s="318"/>
      <c r="M20" s="302"/>
      <c r="N20" s="302"/>
      <c r="O20" s="297"/>
      <c r="P20" s="298"/>
      <c r="Q20" s="298"/>
      <c r="R20" s="311"/>
      <c r="S20" s="312"/>
      <c r="T20" s="312"/>
      <c r="U20" s="297"/>
      <c r="V20" s="298"/>
      <c r="W20" s="298"/>
      <c r="X20" s="297"/>
      <c r="Y20" s="298"/>
      <c r="Z20" s="298"/>
      <c r="AA20" s="322"/>
      <c r="AB20" s="306"/>
      <c r="AC20" s="306"/>
      <c r="AD20" s="320"/>
      <c r="AE20" s="294"/>
      <c r="AF20" s="320"/>
    </row>
    <row r="21" spans="1:32" ht="62.25" customHeight="1" x14ac:dyDescent="0.2">
      <c r="A21" s="299" t="s">
        <v>39</v>
      </c>
      <c r="B21" s="300" t="s">
        <v>63</v>
      </c>
      <c r="C21" s="299">
        <v>233</v>
      </c>
      <c r="D21" s="299" t="s">
        <v>64</v>
      </c>
      <c r="E21" s="299">
        <v>180</v>
      </c>
      <c r="F21" s="303" t="s">
        <v>65</v>
      </c>
      <c r="G21" s="299" t="s">
        <v>56</v>
      </c>
      <c r="H21" s="299" t="s">
        <v>44</v>
      </c>
      <c r="I21" s="307">
        <f>SUM(J21:N22)</f>
        <v>1</v>
      </c>
      <c r="J21" s="304">
        <v>0.01</v>
      </c>
      <c r="K21" s="301">
        <v>0.1</v>
      </c>
      <c r="L21" s="317">
        <v>0.3</v>
      </c>
      <c r="M21" s="301">
        <v>0.55000000000000004</v>
      </c>
      <c r="N21" s="301">
        <v>0.04</v>
      </c>
      <c r="O21" s="295">
        <v>4.4999999999999998E-2</v>
      </c>
      <c r="P21" s="296"/>
      <c r="Q21" s="296"/>
      <c r="R21" s="295">
        <v>0</v>
      </c>
      <c r="S21" s="296"/>
      <c r="T21" s="296"/>
      <c r="U21" s="295">
        <v>0</v>
      </c>
      <c r="V21" s="296"/>
      <c r="W21" s="296"/>
      <c r="X21" s="295">
        <v>0</v>
      </c>
      <c r="Y21" s="296"/>
      <c r="Z21" s="296"/>
      <c r="AA21" s="321">
        <f>+R21+O21+U21+X21</f>
        <v>4.4999999999999998E-2</v>
      </c>
      <c r="AB21" s="306">
        <f>+AA21/K21</f>
        <v>0.44999999999999996</v>
      </c>
      <c r="AC21" s="306">
        <f>+(J21+AA21)/I21</f>
        <v>5.5E-2</v>
      </c>
      <c r="AD21" s="319" t="s">
        <v>66</v>
      </c>
      <c r="AE21" s="293" t="s">
        <v>46</v>
      </c>
      <c r="AF21" s="319" t="s">
        <v>58</v>
      </c>
    </row>
    <row r="22" spans="1:32" ht="124.5" customHeight="1" x14ac:dyDescent="0.2">
      <c r="A22" s="299"/>
      <c r="B22" s="300"/>
      <c r="C22" s="299"/>
      <c r="D22" s="299"/>
      <c r="E22" s="299"/>
      <c r="F22" s="303"/>
      <c r="G22" s="299"/>
      <c r="H22" s="299"/>
      <c r="I22" s="308"/>
      <c r="J22" s="305"/>
      <c r="K22" s="302"/>
      <c r="L22" s="318"/>
      <c r="M22" s="302"/>
      <c r="N22" s="302"/>
      <c r="O22" s="297"/>
      <c r="P22" s="298"/>
      <c r="Q22" s="298"/>
      <c r="R22" s="297"/>
      <c r="S22" s="298"/>
      <c r="T22" s="298"/>
      <c r="U22" s="297"/>
      <c r="V22" s="298"/>
      <c r="W22" s="298"/>
      <c r="X22" s="297"/>
      <c r="Y22" s="298"/>
      <c r="Z22" s="298"/>
      <c r="AA22" s="322"/>
      <c r="AB22" s="306"/>
      <c r="AC22" s="306"/>
      <c r="AD22" s="320"/>
      <c r="AE22" s="294"/>
      <c r="AF22" s="320"/>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59"/>
      <c r="C2" s="457" t="s">
        <v>0</v>
      </c>
      <c r="D2" s="457"/>
      <c r="E2" s="457"/>
      <c r="F2" s="457"/>
      <c r="G2" s="457"/>
      <c r="H2" s="457"/>
      <c r="I2" s="461"/>
      <c r="J2" s="10"/>
      <c r="K2" s="10"/>
      <c r="M2" s="11" t="s">
        <v>67</v>
      </c>
    </row>
    <row r="3" spans="2:14" ht="25.5" customHeight="1" x14ac:dyDescent="0.15">
      <c r="B3" s="460"/>
      <c r="C3" s="458" t="s">
        <v>1</v>
      </c>
      <c r="D3" s="458"/>
      <c r="E3" s="458"/>
      <c r="F3" s="458"/>
      <c r="G3" s="458"/>
      <c r="H3" s="458"/>
      <c r="I3" s="462"/>
      <c r="J3" s="10"/>
      <c r="K3" s="10"/>
      <c r="M3" s="11" t="s">
        <v>68</v>
      </c>
    </row>
    <row r="4" spans="2:14" ht="25.5" customHeight="1" x14ac:dyDescent="0.15">
      <c r="B4" s="460"/>
      <c r="C4" s="458" t="s">
        <v>69</v>
      </c>
      <c r="D4" s="458"/>
      <c r="E4" s="458"/>
      <c r="F4" s="458"/>
      <c r="G4" s="458"/>
      <c r="H4" s="458"/>
      <c r="I4" s="462"/>
      <c r="J4" s="10"/>
      <c r="K4" s="10"/>
      <c r="M4" s="11" t="s">
        <v>70</v>
      </c>
    </row>
    <row r="5" spans="2:14" ht="25.5" customHeight="1" x14ac:dyDescent="0.15">
      <c r="B5" s="460"/>
      <c r="C5" s="458" t="s">
        <v>71</v>
      </c>
      <c r="D5" s="458"/>
      <c r="E5" s="458"/>
      <c r="F5" s="458"/>
      <c r="G5" s="463" t="s">
        <v>72</v>
      </c>
      <c r="H5" s="463"/>
      <c r="I5" s="462"/>
      <c r="J5" s="10"/>
      <c r="K5" s="10"/>
      <c r="M5" s="11" t="s">
        <v>73</v>
      </c>
    </row>
    <row r="6" spans="2:14" ht="23.25" customHeight="1" x14ac:dyDescent="0.15">
      <c r="B6" s="442" t="s">
        <v>74</v>
      </c>
      <c r="C6" s="443"/>
      <c r="D6" s="443"/>
      <c r="E6" s="443"/>
      <c r="F6" s="443"/>
      <c r="G6" s="443"/>
      <c r="H6" s="443"/>
      <c r="I6" s="444"/>
      <c r="J6" s="12"/>
      <c r="K6" s="12"/>
    </row>
    <row r="7" spans="2:14" ht="24" customHeight="1" x14ac:dyDescent="0.15">
      <c r="B7" s="445" t="s">
        <v>75</v>
      </c>
      <c r="C7" s="446"/>
      <c r="D7" s="446"/>
      <c r="E7" s="446"/>
      <c r="F7" s="446"/>
      <c r="G7" s="446"/>
      <c r="H7" s="446"/>
      <c r="I7" s="447"/>
      <c r="J7" s="13"/>
      <c r="K7" s="13"/>
    </row>
    <row r="8" spans="2:14" ht="24" customHeight="1" x14ac:dyDescent="0.15">
      <c r="B8" s="448" t="s">
        <v>76</v>
      </c>
      <c r="C8" s="449"/>
      <c r="D8" s="449"/>
      <c r="E8" s="449"/>
      <c r="F8" s="449"/>
      <c r="G8" s="449"/>
      <c r="H8" s="449"/>
      <c r="I8" s="450"/>
      <c r="J8" s="40"/>
      <c r="K8" s="40"/>
      <c r="N8" s="6" t="s">
        <v>77</v>
      </c>
    </row>
    <row r="9" spans="2:14" ht="30.75" customHeight="1" x14ac:dyDescent="0.15">
      <c r="B9" s="62" t="s">
        <v>78</v>
      </c>
      <c r="C9" s="41">
        <v>14</v>
      </c>
      <c r="D9" s="454" t="s">
        <v>79</v>
      </c>
      <c r="E9" s="454"/>
      <c r="F9" s="405" t="s">
        <v>375</v>
      </c>
      <c r="G9" s="406"/>
      <c r="H9" s="406"/>
      <c r="I9" s="407"/>
      <c r="J9" s="14"/>
      <c r="K9" s="14"/>
      <c r="M9" s="11" t="s">
        <v>81</v>
      </c>
      <c r="N9" s="6" t="s">
        <v>82</v>
      </c>
    </row>
    <row r="10" spans="2:14" ht="30.75" customHeight="1" x14ac:dyDescent="0.15">
      <c r="B10" s="169" t="s">
        <v>83</v>
      </c>
      <c r="C10" s="170" t="s">
        <v>84</v>
      </c>
      <c r="D10" s="455" t="s">
        <v>85</v>
      </c>
      <c r="E10" s="456"/>
      <c r="F10" s="439" t="s">
        <v>86</v>
      </c>
      <c r="G10" s="440"/>
      <c r="H10" s="171" t="s">
        <v>87</v>
      </c>
      <c r="I10" s="225" t="s">
        <v>84</v>
      </c>
      <c r="J10" s="15"/>
      <c r="K10" s="15"/>
      <c r="M10" s="11" t="s">
        <v>88</v>
      </c>
      <c r="N10" s="6" t="s">
        <v>89</v>
      </c>
    </row>
    <row r="11" spans="2:14" ht="30.75" customHeight="1" x14ac:dyDescent="0.15">
      <c r="B11" s="169" t="s">
        <v>90</v>
      </c>
      <c r="C11" s="451" t="s">
        <v>91</v>
      </c>
      <c r="D11" s="451"/>
      <c r="E11" s="451"/>
      <c r="F11" s="451"/>
      <c r="G11" s="171" t="s">
        <v>92</v>
      </c>
      <c r="H11" s="452">
        <v>1032</v>
      </c>
      <c r="I11" s="453"/>
      <c r="J11" s="16"/>
      <c r="K11" s="16"/>
      <c r="M11" s="11" t="s">
        <v>93</v>
      </c>
      <c r="N11" s="6" t="s">
        <v>44</v>
      </c>
    </row>
    <row r="12" spans="2:14" ht="30.75" customHeight="1" x14ac:dyDescent="0.15">
      <c r="B12" s="169" t="s">
        <v>94</v>
      </c>
      <c r="C12" s="436" t="s">
        <v>88</v>
      </c>
      <c r="D12" s="436"/>
      <c r="E12" s="436"/>
      <c r="F12" s="436"/>
      <c r="G12" s="171" t="s">
        <v>95</v>
      </c>
      <c r="H12" s="841" t="s">
        <v>376</v>
      </c>
      <c r="I12" s="842"/>
      <c r="J12" s="17"/>
      <c r="K12" s="17"/>
      <c r="M12" s="18" t="s">
        <v>97</v>
      </c>
    </row>
    <row r="13" spans="2:14" ht="30.75" customHeight="1" x14ac:dyDescent="0.15">
      <c r="B13" s="169" t="s">
        <v>98</v>
      </c>
      <c r="C13" s="432" t="s">
        <v>99</v>
      </c>
      <c r="D13" s="432"/>
      <c r="E13" s="432"/>
      <c r="F13" s="432"/>
      <c r="G13" s="432"/>
      <c r="H13" s="432"/>
      <c r="I13" s="433"/>
      <c r="J13" s="19"/>
      <c r="K13" s="19"/>
      <c r="M13" s="18"/>
    </row>
    <row r="14" spans="2:14" ht="30.75" customHeight="1" x14ac:dyDescent="0.15">
      <c r="B14" s="169" t="s">
        <v>100</v>
      </c>
      <c r="C14" s="439" t="s">
        <v>377</v>
      </c>
      <c r="D14" s="440"/>
      <c r="E14" s="440"/>
      <c r="F14" s="440"/>
      <c r="G14" s="440"/>
      <c r="H14" s="440"/>
      <c r="I14" s="441"/>
      <c r="J14" s="15"/>
      <c r="K14" s="15"/>
      <c r="M14" s="18"/>
      <c r="N14" s="6" t="s">
        <v>102</v>
      </c>
    </row>
    <row r="15" spans="2:14" ht="30.75" customHeight="1" x14ac:dyDescent="0.15">
      <c r="B15" s="169" t="s">
        <v>103</v>
      </c>
      <c r="C15" s="405" t="s">
        <v>378</v>
      </c>
      <c r="D15" s="406"/>
      <c r="E15" s="406"/>
      <c r="F15" s="843"/>
      <c r="G15" s="171" t="s">
        <v>105</v>
      </c>
      <c r="H15" s="428" t="s">
        <v>106</v>
      </c>
      <c r="I15" s="429"/>
      <c r="J15" s="15"/>
      <c r="K15" s="15"/>
      <c r="M15" s="18" t="s">
        <v>107</v>
      </c>
      <c r="N15" s="6" t="s">
        <v>84</v>
      </c>
    </row>
    <row r="16" spans="2:14" ht="30.75" customHeight="1" x14ac:dyDescent="0.15">
      <c r="B16" s="169" t="s">
        <v>108</v>
      </c>
      <c r="C16" s="430" t="s">
        <v>109</v>
      </c>
      <c r="D16" s="431"/>
      <c r="E16" s="431"/>
      <c r="F16" s="431"/>
      <c r="G16" s="171" t="s">
        <v>110</v>
      </c>
      <c r="H16" s="428" t="s">
        <v>44</v>
      </c>
      <c r="I16" s="429"/>
      <c r="J16" s="15"/>
      <c r="K16" s="15"/>
      <c r="M16" s="18" t="s">
        <v>111</v>
      </c>
    </row>
    <row r="17" spans="2:14" ht="36" customHeight="1" x14ac:dyDescent="0.15">
      <c r="B17" s="169" t="s">
        <v>112</v>
      </c>
      <c r="C17" s="844" t="s">
        <v>379</v>
      </c>
      <c r="D17" s="845"/>
      <c r="E17" s="845"/>
      <c r="F17" s="845"/>
      <c r="G17" s="845"/>
      <c r="H17" s="845"/>
      <c r="I17" s="846"/>
      <c r="J17" s="19"/>
      <c r="K17" s="19"/>
      <c r="M17" s="18" t="s">
        <v>114</v>
      </c>
      <c r="N17" s="6" t="s">
        <v>115</v>
      </c>
    </row>
    <row r="18" spans="2:14" ht="30.75" customHeight="1" x14ac:dyDescent="0.15">
      <c r="B18" s="169" t="s">
        <v>116</v>
      </c>
      <c r="C18" s="405" t="s">
        <v>380</v>
      </c>
      <c r="D18" s="406"/>
      <c r="E18" s="406"/>
      <c r="F18" s="406"/>
      <c r="G18" s="406"/>
      <c r="H18" s="406"/>
      <c r="I18" s="407"/>
      <c r="J18" s="20"/>
      <c r="K18" s="20"/>
      <c r="M18" s="18" t="s">
        <v>118</v>
      </c>
      <c r="N18" s="6" t="s">
        <v>119</v>
      </c>
    </row>
    <row r="19" spans="2:14" ht="30.75" customHeight="1" x14ac:dyDescent="0.15">
      <c r="B19" s="169" t="s">
        <v>120</v>
      </c>
      <c r="C19" s="847" t="s">
        <v>381</v>
      </c>
      <c r="D19" s="848"/>
      <c r="E19" s="848"/>
      <c r="F19" s="848"/>
      <c r="G19" s="848"/>
      <c r="H19" s="848"/>
      <c r="I19" s="849"/>
      <c r="J19" s="21"/>
      <c r="K19" s="21"/>
      <c r="M19" s="18"/>
      <c r="N19" s="6" t="s">
        <v>122</v>
      </c>
    </row>
    <row r="20" spans="2:14" ht="30.75" customHeight="1" x14ac:dyDescent="0.15">
      <c r="B20" s="169" t="s">
        <v>123</v>
      </c>
      <c r="C20" s="850" t="s">
        <v>43</v>
      </c>
      <c r="D20" s="851"/>
      <c r="E20" s="851"/>
      <c r="F20" s="851"/>
      <c r="G20" s="851"/>
      <c r="H20" s="851"/>
      <c r="I20" s="852"/>
      <c r="J20" s="22"/>
      <c r="K20" s="22"/>
      <c r="M20" s="18" t="s">
        <v>106</v>
      </c>
      <c r="N20" s="6" t="s">
        <v>124</v>
      </c>
    </row>
    <row r="21" spans="2:14" ht="27.75" customHeight="1" x14ac:dyDescent="0.15">
      <c r="B21" s="421" t="s">
        <v>125</v>
      </c>
      <c r="C21" s="423" t="s">
        <v>126</v>
      </c>
      <c r="D21" s="423"/>
      <c r="E21" s="423"/>
      <c r="F21" s="424" t="s">
        <v>127</v>
      </c>
      <c r="G21" s="424"/>
      <c r="H21" s="424"/>
      <c r="I21" s="425"/>
      <c r="J21" s="23"/>
      <c r="K21" s="23"/>
      <c r="M21" s="18" t="s">
        <v>128</v>
      </c>
      <c r="N21" s="6" t="s">
        <v>129</v>
      </c>
    </row>
    <row r="22" spans="2:14" ht="27" customHeight="1" x14ac:dyDescent="0.15">
      <c r="B22" s="422"/>
      <c r="C22" s="847" t="s">
        <v>382</v>
      </c>
      <c r="D22" s="848"/>
      <c r="E22" s="853"/>
      <c r="F22" s="847" t="s">
        <v>383</v>
      </c>
      <c r="G22" s="848"/>
      <c r="H22" s="848"/>
      <c r="I22" s="849"/>
      <c r="J22" s="21"/>
      <c r="K22" s="21"/>
      <c r="M22" s="18" t="s">
        <v>132</v>
      </c>
      <c r="N22" s="6" t="s">
        <v>133</v>
      </c>
    </row>
    <row r="23" spans="2:14" ht="39.75" customHeight="1" x14ac:dyDescent="0.15">
      <c r="B23" s="169" t="s">
        <v>134</v>
      </c>
      <c r="C23" s="439" t="s">
        <v>43</v>
      </c>
      <c r="D23" s="440"/>
      <c r="E23" s="854"/>
      <c r="F23" s="439" t="s">
        <v>43</v>
      </c>
      <c r="G23" s="440"/>
      <c r="H23" s="440"/>
      <c r="I23" s="441"/>
      <c r="J23" s="15"/>
      <c r="K23" s="15"/>
      <c r="M23" s="18"/>
      <c r="N23" s="6" t="s">
        <v>99</v>
      </c>
    </row>
    <row r="24" spans="2:14" ht="44.25" customHeight="1" x14ac:dyDescent="0.15">
      <c r="B24" s="169" t="s">
        <v>135</v>
      </c>
      <c r="C24" s="855" t="s">
        <v>384</v>
      </c>
      <c r="D24" s="856"/>
      <c r="E24" s="857"/>
      <c r="F24" s="847" t="s">
        <v>385</v>
      </c>
      <c r="G24" s="848"/>
      <c r="H24" s="848"/>
      <c r="I24" s="849"/>
      <c r="J24" s="20"/>
      <c r="K24" s="20"/>
      <c r="M24" s="24"/>
      <c r="N24" s="6" t="s">
        <v>138</v>
      </c>
    </row>
    <row r="25" spans="2:14" ht="29.25" customHeight="1" x14ac:dyDescent="0.15">
      <c r="B25" s="169" t="s">
        <v>139</v>
      </c>
      <c r="C25" s="408" t="s">
        <v>109</v>
      </c>
      <c r="D25" s="409"/>
      <c r="E25" s="410"/>
      <c r="F25" s="171" t="s">
        <v>140</v>
      </c>
      <c r="G25" s="858">
        <v>74</v>
      </c>
      <c r="H25" s="859"/>
      <c r="I25" s="860"/>
      <c r="J25" s="25"/>
      <c r="K25" s="25"/>
      <c r="M25" s="24"/>
    </row>
    <row r="26" spans="2:14" ht="27" customHeight="1" x14ac:dyDescent="0.15">
      <c r="B26" s="169" t="s">
        <v>141</v>
      </c>
      <c r="C26" s="405" t="s">
        <v>142</v>
      </c>
      <c r="D26" s="406"/>
      <c r="E26" s="843"/>
      <c r="F26" s="171" t="s">
        <v>143</v>
      </c>
      <c r="G26" s="858">
        <v>0</v>
      </c>
      <c r="H26" s="859"/>
      <c r="I26" s="860"/>
      <c r="J26" s="26"/>
      <c r="K26" s="26"/>
      <c r="M26" s="24"/>
    </row>
    <row r="27" spans="2:14" ht="47.25" customHeight="1" x14ac:dyDescent="0.15">
      <c r="B27" s="173" t="s">
        <v>144</v>
      </c>
      <c r="C27" s="439" t="s">
        <v>114</v>
      </c>
      <c r="D27" s="440"/>
      <c r="E27" s="854"/>
      <c r="F27" s="174" t="s">
        <v>145</v>
      </c>
      <c r="G27" s="415" t="s">
        <v>146</v>
      </c>
      <c r="H27" s="416"/>
      <c r="I27" s="417"/>
      <c r="J27" s="23"/>
      <c r="K27" s="23"/>
      <c r="M27" s="24"/>
    </row>
    <row r="28" spans="2:14" ht="30" customHeight="1" x14ac:dyDescent="0.15">
      <c r="B28" s="385" t="s">
        <v>147</v>
      </c>
      <c r="C28" s="386"/>
      <c r="D28" s="386"/>
      <c r="E28" s="386"/>
      <c r="F28" s="386"/>
      <c r="G28" s="386"/>
      <c r="H28" s="386"/>
      <c r="I28" s="387"/>
      <c r="J28" s="40"/>
      <c r="K28" s="40"/>
      <c r="M28" s="24"/>
    </row>
    <row r="29" spans="2:14" ht="56.25" customHeight="1" x14ac:dyDescent="0.15">
      <c r="B29" s="175" t="s">
        <v>148</v>
      </c>
      <c r="C29" s="176" t="s">
        <v>149</v>
      </c>
      <c r="D29" s="176" t="s">
        <v>150</v>
      </c>
      <c r="E29" s="176" t="s">
        <v>151</v>
      </c>
      <c r="F29" s="176" t="s">
        <v>152</v>
      </c>
      <c r="G29" s="177" t="s">
        <v>153</v>
      </c>
      <c r="H29" s="177" t="s">
        <v>154</v>
      </c>
      <c r="I29" s="178" t="s">
        <v>155</v>
      </c>
      <c r="J29" s="51" t="s">
        <v>156</v>
      </c>
      <c r="K29" s="21"/>
      <c r="M29" s="24"/>
    </row>
    <row r="30" spans="2:14" ht="19.5" customHeight="1" x14ac:dyDescent="0.15">
      <c r="B30" s="179" t="s">
        <v>157</v>
      </c>
      <c r="C30" s="226">
        <v>0</v>
      </c>
      <c r="D30" s="227">
        <f>+C30</f>
        <v>0</v>
      </c>
      <c r="E30" s="228">
        <v>0</v>
      </c>
      <c r="F30" s="229">
        <f>+E30</f>
        <v>0</v>
      </c>
      <c r="G30" s="230" t="e">
        <f>+C30/E30</f>
        <v>#DIV/0!</v>
      </c>
      <c r="H30" s="231" t="e">
        <f>+D30/F30</f>
        <v>#DIV/0!</v>
      </c>
      <c r="I30" s="232" t="e">
        <f>+D30/$G$26</f>
        <v>#DIV/0!</v>
      </c>
      <c r="J30" s="50">
        <v>0.99</v>
      </c>
      <c r="K30" s="27"/>
      <c r="M30" s="24"/>
    </row>
    <row r="31" spans="2:14" ht="19.5" customHeight="1" x14ac:dyDescent="0.15">
      <c r="B31" s="179" t="s">
        <v>158</v>
      </c>
      <c r="C31" s="226">
        <v>0</v>
      </c>
      <c r="D31" s="227">
        <f>+D30+C31</f>
        <v>0</v>
      </c>
      <c r="E31" s="228">
        <v>0</v>
      </c>
      <c r="F31" s="229">
        <f>+F30+E31</f>
        <v>0</v>
      </c>
      <c r="G31" s="230" t="e">
        <f t="shared" ref="G31:G41" si="0">+C31/E31</f>
        <v>#DIV/0!</v>
      </c>
      <c r="H31" s="231" t="e">
        <f t="shared" ref="H31:H41" si="1">+D31/F31</f>
        <v>#DIV/0!</v>
      </c>
      <c r="I31" s="232" t="e">
        <f t="shared" ref="I31:I40" si="2">+D31/$G$26</f>
        <v>#DIV/0!</v>
      </c>
      <c r="J31" s="50">
        <v>0.99</v>
      </c>
      <c r="K31" s="27"/>
      <c r="M31" s="24"/>
    </row>
    <row r="32" spans="2:14" ht="19.5" customHeight="1" x14ac:dyDescent="0.15">
      <c r="B32" s="179" t="s">
        <v>159</v>
      </c>
      <c r="C32" s="226">
        <v>0</v>
      </c>
      <c r="D32" s="227">
        <f t="shared" ref="D32:D41" si="3">+D31+C32</f>
        <v>0</v>
      </c>
      <c r="E32" s="228">
        <v>0</v>
      </c>
      <c r="F32" s="229">
        <f t="shared" ref="F32:F41" si="4">+F31+E32</f>
        <v>0</v>
      </c>
      <c r="G32" s="230" t="e">
        <f t="shared" si="0"/>
        <v>#DIV/0!</v>
      </c>
      <c r="H32" s="231" t="e">
        <f t="shared" si="1"/>
        <v>#DIV/0!</v>
      </c>
      <c r="I32" s="232" t="e">
        <f t="shared" si="2"/>
        <v>#DIV/0!</v>
      </c>
      <c r="J32" s="50">
        <v>0.99</v>
      </c>
      <c r="K32" s="27"/>
      <c r="M32" s="24"/>
    </row>
    <row r="33" spans="2:11" ht="19.5" customHeight="1" x14ac:dyDescent="0.15">
      <c r="B33" s="179" t="s">
        <v>160</v>
      </c>
      <c r="C33" s="226">
        <v>0</v>
      </c>
      <c r="D33" s="227">
        <f t="shared" si="3"/>
        <v>0</v>
      </c>
      <c r="E33" s="228">
        <v>0</v>
      </c>
      <c r="F33" s="229">
        <f t="shared" si="4"/>
        <v>0</v>
      </c>
      <c r="G33" s="230" t="e">
        <f t="shared" si="0"/>
        <v>#DIV/0!</v>
      </c>
      <c r="H33" s="231" t="e">
        <f t="shared" si="1"/>
        <v>#DIV/0!</v>
      </c>
      <c r="I33" s="232" t="e">
        <f t="shared" si="2"/>
        <v>#DIV/0!</v>
      </c>
      <c r="J33" s="50">
        <v>0.99</v>
      </c>
      <c r="K33" s="27"/>
    </row>
    <row r="34" spans="2:11" ht="19.5" customHeight="1" x14ac:dyDescent="0.15">
      <c r="B34" s="179" t="s">
        <v>161</v>
      </c>
      <c r="C34" s="226">
        <v>0</v>
      </c>
      <c r="D34" s="227">
        <f t="shared" si="3"/>
        <v>0</v>
      </c>
      <c r="E34" s="228">
        <v>0</v>
      </c>
      <c r="F34" s="229">
        <f t="shared" si="4"/>
        <v>0</v>
      </c>
      <c r="G34" s="230" t="e">
        <f t="shared" si="0"/>
        <v>#DIV/0!</v>
      </c>
      <c r="H34" s="231" t="e">
        <f t="shared" si="1"/>
        <v>#DIV/0!</v>
      </c>
      <c r="I34" s="232" t="e">
        <f t="shared" si="2"/>
        <v>#DIV/0!</v>
      </c>
      <c r="J34" s="50">
        <v>0.99</v>
      </c>
      <c r="K34" s="27"/>
    </row>
    <row r="35" spans="2:11" ht="19.5" customHeight="1" x14ac:dyDescent="0.15">
      <c r="B35" s="179" t="s">
        <v>162</v>
      </c>
      <c r="C35" s="226">
        <v>0</v>
      </c>
      <c r="D35" s="227">
        <f t="shared" si="3"/>
        <v>0</v>
      </c>
      <c r="E35" s="228">
        <v>0</v>
      </c>
      <c r="F35" s="229">
        <f t="shared" si="4"/>
        <v>0</v>
      </c>
      <c r="G35" s="230" t="e">
        <f t="shared" si="0"/>
        <v>#DIV/0!</v>
      </c>
      <c r="H35" s="231" t="e">
        <f t="shared" si="1"/>
        <v>#DIV/0!</v>
      </c>
      <c r="I35" s="232" t="e">
        <f t="shared" si="2"/>
        <v>#DIV/0!</v>
      </c>
      <c r="J35" s="50">
        <v>0.99</v>
      </c>
      <c r="K35" s="27"/>
    </row>
    <row r="36" spans="2:11" ht="19.5" customHeight="1" x14ac:dyDescent="0.15">
      <c r="B36" s="179" t="s">
        <v>163</v>
      </c>
      <c r="C36" s="226">
        <v>0</v>
      </c>
      <c r="D36" s="227">
        <f t="shared" si="3"/>
        <v>0</v>
      </c>
      <c r="E36" s="228">
        <v>0</v>
      </c>
      <c r="F36" s="229">
        <f t="shared" si="4"/>
        <v>0</v>
      </c>
      <c r="G36" s="230" t="e">
        <f t="shared" si="0"/>
        <v>#DIV/0!</v>
      </c>
      <c r="H36" s="231" t="e">
        <f t="shared" si="1"/>
        <v>#DIV/0!</v>
      </c>
      <c r="I36" s="232" t="e">
        <f t="shared" si="2"/>
        <v>#DIV/0!</v>
      </c>
      <c r="J36" s="50">
        <v>0.99</v>
      </c>
      <c r="K36" s="27"/>
    </row>
    <row r="37" spans="2:11" ht="19.5" customHeight="1" x14ac:dyDescent="0.15">
      <c r="B37" s="179" t="s">
        <v>164</v>
      </c>
      <c r="C37" s="226">
        <v>0</v>
      </c>
      <c r="D37" s="227">
        <f t="shared" si="3"/>
        <v>0</v>
      </c>
      <c r="E37" s="228">
        <v>0</v>
      </c>
      <c r="F37" s="229">
        <f t="shared" si="4"/>
        <v>0</v>
      </c>
      <c r="G37" s="230" t="e">
        <f t="shared" si="0"/>
        <v>#DIV/0!</v>
      </c>
      <c r="H37" s="231" t="e">
        <f t="shared" si="1"/>
        <v>#DIV/0!</v>
      </c>
      <c r="I37" s="232" t="e">
        <f t="shared" si="2"/>
        <v>#DIV/0!</v>
      </c>
      <c r="J37" s="50">
        <v>0.99</v>
      </c>
      <c r="K37" s="27"/>
    </row>
    <row r="38" spans="2:11" ht="19.5" customHeight="1" x14ac:dyDescent="0.15">
      <c r="B38" s="179" t="s">
        <v>165</v>
      </c>
      <c r="C38" s="226">
        <v>0</v>
      </c>
      <c r="D38" s="227">
        <f t="shared" si="3"/>
        <v>0</v>
      </c>
      <c r="E38" s="228">
        <v>0</v>
      </c>
      <c r="F38" s="229">
        <f t="shared" si="4"/>
        <v>0</v>
      </c>
      <c r="G38" s="230" t="e">
        <f t="shared" si="0"/>
        <v>#DIV/0!</v>
      </c>
      <c r="H38" s="231" t="e">
        <f t="shared" si="1"/>
        <v>#DIV/0!</v>
      </c>
      <c r="I38" s="232" t="e">
        <f t="shared" si="2"/>
        <v>#DIV/0!</v>
      </c>
      <c r="J38" s="50">
        <v>0.99</v>
      </c>
      <c r="K38" s="27"/>
    </row>
    <row r="39" spans="2:11" ht="19.5" customHeight="1" x14ac:dyDescent="0.15">
      <c r="B39" s="179" t="s">
        <v>166</v>
      </c>
      <c r="C39" s="226">
        <v>0</v>
      </c>
      <c r="D39" s="227">
        <f t="shared" si="3"/>
        <v>0</v>
      </c>
      <c r="E39" s="228">
        <v>0</v>
      </c>
      <c r="F39" s="229">
        <f t="shared" si="4"/>
        <v>0</v>
      </c>
      <c r="G39" s="230" t="e">
        <f t="shared" si="0"/>
        <v>#DIV/0!</v>
      </c>
      <c r="H39" s="231" t="e">
        <f t="shared" si="1"/>
        <v>#DIV/0!</v>
      </c>
      <c r="I39" s="232" t="e">
        <f t="shared" si="2"/>
        <v>#DIV/0!</v>
      </c>
      <c r="J39" s="50">
        <v>0.99</v>
      </c>
      <c r="K39" s="27"/>
    </row>
    <row r="40" spans="2:11" ht="19.5" customHeight="1" x14ac:dyDescent="0.15">
      <c r="B40" s="179" t="s">
        <v>167</v>
      </c>
      <c r="C40" s="226">
        <v>0</v>
      </c>
      <c r="D40" s="227">
        <f t="shared" si="3"/>
        <v>0</v>
      </c>
      <c r="E40" s="228">
        <v>0</v>
      </c>
      <c r="F40" s="229">
        <f t="shared" si="4"/>
        <v>0</v>
      </c>
      <c r="G40" s="230" t="e">
        <f t="shared" si="0"/>
        <v>#DIV/0!</v>
      </c>
      <c r="H40" s="231" t="e">
        <f t="shared" si="1"/>
        <v>#DIV/0!</v>
      </c>
      <c r="I40" s="232" t="e">
        <f t="shared" si="2"/>
        <v>#DIV/0!</v>
      </c>
      <c r="J40" s="50">
        <v>0.99</v>
      </c>
      <c r="K40" s="27"/>
    </row>
    <row r="41" spans="2:11" ht="19.5" customHeight="1" x14ac:dyDescent="0.15">
      <c r="B41" s="179" t="s">
        <v>168</v>
      </c>
      <c r="C41" s="226">
        <v>0</v>
      </c>
      <c r="D41" s="227">
        <f t="shared" si="3"/>
        <v>0</v>
      </c>
      <c r="E41" s="228">
        <v>0</v>
      </c>
      <c r="F41" s="229">
        <f t="shared" si="4"/>
        <v>0</v>
      </c>
      <c r="G41" s="230" t="e">
        <f t="shared" si="0"/>
        <v>#DIV/0!</v>
      </c>
      <c r="H41" s="231" t="e">
        <f t="shared" si="1"/>
        <v>#DIV/0!</v>
      </c>
      <c r="I41" s="232" t="e">
        <f>+D41/$G$26</f>
        <v>#DIV/0!</v>
      </c>
      <c r="J41" s="50">
        <v>0.99</v>
      </c>
      <c r="K41" s="27"/>
    </row>
    <row r="42" spans="2:11" ht="54.75" customHeight="1" x14ac:dyDescent="0.15">
      <c r="B42" s="187" t="s">
        <v>169</v>
      </c>
      <c r="C42" s="363"/>
      <c r="D42" s="363"/>
      <c r="E42" s="363"/>
      <c r="F42" s="363"/>
      <c r="G42" s="363"/>
      <c r="H42" s="363"/>
      <c r="I42" s="381"/>
      <c r="J42" s="28"/>
      <c r="K42" s="28"/>
    </row>
    <row r="43" spans="2:11" ht="29.25" customHeight="1" x14ac:dyDescent="0.15">
      <c r="B43" s="385" t="s">
        <v>170</v>
      </c>
      <c r="C43" s="386"/>
      <c r="D43" s="386"/>
      <c r="E43" s="386"/>
      <c r="F43" s="386"/>
      <c r="G43" s="386"/>
      <c r="H43" s="386"/>
      <c r="I43" s="387"/>
      <c r="J43" s="40"/>
      <c r="K43" s="40"/>
    </row>
    <row r="44" spans="2:11" ht="32.25" customHeight="1" x14ac:dyDescent="0.15">
      <c r="B44" s="393"/>
      <c r="C44" s="394"/>
      <c r="D44" s="394"/>
      <c r="E44" s="394"/>
      <c r="F44" s="394"/>
      <c r="G44" s="394"/>
      <c r="H44" s="394"/>
      <c r="I44" s="395"/>
      <c r="J44" s="40"/>
      <c r="K44" s="40"/>
    </row>
    <row r="45" spans="2:11" ht="32.25" customHeight="1" x14ac:dyDescent="0.15">
      <c r="B45" s="396"/>
      <c r="C45" s="397"/>
      <c r="D45" s="397"/>
      <c r="E45" s="397"/>
      <c r="F45" s="397"/>
      <c r="G45" s="397"/>
      <c r="H45" s="397"/>
      <c r="I45" s="398"/>
      <c r="J45" s="28"/>
      <c r="K45" s="28"/>
    </row>
    <row r="46" spans="2:11" ht="32.25" customHeight="1" x14ac:dyDescent="0.15">
      <c r="B46" s="396"/>
      <c r="C46" s="397"/>
      <c r="D46" s="397"/>
      <c r="E46" s="397"/>
      <c r="F46" s="397"/>
      <c r="G46" s="397"/>
      <c r="H46" s="397"/>
      <c r="I46" s="398"/>
      <c r="J46" s="28"/>
      <c r="K46" s="28"/>
    </row>
    <row r="47" spans="2:11" ht="32.25" customHeight="1" x14ac:dyDescent="0.15">
      <c r="B47" s="396"/>
      <c r="C47" s="397"/>
      <c r="D47" s="397"/>
      <c r="E47" s="397"/>
      <c r="F47" s="397"/>
      <c r="G47" s="397"/>
      <c r="H47" s="397"/>
      <c r="I47" s="398"/>
      <c r="J47" s="28"/>
      <c r="K47" s="28"/>
    </row>
    <row r="48" spans="2:11" ht="32.25" customHeight="1" x14ac:dyDescent="0.15">
      <c r="B48" s="399"/>
      <c r="C48" s="400"/>
      <c r="D48" s="400"/>
      <c r="E48" s="400"/>
      <c r="F48" s="400"/>
      <c r="G48" s="400"/>
      <c r="H48" s="400"/>
      <c r="I48" s="401"/>
      <c r="J48" s="12"/>
      <c r="K48" s="12"/>
    </row>
    <row r="49" spans="2:11" ht="79.5" customHeight="1" x14ac:dyDescent="0.15">
      <c r="B49" s="169" t="s">
        <v>171</v>
      </c>
      <c r="C49" s="861"/>
      <c r="D49" s="862"/>
      <c r="E49" s="862"/>
      <c r="F49" s="862"/>
      <c r="G49" s="862"/>
      <c r="H49" s="862"/>
      <c r="I49" s="863"/>
      <c r="J49" s="29"/>
      <c r="K49" s="29"/>
    </row>
    <row r="50" spans="2:11" ht="26.25" customHeight="1" x14ac:dyDescent="0.15">
      <c r="B50" s="169" t="s">
        <v>172</v>
      </c>
      <c r="C50" s="864"/>
      <c r="D50" s="865"/>
      <c r="E50" s="865"/>
      <c r="F50" s="865"/>
      <c r="G50" s="865"/>
      <c r="H50" s="865"/>
      <c r="I50" s="866"/>
      <c r="J50" s="29"/>
      <c r="K50" s="29"/>
    </row>
    <row r="51" spans="2:11" ht="64.5" customHeight="1" x14ac:dyDescent="0.15">
      <c r="B51" s="188" t="s">
        <v>173</v>
      </c>
      <c r="C51" s="861"/>
      <c r="D51" s="862"/>
      <c r="E51" s="862"/>
      <c r="F51" s="862"/>
      <c r="G51" s="862"/>
      <c r="H51" s="862"/>
      <c r="I51" s="863"/>
      <c r="J51" s="29"/>
      <c r="K51" s="29"/>
    </row>
    <row r="52" spans="2:11" ht="29.25" customHeight="1" x14ac:dyDescent="0.15">
      <c r="B52" s="385" t="s">
        <v>174</v>
      </c>
      <c r="C52" s="386"/>
      <c r="D52" s="386"/>
      <c r="E52" s="386"/>
      <c r="F52" s="386"/>
      <c r="G52" s="386"/>
      <c r="H52" s="386"/>
      <c r="I52" s="387"/>
      <c r="J52" s="29"/>
      <c r="K52" s="29"/>
    </row>
    <row r="53" spans="2:11" ht="33" customHeight="1" x14ac:dyDescent="0.15">
      <c r="B53" s="388" t="s">
        <v>175</v>
      </c>
      <c r="C53" s="189" t="s">
        <v>176</v>
      </c>
      <c r="D53" s="389" t="s">
        <v>177</v>
      </c>
      <c r="E53" s="389"/>
      <c r="F53" s="389"/>
      <c r="G53" s="389" t="s">
        <v>178</v>
      </c>
      <c r="H53" s="389"/>
      <c r="I53" s="390"/>
      <c r="J53" s="30"/>
      <c r="K53" s="30"/>
    </row>
    <row r="54" spans="2:11" ht="31.5" customHeight="1" x14ac:dyDescent="0.15">
      <c r="B54" s="388"/>
      <c r="C54" s="233"/>
      <c r="D54" s="363"/>
      <c r="E54" s="363"/>
      <c r="F54" s="363"/>
      <c r="G54" s="391"/>
      <c r="H54" s="391"/>
      <c r="I54" s="392"/>
      <c r="J54" s="30"/>
      <c r="K54" s="30"/>
    </row>
    <row r="55" spans="2:11" ht="31.5" customHeight="1" x14ac:dyDescent="0.15">
      <c r="B55" s="188" t="s">
        <v>179</v>
      </c>
      <c r="C55" s="867" t="s">
        <v>386</v>
      </c>
      <c r="D55" s="868"/>
      <c r="E55" s="376" t="s">
        <v>181</v>
      </c>
      <c r="F55" s="376"/>
      <c r="G55" s="375" t="s">
        <v>387</v>
      </c>
      <c r="H55" s="375"/>
      <c r="I55" s="377"/>
      <c r="J55" s="31"/>
      <c r="K55" s="31"/>
    </row>
    <row r="56" spans="2:11" ht="31.5" customHeight="1" x14ac:dyDescent="0.15">
      <c r="B56" s="188" t="s">
        <v>183</v>
      </c>
      <c r="C56" s="363" t="s">
        <v>184</v>
      </c>
      <c r="D56" s="363"/>
      <c r="E56" s="378" t="s">
        <v>185</v>
      </c>
      <c r="F56" s="378"/>
      <c r="G56" s="375" t="s">
        <v>186</v>
      </c>
      <c r="H56" s="375"/>
      <c r="I56" s="377"/>
      <c r="J56" s="31"/>
      <c r="K56" s="31"/>
    </row>
    <row r="57" spans="2:11" ht="31.5" customHeight="1" x14ac:dyDescent="0.15">
      <c r="B57" s="188" t="s">
        <v>187</v>
      </c>
      <c r="C57" s="363"/>
      <c r="D57" s="363"/>
      <c r="E57" s="364" t="s">
        <v>188</v>
      </c>
      <c r="F57" s="365"/>
      <c r="G57" s="368"/>
      <c r="H57" s="369"/>
      <c r="I57" s="370"/>
      <c r="J57" s="32"/>
      <c r="K57" s="32"/>
    </row>
    <row r="58" spans="2:11" ht="31.5" customHeight="1" thickBot="1" x14ac:dyDescent="0.2">
      <c r="B58" s="191" t="s">
        <v>189</v>
      </c>
      <c r="C58" s="374"/>
      <c r="D58" s="374"/>
      <c r="E58" s="366"/>
      <c r="F58" s="367"/>
      <c r="G58" s="371"/>
      <c r="H58" s="372"/>
      <c r="I58" s="373"/>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5.6640625" customWidth="1"/>
    <col min="6" max="6" width="47" customWidth="1"/>
    <col min="7" max="8" width="16.1640625" customWidth="1"/>
    <col min="9" max="9" width="16.33203125" customWidth="1"/>
    <col min="10" max="10" width="15.6640625" customWidth="1"/>
    <col min="11" max="11" width="20" customWidth="1"/>
    <col min="13" max="13" width="17.6640625" bestFit="1" customWidth="1"/>
    <col min="108" max="108" width="11.5" customWidth="1"/>
    <col min="198" max="198" width="1.5" customWidth="1"/>
  </cols>
  <sheetData>
    <row r="1" spans="2:11" ht="18" customHeight="1" thickBot="1" x14ac:dyDescent="0.25">
      <c r="B1" s="480"/>
      <c r="C1" s="483" t="s">
        <v>0</v>
      </c>
      <c r="D1" s="484"/>
      <c r="E1" s="484"/>
      <c r="F1" s="484"/>
      <c r="G1" s="484"/>
      <c r="H1" s="485"/>
      <c r="I1" s="486"/>
      <c r="J1" s="487"/>
    </row>
    <row r="2" spans="2:11" ht="18" customHeight="1" thickBot="1" x14ac:dyDescent="0.25">
      <c r="B2" s="481"/>
      <c r="C2" s="483" t="s">
        <v>1</v>
      </c>
      <c r="D2" s="484"/>
      <c r="E2" s="484"/>
      <c r="F2" s="484"/>
      <c r="G2" s="484"/>
      <c r="H2" s="485"/>
      <c r="I2" s="488"/>
      <c r="J2" s="489"/>
    </row>
    <row r="3" spans="2:11" ht="18" customHeight="1" thickBot="1" x14ac:dyDescent="0.25">
      <c r="B3" s="481"/>
      <c r="C3" s="483" t="s">
        <v>388</v>
      </c>
      <c r="D3" s="484"/>
      <c r="E3" s="484"/>
      <c r="F3" s="484"/>
      <c r="G3" s="484"/>
      <c r="H3" s="485"/>
      <c r="I3" s="488"/>
      <c r="J3" s="489"/>
    </row>
    <row r="4" spans="2:11" ht="18" customHeight="1" thickBot="1" x14ac:dyDescent="0.25">
      <c r="B4" s="482"/>
      <c r="C4" s="483" t="s">
        <v>191</v>
      </c>
      <c r="D4" s="484"/>
      <c r="E4" s="484"/>
      <c r="F4" s="485"/>
      <c r="G4" s="492" t="s">
        <v>192</v>
      </c>
      <c r="H4" s="493"/>
      <c r="I4" s="490"/>
      <c r="J4" s="491"/>
    </row>
    <row r="5" spans="2:11" ht="18" customHeight="1" thickBot="1" x14ac:dyDescent="0.25">
      <c r="B5" s="35"/>
      <c r="C5" s="10"/>
      <c r="D5" s="10"/>
      <c r="E5" s="10"/>
      <c r="F5" s="10"/>
      <c r="G5" s="10"/>
      <c r="H5" s="10"/>
      <c r="I5" s="10"/>
      <c r="J5" s="36"/>
    </row>
    <row r="6" spans="2:11" ht="51.75" customHeight="1" thickBot="1" x14ac:dyDescent="0.25">
      <c r="B6" s="1" t="s">
        <v>389</v>
      </c>
      <c r="C6" s="494" t="s">
        <v>39</v>
      </c>
      <c r="D6" s="495"/>
      <c r="E6" s="496"/>
      <c r="F6" s="37"/>
      <c r="G6" s="10"/>
      <c r="H6" s="10"/>
      <c r="I6" s="10"/>
      <c r="J6" s="36"/>
    </row>
    <row r="7" spans="2:11" ht="32.25" customHeight="1" thickBot="1" x14ac:dyDescent="0.25">
      <c r="B7" s="2" t="s">
        <v>194</v>
      </c>
      <c r="C7" s="494" t="s">
        <v>86</v>
      </c>
      <c r="D7" s="495"/>
      <c r="E7" s="496"/>
      <c r="F7" s="37"/>
      <c r="G7" s="10"/>
      <c r="H7" s="10"/>
      <c r="I7" s="10"/>
      <c r="J7" s="36"/>
    </row>
    <row r="8" spans="2:11" ht="32.25" customHeight="1" thickBot="1" x14ac:dyDescent="0.25">
      <c r="B8" s="2" t="s">
        <v>195</v>
      </c>
      <c r="C8" s="494" t="s">
        <v>196</v>
      </c>
      <c r="D8" s="495"/>
      <c r="E8" s="496"/>
      <c r="F8" s="4"/>
      <c r="G8" s="10"/>
      <c r="H8" s="10"/>
      <c r="I8" s="10"/>
      <c r="J8" s="36"/>
    </row>
    <row r="9" spans="2:11" ht="33.75" customHeight="1" thickBot="1" x14ac:dyDescent="0.25">
      <c r="B9" s="2" t="s">
        <v>197</v>
      </c>
      <c r="C9" s="494" t="s">
        <v>186</v>
      </c>
      <c r="D9" s="495"/>
      <c r="E9" s="496"/>
      <c r="F9" s="37"/>
      <c r="G9" s="10"/>
      <c r="H9" s="10"/>
      <c r="I9" s="10"/>
      <c r="J9" s="36"/>
    </row>
    <row r="10" spans="2:11" ht="33.75" customHeight="1" thickBot="1" x14ac:dyDescent="0.25">
      <c r="B10" s="64" t="s">
        <v>198</v>
      </c>
      <c r="C10" s="494" t="s">
        <v>390</v>
      </c>
      <c r="D10" s="495"/>
      <c r="E10" s="496"/>
      <c r="F10" s="37"/>
      <c r="G10" s="10"/>
      <c r="H10" s="10"/>
      <c r="I10" s="10"/>
      <c r="J10" s="36"/>
    </row>
    <row r="11" spans="2:11" ht="34.5" customHeight="1" x14ac:dyDescent="0.2"/>
    <row r="12" spans="2:11" ht="21.75" customHeight="1" x14ac:dyDescent="0.2">
      <c r="B12" s="473" t="s">
        <v>391</v>
      </c>
      <c r="C12" s="474"/>
      <c r="D12" s="474"/>
      <c r="E12" s="474"/>
      <c r="F12" s="474"/>
      <c r="G12" s="474"/>
      <c r="H12" s="475"/>
      <c r="I12" s="875" t="s">
        <v>200</v>
      </c>
      <c r="J12" s="876"/>
      <c r="K12" s="876"/>
    </row>
    <row r="13" spans="2:11" s="39" customFormat="1" ht="30" customHeight="1" x14ac:dyDescent="0.2">
      <c r="B13" s="234" t="s">
        <v>201</v>
      </c>
      <c r="C13" s="234" t="s">
        <v>202</v>
      </c>
      <c r="D13" s="234" t="s">
        <v>203</v>
      </c>
      <c r="E13" s="234" t="s">
        <v>204</v>
      </c>
      <c r="F13" s="234" t="s">
        <v>205</v>
      </c>
      <c r="G13" s="234" t="s">
        <v>206</v>
      </c>
      <c r="H13" s="234" t="s">
        <v>207</v>
      </c>
      <c r="I13" s="235" t="s">
        <v>208</v>
      </c>
      <c r="J13" s="235" t="s">
        <v>209</v>
      </c>
      <c r="K13" s="235" t="s">
        <v>210</v>
      </c>
    </row>
    <row r="14" spans="2:11" s="39" customFormat="1" x14ac:dyDescent="0.2">
      <c r="B14" s="236"/>
      <c r="C14" s="237"/>
      <c r="D14" s="238"/>
      <c r="E14" s="239"/>
      <c r="F14" s="237"/>
      <c r="G14" s="238"/>
      <c r="H14" s="240"/>
      <c r="I14" s="241"/>
      <c r="J14" s="242"/>
      <c r="K14" s="239"/>
    </row>
    <row r="15" spans="2:11" ht="165" customHeight="1" x14ac:dyDescent="0.2">
      <c r="B15" s="236"/>
      <c r="C15" s="243"/>
      <c r="D15" s="238"/>
      <c r="E15" s="244"/>
      <c r="F15" s="245"/>
      <c r="G15" s="238"/>
      <c r="H15" s="240"/>
      <c r="I15" s="241"/>
      <c r="J15" s="242"/>
      <c r="K15" s="873"/>
    </row>
    <row r="16" spans="2:11" x14ac:dyDescent="0.2">
      <c r="B16" s="236"/>
      <c r="C16" s="237"/>
      <c r="D16" s="238"/>
      <c r="E16" s="239"/>
      <c r="F16" s="237"/>
      <c r="G16" s="238"/>
      <c r="H16" s="240"/>
      <c r="I16" s="241"/>
      <c r="J16" s="242"/>
      <c r="K16" s="874"/>
    </row>
    <row r="17" spans="2:12" x14ac:dyDescent="0.2">
      <c r="B17" s="236"/>
      <c r="C17" s="246"/>
      <c r="D17" s="238"/>
      <c r="E17" s="239"/>
      <c r="F17" s="246"/>
      <c r="G17" s="238"/>
      <c r="H17" s="247"/>
      <c r="I17" s="241"/>
      <c r="J17" s="242"/>
      <c r="K17" s="239"/>
    </row>
    <row r="18" spans="2:12" x14ac:dyDescent="0.2">
      <c r="B18" s="236"/>
      <c r="C18" s="246"/>
      <c r="D18" s="238"/>
      <c r="E18" s="239"/>
      <c r="F18" s="246"/>
      <c r="G18" s="238"/>
      <c r="H18" s="247"/>
      <c r="I18" s="248"/>
      <c r="J18" s="242"/>
      <c r="K18" s="249"/>
    </row>
    <row r="19" spans="2:12" ht="15" customHeight="1" x14ac:dyDescent="0.2">
      <c r="B19" s="869" t="s">
        <v>217</v>
      </c>
      <c r="C19" s="870"/>
      <c r="D19" s="250">
        <f>SUM(D15:D16)</f>
        <v>0</v>
      </c>
      <c r="E19" s="871" t="s">
        <v>217</v>
      </c>
      <c r="F19" s="872"/>
      <c r="G19" s="250">
        <v>1</v>
      </c>
      <c r="H19" s="251"/>
      <c r="I19" s="252">
        <f>SUM(I14:I18)</f>
        <v>0</v>
      </c>
      <c r="J19" s="253"/>
      <c r="K19" s="253"/>
    </row>
    <row r="23" spans="2:12" x14ac:dyDescent="0.2">
      <c r="L23" s="78"/>
    </row>
    <row r="24" spans="2:12" x14ac:dyDescent="0.2">
      <c r="L24" s="78"/>
    </row>
    <row r="25" spans="2:12" x14ac:dyDescent="0.2">
      <c r="L25" s="78"/>
    </row>
    <row r="26" spans="2:12" x14ac:dyDescent="0.2">
      <c r="L26" s="78"/>
    </row>
    <row r="27" spans="2:12" x14ac:dyDescent="0.2">
      <c r="L27" s="78"/>
    </row>
    <row r="28" spans="2:12" x14ac:dyDescent="0.2">
      <c r="L28" s="78"/>
    </row>
    <row r="30" spans="2:12" x14ac:dyDescent="0.2">
      <c r="L30" s="79"/>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5" defaultRowHeight="15" x14ac:dyDescent="0.2"/>
  <sheetData>
    <row r="9" spans="10:12" x14ac:dyDescent="0.2">
      <c r="K9" s="254" t="s">
        <v>392</v>
      </c>
      <c r="L9" s="254" t="s">
        <v>393</v>
      </c>
    </row>
    <row r="10" spans="10:12" x14ac:dyDescent="0.2">
      <c r="J10" s="255" t="s">
        <v>394</v>
      </c>
      <c r="K10" s="255">
        <v>77</v>
      </c>
      <c r="L10" s="255">
        <v>2</v>
      </c>
    </row>
    <row r="11" spans="10:12" x14ac:dyDescent="0.2">
      <c r="J11" s="202"/>
      <c r="K11" s="202"/>
      <c r="L11" s="202">
        <v>37</v>
      </c>
    </row>
    <row r="12" spans="10:12" x14ac:dyDescent="0.2">
      <c r="J12" s="202"/>
      <c r="K12" s="202"/>
      <c r="L12" s="202">
        <v>43</v>
      </c>
    </row>
    <row r="13" spans="10:12" x14ac:dyDescent="0.2">
      <c r="K13" s="202" t="s">
        <v>395</v>
      </c>
      <c r="L13" s="256">
        <f>SUM(L10:L12)</f>
        <v>82</v>
      </c>
    </row>
    <row r="14" spans="10:12" x14ac:dyDescent="0.2">
      <c r="J14" s="255" t="s">
        <v>396</v>
      </c>
      <c r="K14" s="255">
        <v>115</v>
      </c>
      <c r="L14" s="255">
        <v>16</v>
      </c>
    </row>
    <row r="15" spans="10:12" x14ac:dyDescent="0.2">
      <c r="J15" s="202"/>
      <c r="K15" s="202"/>
      <c r="L15" s="202">
        <v>27</v>
      </c>
    </row>
    <row r="16" spans="10:12" x14ac:dyDescent="0.2">
      <c r="J16" s="202"/>
      <c r="K16" s="202"/>
      <c r="L16" s="202">
        <v>10</v>
      </c>
    </row>
    <row r="17" spans="10:14" x14ac:dyDescent="0.2">
      <c r="J17" s="202"/>
      <c r="K17" s="202" t="s">
        <v>395</v>
      </c>
      <c r="L17" s="256">
        <f>SUM(L14:L16)</f>
        <v>53</v>
      </c>
    </row>
    <row r="18" spans="10:14" x14ac:dyDescent="0.2">
      <c r="J18" s="255" t="s">
        <v>397</v>
      </c>
      <c r="K18" s="255">
        <v>7</v>
      </c>
      <c r="L18" s="255">
        <v>13</v>
      </c>
    </row>
    <row r="19" spans="10:14" x14ac:dyDescent="0.2">
      <c r="J19" s="202"/>
      <c r="K19" s="202"/>
      <c r="L19" s="202">
        <v>14</v>
      </c>
    </row>
    <row r="20" spans="10:14" x14ac:dyDescent="0.2">
      <c r="J20" s="202"/>
      <c r="K20" s="202"/>
      <c r="L20" s="202">
        <v>10</v>
      </c>
    </row>
    <row r="21" spans="10:14" x14ac:dyDescent="0.2">
      <c r="J21" s="202"/>
      <c r="K21" s="202" t="s">
        <v>395</v>
      </c>
      <c r="L21" s="256">
        <f>SUM(L18:L20)</f>
        <v>37</v>
      </c>
    </row>
    <row r="22" spans="10:14" x14ac:dyDescent="0.2">
      <c r="J22" s="255" t="s">
        <v>398</v>
      </c>
      <c r="K22" s="255">
        <v>52</v>
      </c>
      <c r="L22" s="255">
        <v>10</v>
      </c>
    </row>
    <row r="23" spans="10:14" x14ac:dyDescent="0.2">
      <c r="J23" s="202"/>
      <c r="K23" s="202"/>
      <c r="L23" s="202">
        <v>0</v>
      </c>
    </row>
    <row r="24" spans="10:14" x14ac:dyDescent="0.2">
      <c r="J24" s="202"/>
      <c r="K24" s="202"/>
      <c r="L24" s="202">
        <v>59</v>
      </c>
    </row>
    <row r="25" spans="10:14" x14ac:dyDescent="0.2">
      <c r="J25" s="202"/>
      <c r="K25" s="202" t="s">
        <v>395</v>
      </c>
      <c r="L25" s="256">
        <f>SUM(L22:L24)</f>
        <v>69</v>
      </c>
    </row>
    <row r="27" spans="10:14" x14ac:dyDescent="0.2">
      <c r="J27" s="76" t="s">
        <v>399</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5"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11" width="22.5" style="7" customWidth="1"/>
    <col min="12" max="24" width="10.6640625" style="3"/>
    <col min="25" max="16384" width="10.6640625" style="7"/>
  </cols>
  <sheetData>
    <row r="1" spans="2:14" ht="6" customHeight="1" thickBot="1" x14ac:dyDescent="0.2"/>
    <row r="2" spans="2:14" ht="25.5" customHeight="1" x14ac:dyDescent="0.15">
      <c r="B2" s="459"/>
      <c r="C2" s="457" t="s">
        <v>0</v>
      </c>
      <c r="D2" s="457"/>
      <c r="E2" s="457"/>
      <c r="F2" s="457"/>
      <c r="G2" s="457"/>
      <c r="H2" s="457"/>
      <c r="I2" s="461"/>
      <c r="J2" s="10"/>
      <c r="K2" s="10"/>
      <c r="M2" s="11" t="s">
        <v>67</v>
      </c>
    </row>
    <row r="3" spans="2:14" ht="25.5" customHeight="1" x14ac:dyDescent="0.15">
      <c r="B3" s="460"/>
      <c r="C3" s="458" t="s">
        <v>1</v>
      </c>
      <c r="D3" s="458"/>
      <c r="E3" s="458"/>
      <c r="F3" s="458"/>
      <c r="G3" s="458"/>
      <c r="H3" s="458"/>
      <c r="I3" s="462"/>
      <c r="J3" s="10"/>
      <c r="K3" s="10"/>
      <c r="M3" s="11" t="s">
        <v>68</v>
      </c>
    </row>
    <row r="4" spans="2:14" ht="25.5" customHeight="1" x14ac:dyDescent="0.15">
      <c r="B4" s="460"/>
      <c r="C4" s="458" t="s">
        <v>69</v>
      </c>
      <c r="D4" s="458"/>
      <c r="E4" s="458"/>
      <c r="F4" s="458"/>
      <c r="G4" s="458"/>
      <c r="H4" s="458"/>
      <c r="I4" s="462"/>
      <c r="J4" s="10"/>
      <c r="K4" s="10"/>
      <c r="M4" s="11" t="s">
        <v>70</v>
      </c>
    </row>
    <row r="5" spans="2:14" ht="25.5" customHeight="1" x14ac:dyDescent="0.15">
      <c r="B5" s="460"/>
      <c r="C5" s="458" t="s">
        <v>71</v>
      </c>
      <c r="D5" s="458"/>
      <c r="E5" s="458"/>
      <c r="F5" s="458"/>
      <c r="G5" s="463" t="s">
        <v>72</v>
      </c>
      <c r="H5" s="463"/>
      <c r="I5" s="462"/>
      <c r="J5" s="10"/>
      <c r="K5" s="10"/>
      <c r="M5" s="11" t="s">
        <v>73</v>
      </c>
    </row>
    <row r="6" spans="2:14" ht="23.25" customHeight="1" x14ac:dyDescent="0.15">
      <c r="B6" s="442" t="s">
        <v>74</v>
      </c>
      <c r="C6" s="443"/>
      <c r="D6" s="443"/>
      <c r="E6" s="443"/>
      <c r="F6" s="443"/>
      <c r="G6" s="443"/>
      <c r="H6" s="443"/>
      <c r="I6" s="444"/>
      <c r="J6" s="12"/>
      <c r="K6" s="12"/>
    </row>
    <row r="7" spans="2:14" ht="24" customHeight="1" x14ac:dyDescent="0.15">
      <c r="B7" s="445" t="s">
        <v>75</v>
      </c>
      <c r="C7" s="446"/>
      <c r="D7" s="446"/>
      <c r="E7" s="446"/>
      <c r="F7" s="446"/>
      <c r="G7" s="446"/>
      <c r="H7" s="446"/>
      <c r="I7" s="447"/>
      <c r="J7" s="13"/>
      <c r="K7" s="13"/>
    </row>
    <row r="8" spans="2:14" ht="24" customHeight="1" x14ac:dyDescent="0.15">
      <c r="B8" s="448" t="s">
        <v>76</v>
      </c>
      <c r="C8" s="449"/>
      <c r="D8" s="449"/>
      <c r="E8" s="449"/>
      <c r="F8" s="449"/>
      <c r="G8" s="449"/>
      <c r="H8" s="449"/>
      <c r="I8" s="450"/>
      <c r="J8" s="40"/>
      <c r="K8" s="40"/>
      <c r="N8" s="6" t="s">
        <v>77</v>
      </c>
    </row>
    <row r="9" spans="2:14" ht="30.75" customHeight="1" x14ac:dyDescent="0.15">
      <c r="B9" s="62" t="s">
        <v>78</v>
      </c>
      <c r="C9" s="41">
        <v>231</v>
      </c>
      <c r="D9" s="454" t="s">
        <v>79</v>
      </c>
      <c r="E9" s="454"/>
      <c r="F9" s="405" t="s">
        <v>80</v>
      </c>
      <c r="G9" s="406"/>
      <c r="H9" s="406"/>
      <c r="I9" s="407"/>
      <c r="J9" s="14"/>
      <c r="K9" s="14"/>
      <c r="M9" s="11" t="s">
        <v>81</v>
      </c>
      <c r="N9" s="6" t="s">
        <v>82</v>
      </c>
    </row>
    <row r="10" spans="2:14" ht="30.75" customHeight="1" x14ac:dyDescent="0.15">
      <c r="B10" s="169" t="s">
        <v>83</v>
      </c>
      <c r="C10" s="170" t="s">
        <v>84</v>
      </c>
      <c r="D10" s="455" t="s">
        <v>85</v>
      </c>
      <c r="E10" s="456"/>
      <c r="F10" s="439" t="s">
        <v>86</v>
      </c>
      <c r="G10" s="440"/>
      <c r="H10" s="171" t="s">
        <v>87</v>
      </c>
      <c r="I10" s="172" t="s">
        <v>84</v>
      </c>
      <c r="J10" s="15"/>
      <c r="K10" s="15"/>
      <c r="M10" s="11" t="s">
        <v>88</v>
      </c>
      <c r="N10" s="6" t="s">
        <v>89</v>
      </c>
    </row>
    <row r="11" spans="2:14" ht="30.75" customHeight="1" x14ac:dyDescent="0.15">
      <c r="B11" s="169" t="s">
        <v>90</v>
      </c>
      <c r="C11" s="451" t="s">
        <v>91</v>
      </c>
      <c r="D11" s="451"/>
      <c r="E11" s="451"/>
      <c r="F11" s="451"/>
      <c r="G11" s="171" t="s">
        <v>92</v>
      </c>
      <c r="H11" s="452">
        <v>1032</v>
      </c>
      <c r="I11" s="453"/>
      <c r="J11" s="16"/>
      <c r="K11" s="16"/>
      <c r="M11" s="11" t="s">
        <v>93</v>
      </c>
      <c r="N11" s="6" t="s">
        <v>44</v>
      </c>
    </row>
    <row r="12" spans="2:14" ht="30.75" customHeight="1" x14ac:dyDescent="0.15">
      <c r="B12" s="169" t="s">
        <v>94</v>
      </c>
      <c r="C12" s="436" t="s">
        <v>88</v>
      </c>
      <c r="D12" s="436"/>
      <c r="E12" s="436"/>
      <c r="F12" s="436"/>
      <c r="G12" s="171" t="s">
        <v>95</v>
      </c>
      <c r="H12" s="437" t="s">
        <v>96</v>
      </c>
      <c r="I12" s="438"/>
      <c r="J12" s="17"/>
      <c r="K12" s="17"/>
      <c r="M12" s="18" t="s">
        <v>97</v>
      </c>
    </row>
    <row r="13" spans="2:14" ht="30.75" customHeight="1" x14ac:dyDescent="0.15">
      <c r="B13" s="169" t="s">
        <v>98</v>
      </c>
      <c r="C13" s="432" t="s">
        <v>99</v>
      </c>
      <c r="D13" s="432"/>
      <c r="E13" s="432"/>
      <c r="F13" s="432"/>
      <c r="G13" s="432"/>
      <c r="H13" s="432"/>
      <c r="I13" s="433"/>
      <c r="J13" s="19"/>
      <c r="K13" s="19"/>
      <c r="M13" s="18"/>
    </row>
    <row r="14" spans="2:14" ht="30.75" customHeight="1" x14ac:dyDescent="0.15">
      <c r="B14" s="169" t="s">
        <v>100</v>
      </c>
      <c r="C14" s="439" t="s">
        <v>101</v>
      </c>
      <c r="D14" s="440"/>
      <c r="E14" s="440"/>
      <c r="F14" s="440"/>
      <c r="G14" s="440"/>
      <c r="H14" s="440"/>
      <c r="I14" s="441"/>
      <c r="J14" s="15"/>
      <c r="K14" s="15"/>
      <c r="M14" s="18"/>
      <c r="N14" s="6" t="s">
        <v>102</v>
      </c>
    </row>
    <row r="15" spans="2:14" ht="30.75" customHeight="1" x14ac:dyDescent="0.15">
      <c r="B15" s="169" t="s">
        <v>103</v>
      </c>
      <c r="C15" s="426" t="s">
        <v>104</v>
      </c>
      <c r="D15" s="426"/>
      <c r="E15" s="426"/>
      <c r="F15" s="426"/>
      <c r="G15" s="171" t="s">
        <v>105</v>
      </c>
      <c r="H15" s="428" t="s">
        <v>106</v>
      </c>
      <c r="I15" s="429"/>
      <c r="J15" s="15"/>
      <c r="K15" s="15"/>
      <c r="M15" s="18" t="s">
        <v>107</v>
      </c>
      <c r="N15" s="6" t="s">
        <v>84</v>
      </c>
    </row>
    <row r="16" spans="2:14" ht="30.75" customHeight="1" x14ac:dyDescent="0.15">
      <c r="B16" s="169" t="s">
        <v>108</v>
      </c>
      <c r="C16" s="430" t="s">
        <v>109</v>
      </c>
      <c r="D16" s="431"/>
      <c r="E16" s="431"/>
      <c r="F16" s="431"/>
      <c r="G16" s="171" t="s">
        <v>110</v>
      </c>
      <c r="H16" s="428" t="s">
        <v>44</v>
      </c>
      <c r="I16" s="429"/>
      <c r="J16" s="15"/>
      <c r="K16" s="15"/>
      <c r="M16" s="18" t="s">
        <v>111</v>
      </c>
    </row>
    <row r="17" spans="2:14" ht="36" customHeight="1" x14ac:dyDescent="0.15">
      <c r="B17" s="169" t="s">
        <v>112</v>
      </c>
      <c r="C17" s="432" t="s">
        <v>113</v>
      </c>
      <c r="D17" s="432"/>
      <c r="E17" s="432"/>
      <c r="F17" s="432"/>
      <c r="G17" s="432"/>
      <c r="H17" s="432"/>
      <c r="I17" s="433"/>
      <c r="J17" s="19"/>
      <c r="K17" s="19"/>
      <c r="M17" s="18" t="s">
        <v>114</v>
      </c>
      <c r="N17" s="6" t="s">
        <v>115</v>
      </c>
    </row>
    <row r="18" spans="2:14" ht="30.75" customHeight="1" x14ac:dyDescent="0.15">
      <c r="B18" s="169" t="s">
        <v>116</v>
      </c>
      <c r="C18" s="426" t="s">
        <v>117</v>
      </c>
      <c r="D18" s="426"/>
      <c r="E18" s="426"/>
      <c r="F18" s="426"/>
      <c r="G18" s="426"/>
      <c r="H18" s="426"/>
      <c r="I18" s="427"/>
      <c r="J18" s="20"/>
      <c r="K18" s="20"/>
      <c r="M18" s="18" t="s">
        <v>118</v>
      </c>
      <c r="N18" s="6" t="s">
        <v>119</v>
      </c>
    </row>
    <row r="19" spans="2:14" ht="30.75" customHeight="1" x14ac:dyDescent="0.15">
      <c r="B19" s="169" t="s">
        <v>120</v>
      </c>
      <c r="C19" s="426" t="s">
        <v>121</v>
      </c>
      <c r="D19" s="426"/>
      <c r="E19" s="426"/>
      <c r="F19" s="426"/>
      <c r="G19" s="426"/>
      <c r="H19" s="426"/>
      <c r="I19" s="427"/>
      <c r="J19" s="21"/>
      <c r="K19" s="21"/>
      <c r="M19" s="18"/>
      <c r="N19" s="6" t="s">
        <v>122</v>
      </c>
    </row>
    <row r="20" spans="2:14" ht="30.75" customHeight="1" x14ac:dyDescent="0.15">
      <c r="B20" s="169" t="s">
        <v>123</v>
      </c>
      <c r="C20" s="434" t="s">
        <v>56</v>
      </c>
      <c r="D20" s="434"/>
      <c r="E20" s="434"/>
      <c r="F20" s="434"/>
      <c r="G20" s="434"/>
      <c r="H20" s="434"/>
      <c r="I20" s="435"/>
      <c r="J20" s="22"/>
      <c r="K20" s="22"/>
      <c r="M20" s="18" t="s">
        <v>106</v>
      </c>
      <c r="N20" s="6" t="s">
        <v>124</v>
      </c>
    </row>
    <row r="21" spans="2:14" ht="27.75" customHeight="1" x14ac:dyDescent="0.15">
      <c r="B21" s="421" t="s">
        <v>125</v>
      </c>
      <c r="C21" s="423" t="s">
        <v>126</v>
      </c>
      <c r="D21" s="423"/>
      <c r="E21" s="423"/>
      <c r="F21" s="424" t="s">
        <v>127</v>
      </c>
      <c r="G21" s="424"/>
      <c r="H21" s="424"/>
      <c r="I21" s="425"/>
      <c r="J21" s="23"/>
      <c r="K21" s="23"/>
      <c r="M21" s="18" t="s">
        <v>128</v>
      </c>
      <c r="N21" s="6" t="s">
        <v>129</v>
      </c>
    </row>
    <row r="22" spans="2:14" ht="27" customHeight="1" x14ac:dyDescent="0.15">
      <c r="B22" s="422"/>
      <c r="C22" s="426" t="s">
        <v>130</v>
      </c>
      <c r="D22" s="426"/>
      <c r="E22" s="426"/>
      <c r="F22" s="426" t="s">
        <v>131</v>
      </c>
      <c r="G22" s="426"/>
      <c r="H22" s="426"/>
      <c r="I22" s="427"/>
      <c r="J22" s="21"/>
      <c r="K22" s="21"/>
      <c r="M22" s="18" t="s">
        <v>132</v>
      </c>
      <c r="N22" s="6" t="s">
        <v>133</v>
      </c>
    </row>
    <row r="23" spans="2:14" ht="39.75" customHeight="1" x14ac:dyDescent="0.15">
      <c r="B23" s="169" t="s">
        <v>134</v>
      </c>
      <c r="C23" s="428" t="s">
        <v>56</v>
      </c>
      <c r="D23" s="428"/>
      <c r="E23" s="428"/>
      <c r="F23" s="428" t="s">
        <v>56</v>
      </c>
      <c r="G23" s="428"/>
      <c r="H23" s="428"/>
      <c r="I23" s="429"/>
      <c r="J23" s="15"/>
      <c r="K23" s="15"/>
      <c r="M23" s="18"/>
      <c r="N23" s="6" t="s">
        <v>99</v>
      </c>
    </row>
    <row r="24" spans="2:14" ht="44.25" customHeight="1" x14ac:dyDescent="0.15">
      <c r="B24" s="169" t="s">
        <v>135</v>
      </c>
      <c r="C24" s="402" t="s">
        <v>136</v>
      </c>
      <c r="D24" s="403"/>
      <c r="E24" s="404"/>
      <c r="F24" s="405" t="s">
        <v>137</v>
      </c>
      <c r="G24" s="406"/>
      <c r="H24" s="406"/>
      <c r="I24" s="407"/>
      <c r="J24" s="20"/>
      <c r="K24" s="20"/>
      <c r="M24" s="24"/>
      <c r="N24" s="6" t="s">
        <v>138</v>
      </c>
    </row>
    <row r="25" spans="2:14" ht="29.25" customHeight="1" x14ac:dyDescent="0.15">
      <c r="B25" s="169" t="s">
        <v>139</v>
      </c>
      <c r="C25" s="408" t="s">
        <v>109</v>
      </c>
      <c r="D25" s="409"/>
      <c r="E25" s="410"/>
      <c r="F25" s="171" t="s">
        <v>140</v>
      </c>
      <c r="G25" s="411">
        <v>0.3</v>
      </c>
      <c r="H25" s="412"/>
      <c r="I25" s="413"/>
      <c r="J25" s="25"/>
      <c r="K25" s="25"/>
      <c r="M25" s="24"/>
    </row>
    <row r="26" spans="2:14" ht="27" customHeight="1" x14ac:dyDescent="0.15">
      <c r="B26" s="169" t="s">
        <v>141</v>
      </c>
      <c r="C26" s="405" t="s">
        <v>142</v>
      </c>
      <c r="D26" s="406"/>
      <c r="E26" s="414"/>
      <c r="F26" s="171" t="s">
        <v>143</v>
      </c>
      <c r="G26" s="415">
        <v>0.3</v>
      </c>
      <c r="H26" s="416"/>
      <c r="I26" s="417"/>
      <c r="J26" s="26"/>
      <c r="K26" s="26"/>
      <c r="M26" s="24"/>
    </row>
    <row r="27" spans="2:14" ht="47.25" customHeight="1" x14ac:dyDescent="0.15">
      <c r="B27" s="173" t="s">
        <v>144</v>
      </c>
      <c r="C27" s="418" t="s">
        <v>114</v>
      </c>
      <c r="D27" s="419"/>
      <c r="E27" s="420"/>
      <c r="F27" s="174" t="s">
        <v>145</v>
      </c>
      <c r="G27" s="415" t="s">
        <v>146</v>
      </c>
      <c r="H27" s="416"/>
      <c r="I27" s="417"/>
      <c r="J27" s="23"/>
      <c r="K27" s="23"/>
      <c r="M27" s="24"/>
    </row>
    <row r="28" spans="2:14" ht="30" customHeight="1" x14ac:dyDescent="0.15">
      <c r="B28" s="385" t="s">
        <v>147</v>
      </c>
      <c r="C28" s="386"/>
      <c r="D28" s="386"/>
      <c r="E28" s="386"/>
      <c r="F28" s="386"/>
      <c r="G28" s="386"/>
      <c r="H28" s="386"/>
      <c r="I28" s="387"/>
      <c r="J28" s="40"/>
      <c r="K28" s="40"/>
      <c r="M28" s="24"/>
    </row>
    <row r="29" spans="2:14" ht="56.25" customHeight="1" x14ac:dyDescent="0.15">
      <c r="B29" s="175" t="s">
        <v>148</v>
      </c>
      <c r="C29" s="176" t="s">
        <v>149</v>
      </c>
      <c r="D29" s="176" t="s">
        <v>150</v>
      </c>
      <c r="E29" s="176" t="s">
        <v>151</v>
      </c>
      <c r="F29" s="176" t="s">
        <v>152</v>
      </c>
      <c r="G29" s="177" t="s">
        <v>153</v>
      </c>
      <c r="H29" s="177" t="s">
        <v>154</v>
      </c>
      <c r="I29" s="178" t="s">
        <v>155</v>
      </c>
      <c r="J29" s="51" t="s">
        <v>156</v>
      </c>
      <c r="K29" s="21"/>
      <c r="M29" s="24"/>
    </row>
    <row r="30" spans="2:14" ht="19.5" customHeight="1" x14ac:dyDescent="0.15">
      <c r="B30" s="179" t="s">
        <v>157</v>
      </c>
      <c r="C30" s="180">
        <v>0</v>
      </c>
      <c r="D30" s="181">
        <f>+C30</f>
        <v>0</v>
      </c>
      <c r="E30" s="182">
        <v>0</v>
      </c>
      <c r="F30" s="183">
        <f>+E30</f>
        <v>0</v>
      </c>
      <c r="G30" s="184" t="e">
        <f>+C30/E30</f>
        <v>#DIV/0!</v>
      </c>
      <c r="H30" s="185" t="e">
        <f>+D30/F30</f>
        <v>#DIV/0!</v>
      </c>
      <c r="I30" s="186">
        <f>+D30/$G$26</f>
        <v>0</v>
      </c>
      <c r="J30" s="50">
        <v>0.99</v>
      </c>
      <c r="K30" s="27"/>
      <c r="M30" s="24"/>
    </row>
    <row r="31" spans="2:14" ht="19.5" customHeight="1" x14ac:dyDescent="0.15">
      <c r="B31" s="179" t="s">
        <v>158</v>
      </c>
      <c r="C31" s="180">
        <v>0</v>
      </c>
      <c r="D31" s="181">
        <f>+D30+C31</f>
        <v>0</v>
      </c>
      <c r="E31" s="182">
        <v>0</v>
      </c>
      <c r="F31" s="183">
        <f>+F30+E31</f>
        <v>0</v>
      </c>
      <c r="G31" s="184" t="e">
        <f t="shared" ref="G31:H40" si="0">+C31/E31</f>
        <v>#DIV/0!</v>
      </c>
      <c r="H31" s="185" t="e">
        <f t="shared" si="0"/>
        <v>#DIV/0!</v>
      </c>
      <c r="I31" s="186">
        <f t="shared" ref="I31:I41" si="1">+D31/$G$26</f>
        <v>0</v>
      </c>
      <c r="J31" s="50">
        <v>0.99</v>
      </c>
      <c r="K31" s="27"/>
      <c r="M31" s="24"/>
    </row>
    <row r="32" spans="2:14" ht="19.5" customHeight="1" x14ac:dyDescent="0.15">
      <c r="B32" s="179" t="s">
        <v>159</v>
      </c>
      <c r="C32" s="180">
        <v>0</v>
      </c>
      <c r="D32" s="181">
        <f t="shared" ref="D32:D40" si="2">+D31+C32</f>
        <v>0</v>
      </c>
      <c r="E32" s="182">
        <v>0.19</v>
      </c>
      <c r="F32" s="183">
        <f t="shared" ref="F32:F41" si="3">+F31+E32</f>
        <v>0.19</v>
      </c>
      <c r="G32" s="184">
        <f t="shared" si="0"/>
        <v>0</v>
      </c>
      <c r="H32" s="185">
        <f t="shared" si="0"/>
        <v>0</v>
      </c>
      <c r="I32" s="186">
        <f t="shared" si="1"/>
        <v>0</v>
      </c>
      <c r="J32" s="50">
        <v>0.99</v>
      </c>
      <c r="K32" s="27"/>
      <c r="M32" s="24"/>
    </row>
    <row r="33" spans="2:11" ht="19.5" customHeight="1" x14ac:dyDescent="0.15">
      <c r="B33" s="179" t="s">
        <v>160</v>
      </c>
      <c r="C33" s="180">
        <v>0</v>
      </c>
      <c r="D33" s="181">
        <f t="shared" si="2"/>
        <v>0</v>
      </c>
      <c r="E33" s="182">
        <v>0</v>
      </c>
      <c r="F33" s="183">
        <f t="shared" si="3"/>
        <v>0.19</v>
      </c>
      <c r="G33" s="184" t="e">
        <f t="shared" si="0"/>
        <v>#DIV/0!</v>
      </c>
      <c r="H33" s="185">
        <f t="shared" si="0"/>
        <v>0</v>
      </c>
      <c r="I33" s="186">
        <f t="shared" si="1"/>
        <v>0</v>
      </c>
      <c r="J33" s="50">
        <v>0.99</v>
      </c>
      <c r="K33" s="27"/>
    </row>
    <row r="34" spans="2:11" ht="19.5" customHeight="1" x14ac:dyDescent="0.15">
      <c r="B34" s="179" t="s">
        <v>161</v>
      </c>
      <c r="C34" s="180">
        <v>0</v>
      </c>
      <c r="D34" s="181">
        <f t="shared" si="2"/>
        <v>0</v>
      </c>
      <c r="E34" s="182">
        <v>0</v>
      </c>
      <c r="F34" s="183">
        <f t="shared" si="3"/>
        <v>0.19</v>
      </c>
      <c r="G34" s="184" t="e">
        <f t="shared" si="0"/>
        <v>#DIV/0!</v>
      </c>
      <c r="H34" s="185">
        <f t="shared" si="0"/>
        <v>0</v>
      </c>
      <c r="I34" s="186">
        <f t="shared" si="1"/>
        <v>0</v>
      </c>
      <c r="J34" s="50">
        <v>0.99</v>
      </c>
      <c r="K34" s="27"/>
    </row>
    <row r="35" spans="2:11" ht="19.5" customHeight="1" x14ac:dyDescent="0.15">
      <c r="B35" s="179" t="s">
        <v>162</v>
      </c>
      <c r="C35" s="180">
        <v>0</v>
      </c>
      <c r="D35" s="181">
        <f t="shared" si="2"/>
        <v>0</v>
      </c>
      <c r="E35" s="182">
        <v>0</v>
      </c>
      <c r="F35" s="183">
        <f t="shared" si="3"/>
        <v>0.19</v>
      </c>
      <c r="G35" s="184" t="e">
        <f t="shared" si="0"/>
        <v>#DIV/0!</v>
      </c>
      <c r="H35" s="185">
        <f t="shared" si="0"/>
        <v>0</v>
      </c>
      <c r="I35" s="186">
        <f t="shared" si="1"/>
        <v>0</v>
      </c>
      <c r="J35" s="50">
        <v>0.99</v>
      </c>
      <c r="K35" s="27"/>
    </row>
    <row r="36" spans="2:11" ht="19.5" customHeight="1" x14ac:dyDescent="0.15">
      <c r="B36" s="179" t="s">
        <v>163</v>
      </c>
      <c r="C36" s="180">
        <v>0</v>
      </c>
      <c r="D36" s="181">
        <f t="shared" si="2"/>
        <v>0</v>
      </c>
      <c r="E36" s="182">
        <v>0</v>
      </c>
      <c r="F36" s="183">
        <f t="shared" si="3"/>
        <v>0.19</v>
      </c>
      <c r="G36" s="184" t="e">
        <f t="shared" si="0"/>
        <v>#DIV/0!</v>
      </c>
      <c r="H36" s="185">
        <f t="shared" si="0"/>
        <v>0</v>
      </c>
      <c r="I36" s="186">
        <f t="shared" si="1"/>
        <v>0</v>
      </c>
      <c r="J36" s="50">
        <v>0.99</v>
      </c>
      <c r="K36" s="27"/>
    </row>
    <row r="37" spans="2:11" ht="19.5" customHeight="1" x14ac:dyDescent="0.15">
      <c r="B37" s="179" t="s">
        <v>164</v>
      </c>
      <c r="C37" s="180">
        <v>0</v>
      </c>
      <c r="D37" s="181">
        <f t="shared" si="2"/>
        <v>0</v>
      </c>
      <c r="E37" s="182">
        <v>0</v>
      </c>
      <c r="F37" s="183">
        <f t="shared" si="3"/>
        <v>0.19</v>
      </c>
      <c r="G37" s="184" t="e">
        <f t="shared" si="0"/>
        <v>#DIV/0!</v>
      </c>
      <c r="H37" s="185">
        <f t="shared" si="0"/>
        <v>0</v>
      </c>
      <c r="I37" s="186">
        <f t="shared" si="1"/>
        <v>0</v>
      </c>
      <c r="J37" s="50">
        <v>0.99</v>
      </c>
      <c r="K37" s="27"/>
    </row>
    <row r="38" spans="2:11" ht="19.5" customHeight="1" x14ac:dyDescent="0.15">
      <c r="B38" s="179" t="s">
        <v>165</v>
      </c>
      <c r="C38" s="180">
        <v>0</v>
      </c>
      <c r="D38" s="181">
        <f t="shared" si="2"/>
        <v>0</v>
      </c>
      <c r="E38" s="182">
        <v>0.02</v>
      </c>
      <c r="F38" s="183">
        <f t="shared" si="3"/>
        <v>0.21</v>
      </c>
      <c r="G38" s="184">
        <f t="shared" si="0"/>
        <v>0</v>
      </c>
      <c r="H38" s="185">
        <f t="shared" si="0"/>
        <v>0</v>
      </c>
      <c r="I38" s="186">
        <f t="shared" si="1"/>
        <v>0</v>
      </c>
      <c r="J38" s="50">
        <v>0.99</v>
      </c>
      <c r="K38" s="27"/>
    </row>
    <row r="39" spans="2:11" ht="19.5" customHeight="1" x14ac:dyDescent="0.15">
      <c r="B39" s="179" t="s">
        <v>166</v>
      </c>
      <c r="C39" s="180">
        <v>0</v>
      </c>
      <c r="D39" s="181">
        <f t="shared" si="2"/>
        <v>0</v>
      </c>
      <c r="E39" s="182">
        <v>0</v>
      </c>
      <c r="F39" s="183">
        <f t="shared" si="3"/>
        <v>0.21</v>
      </c>
      <c r="G39" s="184" t="e">
        <f t="shared" si="0"/>
        <v>#DIV/0!</v>
      </c>
      <c r="H39" s="185">
        <f t="shared" si="0"/>
        <v>0</v>
      </c>
      <c r="I39" s="186">
        <f t="shared" si="1"/>
        <v>0</v>
      </c>
      <c r="J39" s="50">
        <v>0.99</v>
      </c>
      <c r="K39" s="27"/>
    </row>
    <row r="40" spans="2:11" ht="19.5" customHeight="1" x14ac:dyDescent="0.15">
      <c r="B40" s="179" t="s">
        <v>167</v>
      </c>
      <c r="C40" s="180">
        <v>0</v>
      </c>
      <c r="D40" s="181">
        <f t="shared" si="2"/>
        <v>0</v>
      </c>
      <c r="E40" s="182">
        <v>0</v>
      </c>
      <c r="F40" s="183">
        <f t="shared" si="3"/>
        <v>0.21</v>
      </c>
      <c r="G40" s="184" t="e">
        <f t="shared" si="0"/>
        <v>#DIV/0!</v>
      </c>
      <c r="H40" s="185">
        <f t="shared" si="0"/>
        <v>0</v>
      </c>
      <c r="I40" s="186">
        <f t="shared" si="1"/>
        <v>0</v>
      </c>
      <c r="J40" s="50">
        <v>0.99</v>
      </c>
      <c r="K40" s="27"/>
    </row>
    <row r="41" spans="2:11" ht="19.5" customHeight="1" x14ac:dyDescent="0.15">
      <c r="B41" s="179" t="s">
        <v>168</v>
      </c>
      <c r="C41" s="180">
        <v>0</v>
      </c>
      <c r="D41" s="181">
        <f>+D40+C41</f>
        <v>0</v>
      </c>
      <c r="E41" s="182">
        <v>0.04</v>
      </c>
      <c r="F41" s="183">
        <f t="shared" si="3"/>
        <v>0.25</v>
      </c>
      <c r="G41" s="184">
        <f>+C41/E41</f>
        <v>0</v>
      </c>
      <c r="H41" s="185">
        <f>+D41/F41</f>
        <v>0</v>
      </c>
      <c r="I41" s="186">
        <f t="shared" si="1"/>
        <v>0</v>
      </c>
      <c r="J41" s="50">
        <v>0.99</v>
      </c>
      <c r="K41" s="27"/>
    </row>
    <row r="42" spans="2:11" ht="54.75" customHeight="1" x14ac:dyDescent="0.15">
      <c r="B42" s="187" t="s">
        <v>169</v>
      </c>
      <c r="C42" s="379" t="s">
        <v>57</v>
      </c>
      <c r="D42" s="379"/>
      <c r="E42" s="379"/>
      <c r="F42" s="379"/>
      <c r="G42" s="379"/>
      <c r="H42" s="379"/>
      <c r="I42" s="380"/>
      <c r="J42" s="28"/>
      <c r="K42" s="28"/>
    </row>
    <row r="43" spans="2:11" ht="29.25" customHeight="1" x14ac:dyDescent="0.15">
      <c r="B43" s="385" t="s">
        <v>170</v>
      </c>
      <c r="C43" s="386"/>
      <c r="D43" s="386"/>
      <c r="E43" s="386"/>
      <c r="F43" s="386"/>
      <c r="G43" s="386"/>
      <c r="H43" s="386"/>
      <c r="I43" s="387"/>
      <c r="J43" s="40"/>
      <c r="K43" s="40"/>
    </row>
    <row r="44" spans="2:11" ht="32.25" customHeight="1" x14ac:dyDescent="0.15">
      <c r="B44" s="393"/>
      <c r="C44" s="394"/>
      <c r="D44" s="394"/>
      <c r="E44" s="394"/>
      <c r="F44" s="394"/>
      <c r="G44" s="394"/>
      <c r="H44" s="394"/>
      <c r="I44" s="395"/>
      <c r="J44" s="40"/>
      <c r="K44" s="40"/>
    </row>
    <row r="45" spans="2:11" ht="32.25" customHeight="1" x14ac:dyDescent="0.15">
      <c r="B45" s="396"/>
      <c r="C45" s="397"/>
      <c r="D45" s="397"/>
      <c r="E45" s="397"/>
      <c r="F45" s="397"/>
      <c r="G45" s="397"/>
      <c r="H45" s="397"/>
      <c r="I45" s="398"/>
      <c r="J45" s="28"/>
      <c r="K45" s="28"/>
    </row>
    <row r="46" spans="2:11" ht="32.25" customHeight="1" x14ac:dyDescent="0.15">
      <c r="B46" s="396"/>
      <c r="C46" s="397"/>
      <c r="D46" s="397"/>
      <c r="E46" s="397"/>
      <c r="F46" s="397"/>
      <c r="G46" s="397"/>
      <c r="H46" s="397"/>
      <c r="I46" s="398"/>
      <c r="J46" s="28"/>
      <c r="K46" s="28"/>
    </row>
    <row r="47" spans="2:11" ht="32.25" customHeight="1" x14ac:dyDescent="0.15">
      <c r="B47" s="396"/>
      <c r="C47" s="397"/>
      <c r="D47" s="397"/>
      <c r="E47" s="397"/>
      <c r="F47" s="397"/>
      <c r="G47" s="397"/>
      <c r="H47" s="397"/>
      <c r="I47" s="398"/>
      <c r="J47" s="28"/>
      <c r="K47" s="28"/>
    </row>
    <row r="48" spans="2:11" ht="32.25" customHeight="1" x14ac:dyDescent="0.15">
      <c r="B48" s="399"/>
      <c r="C48" s="400"/>
      <c r="D48" s="400"/>
      <c r="E48" s="400"/>
      <c r="F48" s="400"/>
      <c r="G48" s="400"/>
      <c r="H48" s="400"/>
      <c r="I48" s="401"/>
      <c r="J48" s="12"/>
      <c r="K48" s="12"/>
    </row>
    <row r="49" spans="2:11" ht="83.25" customHeight="1" x14ac:dyDescent="0.15">
      <c r="B49" s="169" t="s">
        <v>171</v>
      </c>
      <c r="C49" s="379" t="s">
        <v>57</v>
      </c>
      <c r="D49" s="379"/>
      <c r="E49" s="379"/>
      <c r="F49" s="379"/>
      <c r="G49" s="379"/>
      <c r="H49" s="379"/>
      <c r="I49" s="380"/>
      <c r="J49" s="29"/>
      <c r="K49" s="29"/>
    </row>
    <row r="50" spans="2:11" ht="34.5" customHeight="1" x14ac:dyDescent="0.15">
      <c r="B50" s="169" t="s">
        <v>172</v>
      </c>
      <c r="C50" s="363" t="s">
        <v>146</v>
      </c>
      <c r="D50" s="363"/>
      <c r="E50" s="363"/>
      <c r="F50" s="363"/>
      <c r="G50" s="363"/>
      <c r="H50" s="363"/>
      <c r="I50" s="381"/>
      <c r="J50" s="29"/>
      <c r="K50" s="29"/>
    </row>
    <row r="51" spans="2:11" ht="34.5" customHeight="1" x14ac:dyDescent="0.15">
      <c r="B51" s="188" t="s">
        <v>173</v>
      </c>
      <c r="C51" s="382" t="s">
        <v>58</v>
      </c>
      <c r="D51" s="383"/>
      <c r="E51" s="383"/>
      <c r="F51" s="383"/>
      <c r="G51" s="383"/>
      <c r="H51" s="383"/>
      <c r="I51" s="384"/>
      <c r="J51" s="29"/>
      <c r="K51" s="29"/>
    </row>
    <row r="52" spans="2:11" ht="29.25" customHeight="1" x14ac:dyDescent="0.15">
      <c r="B52" s="385" t="s">
        <v>174</v>
      </c>
      <c r="C52" s="386"/>
      <c r="D52" s="386"/>
      <c r="E52" s="386"/>
      <c r="F52" s="386"/>
      <c r="G52" s="386"/>
      <c r="H52" s="386"/>
      <c r="I52" s="387"/>
      <c r="J52" s="29"/>
      <c r="K52" s="29"/>
    </row>
    <row r="53" spans="2:11" ht="33" customHeight="1" x14ac:dyDescent="0.15">
      <c r="B53" s="388" t="s">
        <v>175</v>
      </c>
      <c r="C53" s="189" t="s">
        <v>176</v>
      </c>
      <c r="D53" s="389" t="s">
        <v>177</v>
      </c>
      <c r="E53" s="389"/>
      <c r="F53" s="389"/>
      <c r="G53" s="389" t="s">
        <v>178</v>
      </c>
      <c r="H53" s="389"/>
      <c r="I53" s="390"/>
      <c r="J53" s="30"/>
      <c r="K53" s="30"/>
    </row>
    <row r="54" spans="2:11" ht="31.5" customHeight="1" x14ac:dyDescent="0.15">
      <c r="B54" s="388"/>
      <c r="C54" s="190"/>
      <c r="D54" s="363"/>
      <c r="E54" s="363"/>
      <c r="F54" s="363"/>
      <c r="G54" s="391"/>
      <c r="H54" s="391"/>
      <c r="I54" s="392"/>
      <c r="J54" s="30"/>
      <c r="K54" s="30"/>
    </row>
    <row r="55" spans="2:11" ht="31.5" customHeight="1" x14ac:dyDescent="0.15">
      <c r="B55" s="188" t="s">
        <v>179</v>
      </c>
      <c r="C55" s="375" t="s">
        <v>180</v>
      </c>
      <c r="D55" s="375"/>
      <c r="E55" s="376" t="s">
        <v>181</v>
      </c>
      <c r="F55" s="376"/>
      <c r="G55" s="375" t="s">
        <v>182</v>
      </c>
      <c r="H55" s="375"/>
      <c r="I55" s="377"/>
      <c r="J55" s="31"/>
      <c r="K55" s="31"/>
    </row>
    <row r="56" spans="2:11" ht="31.5" customHeight="1" x14ac:dyDescent="0.15">
      <c r="B56" s="188" t="s">
        <v>183</v>
      </c>
      <c r="C56" s="363" t="s">
        <v>184</v>
      </c>
      <c r="D56" s="363"/>
      <c r="E56" s="378" t="s">
        <v>185</v>
      </c>
      <c r="F56" s="378"/>
      <c r="G56" s="375" t="s">
        <v>186</v>
      </c>
      <c r="H56" s="375"/>
      <c r="I56" s="377"/>
      <c r="J56" s="31"/>
      <c r="K56" s="31"/>
    </row>
    <row r="57" spans="2:11" ht="31.5" customHeight="1" x14ac:dyDescent="0.15">
      <c r="B57" s="188" t="s">
        <v>187</v>
      </c>
      <c r="C57" s="363"/>
      <c r="D57" s="363"/>
      <c r="E57" s="364" t="s">
        <v>188</v>
      </c>
      <c r="F57" s="365"/>
      <c r="G57" s="368"/>
      <c r="H57" s="369"/>
      <c r="I57" s="370"/>
      <c r="J57" s="32"/>
      <c r="K57" s="32"/>
    </row>
    <row r="58" spans="2:11" ht="31.5" customHeight="1" thickBot="1" x14ac:dyDescent="0.2">
      <c r="B58" s="191" t="s">
        <v>189</v>
      </c>
      <c r="C58" s="374"/>
      <c r="D58" s="374"/>
      <c r="E58" s="366"/>
      <c r="F58" s="367"/>
      <c r="G58" s="371"/>
      <c r="H58" s="372"/>
      <c r="I58" s="373"/>
      <c r="J58" s="32"/>
      <c r="K58" s="32"/>
    </row>
    <row r="59" spans="2:11" hidden="1" x14ac:dyDescent="0.15">
      <c r="B59" s="3"/>
      <c r="C59" s="3"/>
      <c r="D59" s="5"/>
      <c r="E59" s="5"/>
      <c r="F59" s="5"/>
      <c r="G59" s="5"/>
      <c r="H59" s="5"/>
      <c r="I59" s="42"/>
      <c r="J59" s="33"/>
      <c r="K59" s="33"/>
    </row>
    <row r="60" spans="2:11" hidden="1" x14ac:dyDescent="0.15">
      <c r="B60" s="43"/>
      <c r="C60" s="44"/>
      <c r="D60" s="44"/>
      <c r="E60" s="45"/>
      <c r="F60" s="45"/>
      <c r="G60" s="46"/>
      <c r="H60" s="47"/>
      <c r="I60" s="44"/>
      <c r="J60" s="34"/>
      <c r="K60" s="34"/>
    </row>
    <row r="61" spans="2:11" hidden="1" x14ac:dyDescent="0.15">
      <c r="B61" s="43"/>
      <c r="C61" s="44"/>
      <c r="D61" s="44"/>
      <c r="E61" s="45"/>
      <c r="F61" s="45"/>
      <c r="G61" s="46"/>
      <c r="H61" s="47"/>
      <c r="I61" s="44"/>
      <c r="J61" s="34"/>
      <c r="K61" s="34"/>
    </row>
    <row r="62" spans="2:11" hidden="1" x14ac:dyDescent="0.15">
      <c r="B62" s="43"/>
      <c r="C62" s="44"/>
      <c r="D62" s="44"/>
      <c r="E62" s="45"/>
      <c r="F62" s="45"/>
      <c r="G62" s="46"/>
      <c r="H62" s="47"/>
      <c r="I62" s="44"/>
      <c r="J62" s="34"/>
      <c r="K62" s="34"/>
    </row>
    <row r="63" spans="2:11" hidden="1" x14ac:dyDescent="0.15">
      <c r="B63" s="43"/>
      <c r="C63" s="44"/>
      <c r="D63" s="44"/>
      <c r="E63" s="45"/>
      <c r="F63" s="45"/>
      <c r="G63" s="46"/>
      <c r="H63" s="47"/>
      <c r="I63" s="44"/>
      <c r="J63" s="34"/>
      <c r="K63" s="34"/>
    </row>
    <row r="64" spans="2:11" hidden="1" x14ac:dyDescent="0.15">
      <c r="B64" s="43"/>
      <c r="C64" s="44"/>
      <c r="D64" s="44"/>
      <c r="E64" s="45"/>
      <c r="F64" s="45"/>
      <c r="G64" s="46"/>
      <c r="H64" s="47"/>
      <c r="I64" s="44"/>
      <c r="J64" s="34"/>
      <c r="K64" s="34"/>
    </row>
    <row r="65" spans="2:11" hidden="1" x14ac:dyDescent="0.15">
      <c r="B65" s="43"/>
      <c r="C65" s="44"/>
      <c r="D65" s="44"/>
      <c r="E65" s="45"/>
      <c r="F65" s="45"/>
      <c r="G65" s="46"/>
      <c r="H65" s="47"/>
      <c r="I65" s="44"/>
      <c r="J65" s="34"/>
      <c r="K65" s="34"/>
    </row>
    <row r="66" spans="2:11" hidden="1" x14ac:dyDescent="0.15">
      <c r="B66" s="43"/>
      <c r="C66" s="44"/>
      <c r="D66" s="44"/>
      <c r="E66" s="45"/>
      <c r="F66" s="45"/>
      <c r="G66" s="46"/>
      <c r="H66" s="47"/>
      <c r="I66" s="44"/>
      <c r="J66" s="34"/>
      <c r="K66" s="34"/>
    </row>
    <row r="67" spans="2:11" hidden="1" x14ac:dyDescent="0.15">
      <c r="B67" s="43"/>
      <c r="C67" s="44"/>
      <c r="D67" s="44"/>
      <c r="E67" s="45"/>
      <c r="F67" s="45"/>
      <c r="G67" s="46"/>
      <c r="H67" s="47"/>
      <c r="I67" s="44"/>
      <c r="J67" s="34"/>
      <c r="K67" s="34"/>
    </row>
    <row r="68" spans="2:11" x14ac:dyDescent="0.15">
      <c r="B68" s="48"/>
      <c r="C68" s="3"/>
      <c r="D68" s="3"/>
      <c r="E68" s="3"/>
      <c r="F68" s="3"/>
      <c r="G68" s="49"/>
      <c r="H68" s="3"/>
      <c r="I68" s="3"/>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5" defaultRowHeight="15" x14ac:dyDescent="0.2"/>
  <cols>
    <col min="1" max="1" width="1.33203125" customWidth="1"/>
    <col min="2" max="2" width="20.1640625" style="38"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6640625" bestFit="1" customWidth="1"/>
    <col min="108" max="108" width="11.5" customWidth="1"/>
    <col min="198" max="198" width="1.5" customWidth="1"/>
  </cols>
  <sheetData>
    <row r="1" spans="2:13" ht="18" customHeight="1" thickBot="1" x14ac:dyDescent="0.25">
      <c r="B1" s="480"/>
      <c r="C1" s="483" t="s">
        <v>0</v>
      </c>
      <c r="D1" s="484"/>
      <c r="E1" s="484"/>
      <c r="F1" s="484"/>
      <c r="G1" s="484"/>
      <c r="H1" s="485"/>
      <c r="I1" s="486"/>
      <c r="J1" s="487"/>
    </row>
    <row r="2" spans="2:13" ht="18" customHeight="1" thickBot="1" x14ac:dyDescent="0.25">
      <c r="B2" s="481"/>
      <c r="C2" s="483" t="s">
        <v>1</v>
      </c>
      <c r="D2" s="484"/>
      <c r="E2" s="484"/>
      <c r="F2" s="484"/>
      <c r="G2" s="484"/>
      <c r="H2" s="485"/>
      <c r="I2" s="488"/>
      <c r="J2" s="489"/>
    </row>
    <row r="3" spans="2:13" ht="18" customHeight="1" thickBot="1" x14ac:dyDescent="0.25">
      <c r="B3" s="481"/>
      <c r="C3" s="483" t="s">
        <v>190</v>
      </c>
      <c r="D3" s="484"/>
      <c r="E3" s="484"/>
      <c r="F3" s="484"/>
      <c r="G3" s="484"/>
      <c r="H3" s="485"/>
      <c r="I3" s="488"/>
      <c r="J3" s="489"/>
    </row>
    <row r="4" spans="2:13" ht="18" customHeight="1" thickBot="1" x14ac:dyDescent="0.25">
      <c r="B4" s="482"/>
      <c r="C4" s="483" t="s">
        <v>191</v>
      </c>
      <c r="D4" s="484"/>
      <c r="E4" s="484"/>
      <c r="F4" s="485"/>
      <c r="G4" s="492" t="s">
        <v>192</v>
      </c>
      <c r="H4" s="493"/>
      <c r="I4" s="490"/>
      <c r="J4" s="491"/>
    </row>
    <row r="5" spans="2:13" ht="18" customHeight="1" thickBot="1" x14ac:dyDescent="0.25">
      <c r="B5" s="35"/>
      <c r="C5" s="10"/>
      <c r="D5" s="10"/>
      <c r="E5" s="10"/>
      <c r="F5" s="10"/>
      <c r="G5" s="10"/>
      <c r="H5" s="10"/>
      <c r="I5" s="10"/>
      <c r="J5" s="36"/>
    </row>
    <row r="6" spans="2:13" ht="51.75" customHeight="1" thickBot="1" x14ac:dyDescent="0.25">
      <c r="B6" s="1" t="s">
        <v>193</v>
      </c>
      <c r="C6" s="494" t="s">
        <v>39</v>
      </c>
      <c r="D6" s="495"/>
      <c r="E6" s="496"/>
      <c r="F6" s="37"/>
      <c r="G6" s="10"/>
      <c r="H6" s="10"/>
      <c r="I6" s="10"/>
      <c r="J6" s="36"/>
    </row>
    <row r="7" spans="2:13" ht="32.25" customHeight="1" thickBot="1" x14ac:dyDescent="0.25">
      <c r="B7" s="2" t="s">
        <v>194</v>
      </c>
      <c r="C7" s="494" t="s">
        <v>86</v>
      </c>
      <c r="D7" s="495"/>
      <c r="E7" s="496"/>
      <c r="F7" s="37"/>
      <c r="G7" s="10"/>
      <c r="H7" s="10"/>
      <c r="I7" s="10"/>
      <c r="J7" s="36"/>
    </row>
    <row r="8" spans="2:13" ht="32.25" customHeight="1" thickBot="1" x14ac:dyDescent="0.25">
      <c r="B8" s="2" t="s">
        <v>195</v>
      </c>
      <c r="C8" s="494" t="s">
        <v>196</v>
      </c>
      <c r="D8" s="495"/>
      <c r="E8" s="496"/>
      <c r="F8" s="4"/>
      <c r="G8" s="10"/>
      <c r="H8" s="10"/>
      <c r="I8" s="10"/>
      <c r="J8" s="36"/>
    </row>
    <row r="9" spans="2:13" ht="33.75" customHeight="1" thickBot="1" x14ac:dyDescent="0.25">
      <c r="B9" s="2" t="s">
        <v>197</v>
      </c>
      <c r="C9" s="494" t="s">
        <v>186</v>
      </c>
      <c r="D9" s="495"/>
      <c r="E9" s="496"/>
      <c r="F9" s="37"/>
      <c r="G9" s="10"/>
      <c r="H9" s="10"/>
      <c r="I9" s="10"/>
      <c r="J9" s="36"/>
    </row>
    <row r="10" spans="2:13" ht="32.25" customHeight="1" thickBot="1" x14ac:dyDescent="0.25">
      <c r="B10" s="2" t="s">
        <v>198</v>
      </c>
      <c r="C10" s="494" t="s">
        <v>101</v>
      </c>
      <c r="D10" s="495"/>
      <c r="E10" s="496"/>
    </row>
    <row r="12" spans="2:13" x14ac:dyDescent="0.2">
      <c r="B12" s="473" t="s">
        <v>199</v>
      </c>
      <c r="C12" s="474"/>
      <c r="D12" s="474"/>
      <c r="E12" s="474"/>
      <c r="F12" s="474"/>
      <c r="G12" s="474"/>
      <c r="H12" s="475"/>
      <c r="I12" s="465" t="s">
        <v>200</v>
      </c>
      <c r="J12" s="466"/>
      <c r="K12" s="466"/>
    </row>
    <row r="13" spans="2:13" s="39" customFormat="1" ht="30" customHeight="1" x14ac:dyDescent="0.2">
      <c r="B13" s="467" t="s">
        <v>201</v>
      </c>
      <c r="C13" s="467" t="s">
        <v>202</v>
      </c>
      <c r="D13" s="467" t="s">
        <v>203</v>
      </c>
      <c r="E13" s="467" t="s">
        <v>204</v>
      </c>
      <c r="F13" s="467" t="s">
        <v>205</v>
      </c>
      <c r="G13" s="467" t="s">
        <v>206</v>
      </c>
      <c r="H13" s="467" t="s">
        <v>207</v>
      </c>
      <c r="I13" s="469" t="s">
        <v>208</v>
      </c>
      <c r="J13" s="471" t="s">
        <v>209</v>
      </c>
      <c r="K13" s="464" t="s">
        <v>210</v>
      </c>
    </row>
    <row r="14" spans="2:13" s="39" customFormat="1" x14ac:dyDescent="0.2">
      <c r="B14" s="468"/>
      <c r="C14" s="468"/>
      <c r="D14" s="468"/>
      <c r="E14" s="468"/>
      <c r="F14" s="468"/>
      <c r="G14" s="468"/>
      <c r="H14" s="468"/>
      <c r="I14" s="470"/>
      <c r="J14" s="472"/>
      <c r="K14" s="464"/>
    </row>
    <row r="15" spans="2:13" s="39" customFormat="1" ht="96" x14ac:dyDescent="0.2">
      <c r="B15" s="61">
        <v>1</v>
      </c>
      <c r="C15" s="192" t="s">
        <v>211</v>
      </c>
      <c r="D15" s="193">
        <v>0.19</v>
      </c>
      <c r="E15" s="194"/>
      <c r="F15" s="195" t="s">
        <v>212</v>
      </c>
      <c r="G15" s="196">
        <v>0.19</v>
      </c>
      <c r="H15" s="197">
        <v>43160</v>
      </c>
      <c r="I15" s="198">
        <v>0.19</v>
      </c>
      <c r="J15" s="199">
        <v>43132</v>
      </c>
      <c r="K15" s="200"/>
      <c r="M15" s="65"/>
    </row>
    <row r="16" spans="2:13" ht="64" x14ac:dyDescent="0.2">
      <c r="B16" s="201">
        <v>2</v>
      </c>
      <c r="C16" s="202" t="s">
        <v>213</v>
      </c>
      <c r="D16" s="193">
        <v>0.02</v>
      </c>
      <c r="E16" s="194"/>
      <c r="F16" s="195" t="s">
        <v>214</v>
      </c>
      <c r="G16" s="196">
        <v>0.02</v>
      </c>
      <c r="H16" s="197">
        <v>43344</v>
      </c>
      <c r="I16" s="198"/>
      <c r="J16" s="199"/>
      <c r="K16" s="200"/>
      <c r="M16" s="66"/>
    </row>
    <row r="17" spans="2:11" ht="64" x14ac:dyDescent="0.2">
      <c r="B17" s="203">
        <v>3</v>
      </c>
      <c r="C17" s="204" t="s">
        <v>215</v>
      </c>
      <c r="D17" s="193">
        <v>0.04</v>
      </c>
      <c r="E17" s="194"/>
      <c r="F17" s="195" t="s">
        <v>216</v>
      </c>
      <c r="G17" s="196">
        <v>0.04</v>
      </c>
      <c r="H17" s="197">
        <v>43435</v>
      </c>
      <c r="I17" s="198"/>
      <c r="J17" s="199"/>
      <c r="K17" s="200"/>
    </row>
    <row r="18" spans="2:11" x14ac:dyDescent="0.2">
      <c r="B18" s="476" t="s">
        <v>217</v>
      </c>
      <c r="C18" s="477"/>
      <c r="D18" s="205">
        <f>SUM(D15:D17)</f>
        <v>0.25</v>
      </c>
      <c r="E18" s="478" t="s">
        <v>217</v>
      </c>
      <c r="F18" s="479"/>
      <c r="G18" s="205">
        <f>SUM(G15:G17)</f>
        <v>0.25</v>
      </c>
      <c r="H18" s="206"/>
      <c r="I18" s="207">
        <f>SUM(I15:I17)</f>
        <v>0.19</v>
      </c>
      <c r="J18" s="208"/>
      <c r="K18" s="208"/>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B23" zoomScale="70" zoomScaleNormal="70" zoomScaleSheetLayoutView="70" zoomScalePageLayoutView="85" workbookViewId="0">
      <selection activeCell="G27" sqref="G27:G38"/>
    </sheetView>
  </sheetViews>
  <sheetFormatPr baseColWidth="10" defaultColWidth="10.6640625" defaultRowHeight="13" x14ac:dyDescent="0.15"/>
  <cols>
    <col min="1" max="1" width="1" style="83" customWidth="1"/>
    <col min="2" max="2" width="25.5" style="114" customWidth="1"/>
    <col min="3" max="5" width="25.6640625" style="83" customWidth="1"/>
    <col min="6" max="6" width="25" style="83" customWidth="1"/>
    <col min="7" max="7" width="22" style="114" customWidth="1"/>
    <col min="8" max="8" width="20.5" style="83" customWidth="1"/>
    <col min="9" max="9" width="25.33203125" style="83" customWidth="1"/>
    <col min="10" max="11" width="22.5" style="83" customWidth="1"/>
    <col min="12" max="24" width="10.6640625" style="81"/>
    <col min="25" max="16384" width="10.6640625" style="83"/>
  </cols>
  <sheetData>
    <row r="1" spans="2:14" ht="37.5" customHeight="1" x14ac:dyDescent="0.15">
      <c r="B1" s="589"/>
      <c r="C1" s="592" t="s">
        <v>1</v>
      </c>
      <c r="D1" s="592"/>
      <c r="E1" s="592"/>
      <c r="F1" s="592"/>
      <c r="G1" s="592"/>
      <c r="H1" s="592"/>
      <c r="I1" s="593"/>
      <c r="J1" s="80"/>
      <c r="K1" s="80"/>
      <c r="M1" s="82" t="s">
        <v>67</v>
      </c>
    </row>
    <row r="2" spans="2:14" ht="37.5" customHeight="1" x14ac:dyDescent="0.15">
      <c r="B2" s="590"/>
      <c r="C2" s="596" t="s">
        <v>218</v>
      </c>
      <c r="D2" s="596"/>
      <c r="E2" s="596"/>
      <c r="F2" s="596"/>
      <c r="G2" s="596"/>
      <c r="H2" s="596"/>
      <c r="I2" s="594"/>
      <c r="J2" s="80"/>
      <c r="K2" s="80"/>
      <c r="M2" s="82" t="s">
        <v>68</v>
      </c>
    </row>
    <row r="3" spans="2:14" ht="37.5" customHeight="1" thickBot="1" x14ac:dyDescent="0.2">
      <c r="B3" s="591"/>
      <c r="C3" s="597" t="s">
        <v>219</v>
      </c>
      <c r="D3" s="597"/>
      <c r="E3" s="597"/>
      <c r="F3" s="597" t="s">
        <v>220</v>
      </c>
      <c r="G3" s="597"/>
      <c r="H3" s="597"/>
      <c r="I3" s="595"/>
      <c r="J3" s="80"/>
      <c r="K3" s="80"/>
      <c r="M3" s="82" t="s">
        <v>70</v>
      </c>
    </row>
    <row r="4" spans="2:14" ht="23.25" customHeight="1" x14ac:dyDescent="0.15">
      <c r="B4" s="585" t="s">
        <v>221</v>
      </c>
      <c r="C4" s="586"/>
      <c r="D4" s="586"/>
      <c r="E4" s="586"/>
      <c r="F4" s="586"/>
      <c r="G4" s="586"/>
      <c r="H4" s="586"/>
      <c r="I4" s="587"/>
      <c r="J4" s="84"/>
      <c r="K4" s="84"/>
    </row>
    <row r="5" spans="2:14" ht="24" customHeight="1" x14ac:dyDescent="0.15">
      <c r="B5" s="503" t="s">
        <v>222</v>
      </c>
      <c r="C5" s="504"/>
      <c r="D5" s="504"/>
      <c r="E5" s="504"/>
      <c r="F5" s="504"/>
      <c r="G5" s="504"/>
      <c r="H5" s="504"/>
      <c r="I5" s="505"/>
      <c r="J5" s="85"/>
      <c r="K5" s="85"/>
      <c r="N5" s="86"/>
    </row>
    <row r="6" spans="2:14" ht="30.75" customHeight="1" x14ac:dyDescent="0.15">
      <c r="B6" s="118" t="s">
        <v>223</v>
      </c>
      <c r="C6" s="130">
        <v>2</v>
      </c>
      <c r="D6" s="588" t="s">
        <v>224</v>
      </c>
      <c r="E6" s="588"/>
      <c r="F6" s="555" t="s">
        <v>285</v>
      </c>
      <c r="G6" s="555"/>
      <c r="H6" s="555"/>
      <c r="I6" s="556"/>
      <c r="J6" s="87"/>
      <c r="K6" s="87"/>
      <c r="M6" s="82" t="s">
        <v>81</v>
      </c>
      <c r="N6" s="86"/>
    </row>
    <row r="7" spans="2:14" ht="30.75" customHeight="1" x14ac:dyDescent="0.15">
      <c r="B7" s="118" t="s">
        <v>225</v>
      </c>
      <c r="C7" s="130" t="s">
        <v>84</v>
      </c>
      <c r="D7" s="588" t="s">
        <v>226</v>
      </c>
      <c r="E7" s="588"/>
      <c r="F7" s="557" t="s">
        <v>286</v>
      </c>
      <c r="G7" s="557"/>
      <c r="H7" s="131" t="s">
        <v>228</v>
      </c>
      <c r="I7" s="132" t="s">
        <v>84</v>
      </c>
      <c r="J7" s="88"/>
      <c r="K7" s="88"/>
      <c r="M7" s="82" t="s">
        <v>88</v>
      </c>
      <c r="N7" s="86"/>
    </row>
    <row r="8" spans="2:14" ht="30.75" customHeight="1" x14ac:dyDescent="0.15">
      <c r="B8" s="118" t="s">
        <v>229</v>
      </c>
      <c r="C8" s="555" t="s">
        <v>230</v>
      </c>
      <c r="D8" s="555"/>
      <c r="E8" s="555"/>
      <c r="F8" s="555"/>
      <c r="G8" s="131" t="s">
        <v>231</v>
      </c>
      <c r="H8" s="578">
        <v>7550</v>
      </c>
      <c r="I8" s="579"/>
      <c r="J8" s="89"/>
      <c r="K8" s="89"/>
      <c r="M8" s="82" t="s">
        <v>93</v>
      </c>
      <c r="N8" s="86"/>
    </row>
    <row r="9" spans="2:14" ht="30.75" customHeight="1" x14ac:dyDescent="0.15">
      <c r="B9" s="118" t="s">
        <v>68</v>
      </c>
      <c r="C9" s="580" t="s">
        <v>81</v>
      </c>
      <c r="D9" s="580"/>
      <c r="E9" s="580"/>
      <c r="F9" s="580"/>
      <c r="G9" s="131" t="s">
        <v>232</v>
      </c>
      <c r="H9" s="581" t="s">
        <v>233</v>
      </c>
      <c r="I9" s="582"/>
      <c r="J9" s="90"/>
      <c r="K9" s="90"/>
      <c r="M9" s="91" t="s">
        <v>97</v>
      </c>
    </row>
    <row r="10" spans="2:14" ht="98.25" customHeight="1" x14ac:dyDescent="0.15">
      <c r="B10" s="118" t="s">
        <v>234</v>
      </c>
      <c r="C10" s="555" t="s">
        <v>287</v>
      </c>
      <c r="D10" s="555"/>
      <c r="E10" s="555"/>
      <c r="F10" s="555"/>
      <c r="G10" s="555"/>
      <c r="H10" s="555"/>
      <c r="I10" s="556"/>
      <c r="J10" s="92"/>
      <c r="K10" s="92"/>
      <c r="M10" s="91"/>
    </row>
    <row r="11" spans="2:14" ht="30.75" customHeight="1" x14ac:dyDescent="0.15">
      <c r="B11" s="118" t="s">
        <v>235</v>
      </c>
      <c r="C11" s="555" t="s">
        <v>236</v>
      </c>
      <c r="D11" s="555"/>
      <c r="E11" s="555"/>
      <c r="F11" s="555"/>
      <c r="G11" s="555"/>
      <c r="H11" s="555"/>
      <c r="I11" s="556"/>
      <c r="J11" s="88"/>
      <c r="K11" s="88"/>
      <c r="M11" s="91"/>
      <c r="N11" s="86"/>
    </row>
    <row r="12" spans="2:14" ht="30.75" customHeight="1" x14ac:dyDescent="0.15">
      <c r="B12" s="118" t="s">
        <v>237</v>
      </c>
      <c r="C12" s="576" t="s">
        <v>288</v>
      </c>
      <c r="D12" s="576"/>
      <c r="E12" s="576"/>
      <c r="F12" s="576"/>
      <c r="G12" s="131" t="s">
        <v>238</v>
      </c>
      <c r="H12" s="557" t="s">
        <v>106</v>
      </c>
      <c r="I12" s="583"/>
      <c r="J12" s="88"/>
      <c r="K12" s="88"/>
      <c r="M12" s="91" t="s">
        <v>107</v>
      </c>
      <c r="N12" s="86"/>
    </row>
    <row r="13" spans="2:14" ht="30.75" customHeight="1" x14ac:dyDescent="0.15">
      <c r="B13" s="118" t="s">
        <v>239</v>
      </c>
      <c r="C13" s="584" t="s">
        <v>421</v>
      </c>
      <c r="D13" s="584"/>
      <c r="E13" s="584"/>
      <c r="F13" s="584"/>
      <c r="G13" s="134" t="s">
        <v>241</v>
      </c>
      <c r="H13" s="557" t="s">
        <v>82</v>
      </c>
      <c r="I13" s="583"/>
      <c r="J13" s="88"/>
      <c r="K13" s="88"/>
      <c r="M13" s="91" t="s">
        <v>111</v>
      </c>
    </row>
    <row r="14" spans="2:14" ht="64.5" customHeight="1" x14ac:dyDescent="0.15">
      <c r="B14" s="118" t="s">
        <v>242</v>
      </c>
      <c r="C14" s="576" t="s">
        <v>289</v>
      </c>
      <c r="D14" s="576"/>
      <c r="E14" s="576"/>
      <c r="F14" s="576"/>
      <c r="G14" s="576"/>
      <c r="H14" s="576"/>
      <c r="I14" s="577"/>
      <c r="J14" s="92"/>
      <c r="K14" s="92"/>
      <c r="M14" s="91" t="s">
        <v>114</v>
      </c>
      <c r="N14" s="86"/>
    </row>
    <row r="15" spans="2:14" ht="30.75" customHeight="1" x14ac:dyDescent="0.15">
      <c r="B15" s="118" t="s">
        <v>243</v>
      </c>
      <c r="C15" s="576" t="s">
        <v>290</v>
      </c>
      <c r="D15" s="576"/>
      <c r="E15" s="576"/>
      <c r="F15" s="576"/>
      <c r="G15" s="576"/>
      <c r="H15" s="576"/>
      <c r="I15" s="577"/>
      <c r="J15" s="93"/>
      <c r="K15" s="93"/>
      <c r="M15" s="91" t="s">
        <v>118</v>
      </c>
      <c r="N15" s="86"/>
    </row>
    <row r="16" spans="2:14" ht="35.75" customHeight="1" x14ac:dyDescent="0.15">
      <c r="B16" s="118" t="s">
        <v>245</v>
      </c>
      <c r="C16" s="555" t="s">
        <v>291</v>
      </c>
      <c r="D16" s="555"/>
      <c r="E16" s="555"/>
      <c r="F16" s="555"/>
      <c r="G16" s="555"/>
      <c r="H16" s="555"/>
      <c r="I16" s="556"/>
      <c r="J16" s="94"/>
      <c r="K16" s="94"/>
      <c r="M16" s="91"/>
      <c r="N16" s="86"/>
    </row>
    <row r="17" spans="2:14" ht="30.75" customHeight="1" x14ac:dyDescent="0.15">
      <c r="B17" s="118" t="s">
        <v>246</v>
      </c>
      <c r="C17" s="557" t="s">
        <v>43</v>
      </c>
      <c r="D17" s="558"/>
      <c r="E17" s="558"/>
      <c r="F17" s="558"/>
      <c r="G17" s="558"/>
      <c r="H17" s="558"/>
      <c r="I17" s="559"/>
      <c r="J17" s="95"/>
      <c r="K17" s="95"/>
      <c r="M17" s="91" t="s">
        <v>106</v>
      </c>
      <c r="N17" s="86"/>
    </row>
    <row r="18" spans="2:14" ht="18" customHeight="1" x14ac:dyDescent="0.15">
      <c r="B18" s="560" t="s">
        <v>248</v>
      </c>
      <c r="C18" s="561" t="s">
        <v>249</v>
      </c>
      <c r="D18" s="561"/>
      <c r="E18" s="561"/>
      <c r="F18" s="562" t="s">
        <v>250</v>
      </c>
      <c r="G18" s="562"/>
      <c r="H18" s="562"/>
      <c r="I18" s="563"/>
      <c r="J18" s="96"/>
      <c r="K18" s="96"/>
      <c r="M18" s="91" t="s">
        <v>128</v>
      </c>
      <c r="N18" s="86"/>
    </row>
    <row r="19" spans="2:14" ht="39.75" customHeight="1" x14ac:dyDescent="0.15">
      <c r="B19" s="560"/>
      <c r="C19" s="555" t="s">
        <v>292</v>
      </c>
      <c r="D19" s="555"/>
      <c r="E19" s="555"/>
      <c r="F19" s="555" t="s">
        <v>293</v>
      </c>
      <c r="G19" s="555"/>
      <c r="H19" s="555"/>
      <c r="I19" s="556"/>
      <c r="J19" s="94"/>
      <c r="K19" s="94"/>
      <c r="M19" s="91" t="s">
        <v>132</v>
      </c>
      <c r="N19" s="86"/>
    </row>
    <row r="20" spans="2:14" ht="39.75" customHeight="1" x14ac:dyDescent="0.15">
      <c r="B20" s="118" t="s">
        <v>251</v>
      </c>
      <c r="C20" s="564" t="s">
        <v>43</v>
      </c>
      <c r="D20" s="565"/>
      <c r="E20" s="566"/>
      <c r="F20" s="567" t="s">
        <v>43</v>
      </c>
      <c r="G20" s="567"/>
      <c r="H20" s="567"/>
      <c r="I20" s="568"/>
      <c r="J20" s="88"/>
      <c r="K20" s="88"/>
      <c r="M20" s="91"/>
      <c r="N20" s="86"/>
    </row>
    <row r="21" spans="2:14" ht="105" customHeight="1" x14ac:dyDescent="0.15">
      <c r="B21" s="118" t="s">
        <v>252</v>
      </c>
      <c r="C21" s="569" t="s">
        <v>294</v>
      </c>
      <c r="D21" s="570"/>
      <c r="E21" s="571"/>
      <c r="F21" s="572" t="s">
        <v>295</v>
      </c>
      <c r="G21" s="550"/>
      <c r="H21" s="550"/>
      <c r="I21" s="573"/>
      <c r="J21" s="93"/>
      <c r="K21" s="93"/>
      <c r="M21" s="97"/>
      <c r="N21" s="86"/>
    </row>
    <row r="22" spans="2:14" ht="23.25" customHeight="1" x14ac:dyDescent="0.15">
      <c r="B22" s="118" t="s">
        <v>253</v>
      </c>
      <c r="C22" s="549">
        <v>44927</v>
      </c>
      <c r="D22" s="574"/>
      <c r="E22" s="575"/>
      <c r="F22" s="131" t="s">
        <v>254</v>
      </c>
      <c r="G22" s="209">
        <v>0.3</v>
      </c>
      <c r="H22" s="131" t="s">
        <v>255</v>
      </c>
      <c r="I22" s="264">
        <v>0.7</v>
      </c>
      <c r="J22" s="98"/>
      <c r="K22" s="98"/>
      <c r="M22" s="97"/>
    </row>
    <row r="23" spans="2:14" ht="27" customHeight="1" x14ac:dyDescent="0.15">
      <c r="B23" s="118" t="s">
        <v>256</v>
      </c>
      <c r="C23" s="549">
        <v>45291</v>
      </c>
      <c r="D23" s="550"/>
      <c r="E23" s="551"/>
      <c r="F23" s="131" t="s">
        <v>257</v>
      </c>
      <c r="G23" s="552">
        <v>0.15</v>
      </c>
      <c r="H23" s="553"/>
      <c r="I23" s="554"/>
      <c r="J23" s="99"/>
      <c r="K23" s="99"/>
      <c r="M23" s="97"/>
    </row>
    <row r="24" spans="2:14" ht="30.75" customHeight="1" x14ac:dyDescent="0.15">
      <c r="B24" s="210" t="s">
        <v>258</v>
      </c>
      <c r="C24" s="506" t="s">
        <v>259</v>
      </c>
      <c r="D24" s="507"/>
      <c r="E24" s="508"/>
      <c r="F24" s="211" t="s">
        <v>260</v>
      </c>
      <c r="G24" s="509" t="s">
        <v>426</v>
      </c>
      <c r="H24" s="510"/>
      <c r="I24" s="511"/>
      <c r="J24" s="96"/>
      <c r="K24" s="96"/>
      <c r="M24" s="97"/>
    </row>
    <row r="25" spans="2:14" ht="22.5" customHeight="1" x14ac:dyDescent="0.15">
      <c r="B25" s="503" t="s">
        <v>261</v>
      </c>
      <c r="C25" s="504"/>
      <c r="D25" s="504"/>
      <c r="E25" s="504"/>
      <c r="F25" s="504"/>
      <c r="G25" s="504"/>
      <c r="H25" s="504"/>
      <c r="I25" s="505"/>
      <c r="J25" s="85"/>
      <c r="K25" s="85"/>
      <c r="M25" s="97"/>
    </row>
    <row r="26" spans="2:14" ht="43.5" customHeight="1" x14ac:dyDescent="0.15">
      <c r="B26" s="100" t="s">
        <v>148</v>
      </c>
      <c r="C26" s="134" t="s">
        <v>262</v>
      </c>
      <c r="D26" s="134" t="s">
        <v>263</v>
      </c>
      <c r="E26" s="135" t="s">
        <v>264</v>
      </c>
      <c r="F26" s="134" t="s">
        <v>265</v>
      </c>
      <c r="G26" s="134" t="s">
        <v>266</v>
      </c>
      <c r="H26" s="135" t="s">
        <v>267</v>
      </c>
      <c r="I26" s="136" t="s">
        <v>268</v>
      </c>
      <c r="J26" s="94"/>
      <c r="K26" s="94"/>
      <c r="M26" s="97"/>
    </row>
    <row r="27" spans="2:14" ht="24" customHeight="1" x14ac:dyDescent="0.15">
      <c r="B27" s="100" t="s">
        <v>269</v>
      </c>
      <c r="C27" s="213">
        <f>0.0833333333333333*$G$23</f>
        <v>1.2499999999999995E-2</v>
      </c>
      <c r="D27" s="213">
        <f>+C27</f>
        <v>1.2499999999999995E-2</v>
      </c>
      <c r="E27" s="128">
        <f>D27/C27</f>
        <v>1</v>
      </c>
      <c r="F27" s="512">
        <f>SUM(C27:C38)</f>
        <v>0.14999999999999994</v>
      </c>
      <c r="G27" s="515">
        <f>SUM(D27:D38)</f>
        <v>2.4999999999999991E-2</v>
      </c>
      <c r="H27" s="214">
        <f>+(D27*100%)/$G$23</f>
        <v>8.3333333333333301E-2</v>
      </c>
      <c r="I27" s="518">
        <f>G27+I22</f>
        <v>0.72499999999999998</v>
      </c>
      <c r="J27" s="94"/>
      <c r="K27" s="94"/>
      <c r="M27" s="97"/>
    </row>
    <row r="28" spans="2:14" ht="24" customHeight="1" x14ac:dyDescent="0.15">
      <c r="B28" s="100" t="s">
        <v>158</v>
      </c>
      <c r="C28" s="213">
        <f t="shared" ref="C28:C38" si="0">0.0833333333333333*$G$23</f>
        <v>1.2499999999999995E-2</v>
      </c>
      <c r="D28" s="213">
        <v>1.2499999999999995E-2</v>
      </c>
      <c r="E28" s="128">
        <f>D28/C28</f>
        <v>1</v>
      </c>
      <c r="F28" s="513"/>
      <c r="G28" s="516"/>
      <c r="H28" s="214">
        <f>+IF(D28="","",((D28*100%)/$G$23)+H27)</f>
        <v>0.1666666666666666</v>
      </c>
      <c r="I28" s="519"/>
      <c r="J28" s="94"/>
      <c r="K28" s="94"/>
      <c r="M28" s="97"/>
    </row>
    <row r="29" spans="2:14" ht="24" customHeight="1" x14ac:dyDescent="0.15">
      <c r="B29" s="100" t="s">
        <v>159</v>
      </c>
      <c r="C29" s="213">
        <f t="shared" si="0"/>
        <v>1.2499999999999995E-2</v>
      </c>
      <c r="D29" s="213"/>
      <c r="E29" s="128">
        <f t="shared" ref="E29:E31" si="1">D29/C29</f>
        <v>0</v>
      </c>
      <c r="F29" s="513"/>
      <c r="G29" s="516"/>
      <c r="H29" s="214" t="str">
        <f t="shared" ref="H29:H38" si="2">+IF(D29="","",((D29*100%)/$G$23)+H28)</f>
        <v/>
      </c>
      <c r="I29" s="519"/>
      <c r="J29" s="94"/>
      <c r="K29" s="94"/>
      <c r="M29" s="97"/>
    </row>
    <row r="30" spans="2:14" ht="24" customHeight="1" x14ac:dyDescent="0.15">
      <c r="B30" s="100" t="s">
        <v>160</v>
      </c>
      <c r="C30" s="213">
        <f t="shared" si="0"/>
        <v>1.2499999999999995E-2</v>
      </c>
      <c r="D30" s="213"/>
      <c r="E30" s="128">
        <f t="shared" si="1"/>
        <v>0</v>
      </c>
      <c r="F30" s="513"/>
      <c r="G30" s="516"/>
      <c r="H30" s="214" t="str">
        <f t="shared" si="2"/>
        <v/>
      </c>
      <c r="I30" s="519"/>
      <c r="J30" s="94"/>
      <c r="K30" s="94"/>
      <c r="M30" s="97"/>
    </row>
    <row r="31" spans="2:14" ht="24" customHeight="1" x14ac:dyDescent="0.15">
      <c r="B31" s="100" t="s">
        <v>161</v>
      </c>
      <c r="C31" s="213">
        <f t="shared" si="0"/>
        <v>1.2499999999999995E-2</v>
      </c>
      <c r="D31" s="213"/>
      <c r="E31" s="128">
        <f t="shared" si="1"/>
        <v>0</v>
      </c>
      <c r="F31" s="513"/>
      <c r="G31" s="516"/>
      <c r="H31" s="214" t="str">
        <f t="shared" si="2"/>
        <v/>
      </c>
      <c r="I31" s="519"/>
      <c r="J31" s="94"/>
      <c r="K31" s="94"/>
      <c r="M31" s="97"/>
    </row>
    <row r="32" spans="2:14" ht="24" customHeight="1" x14ac:dyDescent="0.15">
      <c r="B32" s="100" t="s">
        <v>162</v>
      </c>
      <c r="C32" s="213">
        <f t="shared" si="0"/>
        <v>1.2499999999999995E-2</v>
      </c>
      <c r="D32" s="213"/>
      <c r="E32" s="128">
        <f>D32/C32</f>
        <v>0</v>
      </c>
      <c r="F32" s="513"/>
      <c r="G32" s="516"/>
      <c r="H32" s="214" t="str">
        <f t="shared" si="2"/>
        <v/>
      </c>
      <c r="I32" s="519"/>
      <c r="J32" s="94"/>
      <c r="K32" s="94"/>
      <c r="M32" s="97"/>
    </row>
    <row r="33" spans="2:11" ht="24" customHeight="1" x14ac:dyDescent="0.15">
      <c r="B33" s="100" t="s">
        <v>163</v>
      </c>
      <c r="C33" s="213">
        <f t="shared" si="0"/>
        <v>1.2499999999999995E-2</v>
      </c>
      <c r="D33" s="213"/>
      <c r="E33" s="128">
        <f t="shared" ref="E33:E38" si="3">D33/C33</f>
        <v>0</v>
      </c>
      <c r="F33" s="513"/>
      <c r="G33" s="516"/>
      <c r="H33" s="214" t="str">
        <f t="shared" si="2"/>
        <v/>
      </c>
      <c r="I33" s="519"/>
      <c r="J33" s="102"/>
      <c r="K33" s="102"/>
    </row>
    <row r="34" spans="2:11" ht="24" customHeight="1" x14ac:dyDescent="0.15">
      <c r="B34" s="100" t="s">
        <v>164</v>
      </c>
      <c r="C34" s="213">
        <f t="shared" si="0"/>
        <v>1.2499999999999995E-2</v>
      </c>
      <c r="D34" s="213"/>
      <c r="E34" s="128">
        <f t="shared" si="3"/>
        <v>0</v>
      </c>
      <c r="F34" s="513"/>
      <c r="G34" s="516"/>
      <c r="H34" s="214" t="str">
        <f t="shared" si="2"/>
        <v/>
      </c>
      <c r="I34" s="519"/>
      <c r="J34" s="102"/>
      <c r="K34" s="102"/>
    </row>
    <row r="35" spans="2:11" ht="24" customHeight="1" x14ac:dyDescent="0.15">
      <c r="B35" s="100" t="s">
        <v>165</v>
      </c>
      <c r="C35" s="213">
        <f t="shared" si="0"/>
        <v>1.2499999999999995E-2</v>
      </c>
      <c r="D35" s="213"/>
      <c r="E35" s="128">
        <f t="shared" si="3"/>
        <v>0</v>
      </c>
      <c r="F35" s="513"/>
      <c r="G35" s="516"/>
      <c r="H35" s="214" t="str">
        <f t="shared" si="2"/>
        <v/>
      </c>
      <c r="I35" s="519"/>
      <c r="J35" s="102"/>
      <c r="K35" s="102"/>
    </row>
    <row r="36" spans="2:11" ht="24" customHeight="1" x14ac:dyDescent="0.15">
      <c r="B36" s="100" t="s">
        <v>166</v>
      </c>
      <c r="C36" s="213">
        <f t="shared" si="0"/>
        <v>1.2499999999999995E-2</v>
      </c>
      <c r="D36" s="213"/>
      <c r="E36" s="128">
        <f t="shared" si="3"/>
        <v>0</v>
      </c>
      <c r="F36" s="513"/>
      <c r="G36" s="516"/>
      <c r="H36" s="214" t="str">
        <f t="shared" si="2"/>
        <v/>
      </c>
      <c r="I36" s="519"/>
      <c r="J36" s="102"/>
      <c r="K36" s="102"/>
    </row>
    <row r="37" spans="2:11" ht="24" customHeight="1" x14ac:dyDescent="0.15">
      <c r="B37" s="100" t="s">
        <v>167</v>
      </c>
      <c r="C37" s="213">
        <f t="shared" si="0"/>
        <v>1.2499999999999995E-2</v>
      </c>
      <c r="D37" s="213"/>
      <c r="E37" s="128">
        <f t="shared" si="3"/>
        <v>0</v>
      </c>
      <c r="F37" s="513"/>
      <c r="G37" s="516"/>
      <c r="H37" s="214" t="str">
        <f t="shared" si="2"/>
        <v/>
      </c>
      <c r="I37" s="519"/>
      <c r="J37" s="102"/>
      <c r="K37" s="102"/>
    </row>
    <row r="38" spans="2:11" ht="24" customHeight="1" x14ac:dyDescent="0.15">
      <c r="B38" s="100" t="s">
        <v>168</v>
      </c>
      <c r="C38" s="213">
        <f t="shared" si="0"/>
        <v>1.2499999999999995E-2</v>
      </c>
      <c r="D38" s="213"/>
      <c r="E38" s="128">
        <f t="shared" si="3"/>
        <v>0</v>
      </c>
      <c r="F38" s="514"/>
      <c r="G38" s="517"/>
      <c r="H38" s="214" t="str">
        <f t="shared" si="2"/>
        <v/>
      </c>
      <c r="I38" s="520"/>
      <c r="J38" s="102"/>
      <c r="K38" s="102"/>
    </row>
    <row r="39" spans="2:11" ht="89.25" customHeight="1" x14ac:dyDescent="0.15">
      <c r="B39" s="119" t="s">
        <v>270</v>
      </c>
      <c r="C39" s="521"/>
      <c r="D39" s="522"/>
      <c r="E39" s="522"/>
      <c r="F39" s="522"/>
      <c r="G39" s="522"/>
      <c r="H39" s="522"/>
      <c r="I39" s="523"/>
      <c r="J39" s="103"/>
      <c r="K39" s="103"/>
    </row>
    <row r="40" spans="2:11" ht="34.5" customHeight="1" x14ac:dyDescent="0.15">
      <c r="B40" s="524"/>
      <c r="C40" s="525"/>
      <c r="D40" s="525"/>
      <c r="E40" s="525"/>
      <c r="F40" s="525"/>
      <c r="G40" s="525"/>
      <c r="H40" s="525"/>
      <c r="I40" s="526"/>
      <c r="J40" s="85"/>
      <c r="K40" s="85"/>
    </row>
    <row r="41" spans="2:11" ht="45.5" customHeight="1" x14ac:dyDescent="0.15">
      <c r="B41" s="527"/>
      <c r="C41" s="528"/>
      <c r="D41" s="528"/>
      <c r="E41" s="528"/>
      <c r="F41" s="528"/>
      <c r="G41" s="528"/>
      <c r="H41" s="528"/>
      <c r="I41" s="529"/>
      <c r="J41" s="103"/>
      <c r="K41" s="103"/>
    </row>
    <row r="42" spans="2:11" ht="45.5" customHeight="1" x14ac:dyDescent="0.15">
      <c r="B42" s="527"/>
      <c r="C42" s="528"/>
      <c r="D42" s="528"/>
      <c r="E42" s="528"/>
      <c r="F42" s="528"/>
      <c r="G42" s="528"/>
      <c r="H42" s="528"/>
      <c r="I42" s="529"/>
      <c r="J42" s="103"/>
      <c r="K42" s="103"/>
    </row>
    <row r="43" spans="2:11" ht="45.5" customHeight="1" x14ac:dyDescent="0.15">
      <c r="B43" s="527"/>
      <c r="C43" s="528"/>
      <c r="D43" s="528"/>
      <c r="E43" s="528"/>
      <c r="F43" s="528"/>
      <c r="G43" s="528"/>
      <c r="H43" s="528"/>
      <c r="I43" s="529"/>
      <c r="J43" s="103"/>
      <c r="K43" s="103"/>
    </row>
    <row r="44" spans="2:11" ht="45.5" customHeight="1" x14ac:dyDescent="0.15">
      <c r="B44" s="530"/>
      <c r="C44" s="531"/>
      <c r="D44" s="531"/>
      <c r="E44" s="531"/>
      <c r="F44" s="531"/>
      <c r="G44" s="531"/>
      <c r="H44" s="531"/>
      <c r="I44" s="532"/>
      <c r="J44" s="84"/>
      <c r="K44" s="84"/>
    </row>
    <row r="45" spans="2:11" ht="29.25" customHeight="1" x14ac:dyDescent="0.15">
      <c r="B45" s="537" t="s">
        <v>271</v>
      </c>
      <c r="C45" s="540" t="s">
        <v>427</v>
      </c>
      <c r="D45" s="541"/>
      <c r="E45" s="541"/>
      <c r="F45" s="542"/>
      <c r="G45" s="139"/>
      <c r="H45" s="140" t="s">
        <v>148</v>
      </c>
      <c r="I45" s="141" t="s">
        <v>296</v>
      </c>
      <c r="J45" s="104"/>
      <c r="K45" s="104"/>
    </row>
    <row r="46" spans="2:11" ht="32" customHeight="1" x14ac:dyDescent="0.15">
      <c r="B46" s="538"/>
      <c r="C46" s="543"/>
      <c r="D46" s="544"/>
      <c r="E46" s="544"/>
      <c r="F46" s="545"/>
      <c r="G46" s="139" t="s">
        <v>297</v>
      </c>
      <c r="H46" s="267">
        <v>344</v>
      </c>
      <c r="I46" s="267">
        <v>476</v>
      </c>
      <c r="J46" s="104"/>
      <c r="K46" s="104"/>
    </row>
    <row r="47" spans="2:11" ht="32" customHeight="1" x14ac:dyDescent="0.15">
      <c r="B47" s="538"/>
      <c r="C47" s="543"/>
      <c r="D47" s="544"/>
      <c r="E47" s="544"/>
      <c r="F47" s="545"/>
      <c r="G47" s="139" t="s">
        <v>298</v>
      </c>
      <c r="H47" s="267">
        <v>60</v>
      </c>
      <c r="I47" s="267">
        <v>81</v>
      </c>
      <c r="J47" s="104"/>
      <c r="K47" s="104"/>
    </row>
    <row r="48" spans="2:11" ht="32" customHeight="1" x14ac:dyDescent="0.15">
      <c r="B48" s="538"/>
      <c r="C48" s="543"/>
      <c r="D48" s="544"/>
      <c r="E48" s="544"/>
      <c r="F48" s="545"/>
      <c r="G48" s="139" t="s">
        <v>299</v>
      </c>
      <c r="H48" s="267">
        <v>17</v>
      </c>
      <c r="I48" s="267">
        <v>27</v>
      </c>
      <c r="J48" s="104"/>
      <c r="K48" s="104"/>
    </row>
    <row r="49" spans="2:11" ht="32" customHeight="1" x14ac:dyDescent="0.15">
      <c r="B49" s="538"/>
      <c r="C49" s="543"/>
      <c r="D49" s="544"/>
      <c r="E49" s="544"/>
      <c r="F49" s="545"/>
      <c r="G49" s="139" t="s">
        <v>300</v>
      </c>
      <c r="H49" s="267">
        <v>329</v>
      </c>
      <c r="I49" s="267">
        <v>540</v>
      </c>
      <c r="J49" s="104"/>
      <c r="K49" s="104"/>
    </row>
    <row r="50" spans="2:11" ht="32" customHeight="1" x14ac:dyDescent="0.15">
      <c r="B50" s="538"/>
      <c r="C50" s="543"/>
      <c r="D50" s="544"/>
      <c r="E50" s="544"/>
      <c r="F50" s="545"/>
      <c r="G50" s="139" t="s">
        <v>301</v>
      </c>
      <c r="H50" s="267">
        <v>265</v>
      </c>
      <c r="I50" s="267">
        <v>414</v>
      </c>
      <c r="J50" s="104"/>
      <c r="K50" s="104"/>
    </row>
    <row r="51" spans="2:11" ht="32" customHeight="1" x14ac:dyDescent="0.15">
      <c r="B51" s="538"/>
      <c r="C51" s="543"/>
      <c r="D51" s="544"/>
      <c r="E51" s="544"/>
      <c r="F51" s="545"/>
      <c r="G51" s="139" t="s">
        <v>302</v>
      </c>
      <c r="H51" s="267">
        <v>393</v>
      </c>
      <c r="I51" s="267">
        <v>628</v>
      </c>
      <c r="J51" s="104"/>
      <c r="K51" s="104"/>
    </row>
    <row r="52" spans="2:11" ht="32" customHeight="1" x14ac:dyDescent="0.15">
      <c r="B52" s="539"/>
      <c r="C52" s="546"/>
      <c r="D52" s="547"/>
      <c r="E52" s="547"/>
      <c r="F52" s="548"/>
      <c r="G52" s="139" t="s">
        <v>303</v>
      </c>
      <c r="H52" s="274">
        <v>6155244</v>
      </c>
      <c r="I52" s="274">
        <v>9125724</v>
      </c>
      <c r="J52" s="104"/>
      <c r="K52" s="104"/>
    </row>
    <row r="53" spans="2:11" ht="46.5" customHeight="1" x14ac:dyDescent="0.15">
      <c r="B53" s="118" t="s">
        <v>272</v>
      </c>
      <c r="C53" s="533" t="s">
        <v>46</v>
      </c>
      <c r="D53" s="534"/>
      <c r="E53" s="534"/>
      <c r="F53" s="534"/>
      <c r="G53" s="534"/>
      <c r="H53" s="534"/>
      <c r="I53" s="534"/>
      <c r="J53" s="104"/>
      <c r="K53" s="104"/>
    </row>
    <row r="54" spans="2:11" ht="93.75" customHeight="1" x14ac:dyDescent="0.15">
      <c r="B54" s="120" t="s">
        <v>273</v>
      </c>
      <c r="C54" s="535" t="s">
        <v>428</v>
      </c>
      <c r="D54" s="536"/>
      <c r="E54" s="536"/>
      <c r="F54" s="536"/>
      <c r="G54" s="536"/>
      <c r="H54" s="536"/>
      <c r="I54" s="536"/>
      <c r="J54" s="104"/>
      <c r="K54" s="104"/>
    </row>
    <row r="55" spans="2:11" ht="22.5" customHeight="1" x14ac:dyDescent="0.15">
      <c r="B55" s="503" t="s">
        <v>274</v>
      </c>
      <c r="C55" s="504"/>
      <c r="D55" s="504"/>
      <c r="E55" s="504"/>
      <c r="F55" s="504"/>
      <c r="G55" s="504"/>
      <c r="H55" s="504"/>
      <c r="I55" s="505"/>
      <c r="J55" s="104"/>
      <c r="K55" s="104"/>
    </row>
    <row r="56" spans="2:11" ht="22.5" customHeight="1" x14ac:dyDescent="0.15">
      <c r="B56" s="499" t="s">
        <v>275</v>
      </c>
      <c r="C56" s="137" t="s">
        <v>276</v>
      </c>
      <c r="D56" s="501" t="s">
        <v>277</v>
      </c>
      <c r="E56" s="501"/>
      <c r="F56" s="501"/>
      <c r="G56" s="501" t="s">
        <v>278</v>
      </c>
      <c r="H56" s="501"/>
      <c r="I56" s="502"/>
      <c r="J56" s="105"/>
      <c r="K56" s="105"/>
    </row>
    <row r="57" spans="2:11" ht="30.75" customHeight="1" x14ac:dyDescent="0.15">
      <c r="B57" s="500"/>
      <c r="C57" s="138"/>
      <c r="D57" s="497"/>
      <c r="E57" s="497"/>
      <c r="F57" s="497"/>
      <c r="G57" s="497"/>
      <c r="H57" s="497"/>
      <c r="I57" s="498"/>
      <c r="J57" s="105"/>
      <c r="K57" s="105"/>
    </row>
    <row r="58" spans="2:11" ht="32.25" customHeight="1" x14ac:dyDescent="0.15">
      <c r="B58" s="121" t="s">
        <v>279</v>
      </c>
      <c r="C58" s="497" t="s">
        <v>464</v>
      </c>
      <c r="D58" s="497"/>
      <c r="E58" s="497"/>
      <c r="F58" s="497"/>
      <c r="G58" s="497"/>
      <c r="H58" s="497"/>
      <c r="I58" s="498"/>
      <c r="J58" s="106"/>
      <c r="K58" s="106"/>
    </row>
    <row r="59" spans="2:11" ht="28.5" customHeight="1" x14ac:dyDescent="0.15">
      <c r="B59" s="122" t="s">
        <v>280</v>
      </c>
      <c r="C59" s="497" t="s">
        <v>464</v>
      </c>
      <c r="D59" s="497"/>
      <c r="E59" s="497"/>
      <c r="F59" s="497"/>
      <c r="G59" s="497"/>
      <c r="H59" s="497"/>
      <c r="I59" s="498"/>
      <c r="J59" s="106"/>
      <c r="K59" s="106"/>
    </row>
    <row r="60" spans="2:11" ht="30" customHeight="1" x14ac:dyDescent="0.15">
      <c r="B60" s="288" t="s">
        <v>281</v>
      </c>
      <c r="C60" s="497" t="s">
        <v>465</v>
      </c>
      <c r="D60" s="497"/>
      <c r="E60" s="497"/>
      <c r="F60" s="497"/>
      <c r="G60" s="497"/>
      <c r="H60" s="497"/>
      <c r="I60" s="498"/>
      <c r="J60" s="107"/>
      <c r="K60" s="107"/>
    </row>
    <row r="61" spans="2:11" ht="31.5" customHeight="1" thickBot="1" x14ac:dyDescent="0.2">
      <c r="B61" s="289" t="s">
        <v>283</v>
      </c>
      <c r="C61" s="497" t="s">
        <v>465</v>
      </c>
      <c r="D61" s="497"/>
      <c r="E61" s="497"/>
      <c r="F61" s="497"/>
      <c r="G61" s="497"/>
      <c r="H61" s="497"/>
      <c r="I61" s="498"/>
      <c r="J61" s="108"/>
      <c r="K61" s="108"/>
    </row>
    <row r="62" spans="2:11" x14ac:dyDescent="0.15">
      <c r="B62" s="84"/>
      <c r="C62" s="108"/>
      <c r="D62" s="108"/>
      <c r="E62" s="290"/>
      <c r="F62" s="290"/>
      <c r="G62" s="291"/>
      <c r="H62" s="292"/>
      <c r="I62" s="108"/>
      <c r="J62" s="108"/>
      <c r="K62" s="108"/>
    </row>
    <row r="63" spans="2:11" x14ac:dyDescent="0.15">
      <c r="B63" s="109"/>
      <c r="C63" s="110"/>
      <c r="D63" s="110"/>
      <c r="E63" s="111"/>
      <c r="F63" s="111"/>
      <c r="G63" s="117"/>
      <c r="H63" s="113"/>
      <c r="I63" s="110"/>
      <c r="J63" s="108"/>
      <c r="K63" s="108"/>
    </row>
    <row r="64" spans="2:11" x14ac:dyDescent="0.15">
      <c r="B64" s="109"/>
      <c r="C64" s="110"/>
      <c r="D64" s="110"/>
      <c r="E64" s="111"/>
      <c r="F64" s="111"/>
      <c r="G64" s="117"/>
      <c r="H64" s="113"/>
      <c r="I64" s="110"/>
      <c r="J64" s="108"/>
      <c r="K64" s="108"/>
    </row>
    <row r="65" spans="2:11" x14ac:dyDescent="0.15">
      <c r="B65" s="109"/>
      <c r="C65" s="110"/>
      <c r="D65" s="110"/>
      <c r="E65" s="111"/>
      <c r="F65" s="111"/>
      <c r="G65" s="117"/>
      <c r="H65" s="113"/>
      <c r="I65" s="110"/>
      <c r="J65" s="108"/>
      <c r="K65" s="108"/>
    </row>
    <row r="66" spans="2:11" x14ac:dyDescent="0.15">
      <c r="B66" s="109"/>
      <c r="C66" s="110"/>
      <c r="D66" s="110"/>
      <c r="E66" s="111"/>
      <c r="F66" s="111"/>
      <c r="G66" s="117"/>
      <c r="H66" s="113"/>
      <c r="I66" s="110"/>
      <c r="J66" s="108"/>
      <c r="K66" s="108"/>
    </row>
    <row r="67" spans="2:11" ht="25.5" customHeight="1" x14ac:dyDescent="0.15">
      <c r="B67" s="109"/>
      <c r="C67" s="110"/>
      <c r="D67" s="110"/>
      <c r="E67" s="111"/>
      <c r="F67" s="111"/>
      <c r="G67" s="117"/>
      <c r="H67" s="113"/>
      <c r="I67" s="110"/>
      <c r="J67" s="108"/>
      <c r="K67" s="108"/>
    </row>
  </sheetData>
  <sheetProtection algorithmName="SHA-512" hashValue="zrhe+3zM5I8vNsv25ywQpRrWYt2nplhWW7smEyjkNrIj8WWfq/8pMl79+i7yIIIcDEIWr4e4/4ACJPIsaT6PqQ==" saltValue="fCLsUo5IPzorCbfPC4DF6A=="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V60"/>
  <sheetViews>
    <sheetView view="pageBreakPreview" topLeftCell="A19" zoomScale="60" zoomScaleNormal="85" workbookViewId="0">
      <selection activeCell="G27" sqref="G27:G38"/>
    </sheetView>
  </sheetViews>
  <sheetFormatPr baseColWidth="10" defaultColWidth="11.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2" style="115" customWidth="1"/>
    <col min="8" max="8" width="20.5" style="83" customWidth="1"/>
    <col min="9" max="9" width="22.5" style="83" customWidth="1"/>
    <col min="10" max="22" width="11.5" style="81"/>
    <col min="23" max="16384" width="11.5" style="83"/>
  </cols>
  <sheetData>
    <row r="1" spans="2:12" ht="37.5" customHeight="1" x14ac:dyDescent="0.15">
      <c r="B1" s="589"/>
      <c r="C1" s="637" t="s">
        <v>1</v>
      </c>
      <c r="D1" s="637"/>
      <c r="E1" s="637"/>
      <c r="F1" s="637"/>
      <c r="G1" s="637"/>
      <c r="H1" s="637"/>
      <c r="I1" s="593"/>
      <c r="K1" s="82"/>
    </row>
    <row r="2" spans="2:12" ht="37.5" customHeight="1" x14ac:dyDescent="0.15">
      <c r="B2" s="590"/>
      <c r="C2" s="638" t="s">
        <v>218</v>
      </c>
      <c r="D2" s="638"/>
      <c r="E2" s="638"/>
      <c r="F2" s="638"/>
      <c r="G2" s="638"/>
      <c r="H2" s="638"/>
      <c r="I2" s="594"/>
      <c r="K2" s="82"/>
    </row>
    <row r="3" spans="2:12" ht="37.5" customHeight="1" x14ac:dyDescent="0.15">
      <c r="B3" s="590"/>
      <c r="C3" s="638" t="s">
        <v>219</v>
      </c>
      <c r="D3" s="638"/>
      <c r="E3" s="638"/>
      <c r="F3" s="638" t="s">
        <v>220</v>
      </c>
      <c r="G3" s="638"/>
      <c r="H3" s="638"/>
      <c r="I3" s="594"/>
      <c r="K3" s="82"/>
    </row>
    <row r="4" spans="2:12" ht="23.25" customHeight="1" x14ac:dyDescent="0.15">
      <c r="B4" s="585" t="s">
        <v>221</v>
      </c>
      <c r="C4" s="586"/>
      <c r="D4" s="586"/>
      <c r="E4" s="586"/>
      <c r="F4" s="586"/>
      <c r="G4" s="586"/>
      <c r="H4" s="586"/>
      <c r="I4" s="587"/>
    </row>
    <row r="5" spans="2:12" ht="24" customHeight="1" x14ac:dyDescent="0.15">
      <c r="B5" s="503" t="s">
        <v>222</v>
      </c>
      <c r="C5" s="504"/>
      <c r="D5" s="504"/>
      <c r="E5" s="504"/>
      <c r="F5" s="504"/>
      <c r="G5" s="504"/>
      <c r="H5" s="504"/>
      <c r="I5" s="505"/>
      <c r="L5" s="86"/>
    </row>
    <row r="6" spans="2:12" ht="30.75" customHeight="1" x14ac:dyDescent="0.15">
      <c r="B6" s="118" t="s">
        <v>223</v>
      </c>
      <c r="C6" s="159">
        <v>3</v>
      </c>
      <c r="D6" s="588" t="s">
        <v>224</v>
      </c>
      <c r="E6" s="588"/>
      <c r="F6" s="555" t="s">
        <v>304</v>
      </c>
      <c r="G6" s="555"/>
      <c r="H6" s="555"/>
      <c r="I6" s="556"/>
      <c r="K6" s="82"/>
      <c r="L6" s="86"/>
    </row>
    <row r="7" spans="2:12" ht="30.75" customHeight="1" x14ac:dyDescent="0.15">
      <c r="B7" s="118" t="s">
        <v>225</v>
      </c>
      <c r="C7" s="159" t="s">
        <v>84</v>
      </c>
      <c r="D7" s="588" t="s">
        <v>226</v>
      </c>
      <c r="E7" s="588"/>
      <c r="F7" s="555" t="s">
        <v>305</v>
      </c>
      <c r="G7" s="555"/>
      <c r="H7" s="131" t="s">
        <v>228</v>
      </c>
      <c r="I7" s="160" t="s">
        <v>84</v>
      </c>
      <c r="K7" s="82"/>
      <c r="L7" s="86"/>
    </row>
    <row r="8" spans="2:12" ht="30.75" customHeight="1" x14ac:dyDescent="0.15">
      <c r="B8" s="118" t="s">
        <v>229</v>
      </c>
      <c r="C8" s="555" t="s">
        <v>230</v>
      </c>
      <c r="D8" s="555"/>
      <c r="E8" s="555"/>
      <c r="F8" s="555"/>
      <c r="G8" s="131" t="s">
        <v>231</v>
      </c>
      <c r="H8" s="578">
        <v>7550</v>
      </c>
      <c r="I8" s="579"/>
      <c r="K8" s="82"/>
      <c r="L8" s="86"/>
    </row>
    <row r="9" spans="2:12" ht="30.75" customHeight="1" x14ac:dyDescent="0.15">
      <c r="B9" s="118" t="s">
        <v>68</v>
      </c>
      <c r="C9" s="633" t="s">
        <v>93</v>
      </c>
      <c r="D9" s="633"/>
      <c r="E9" s="633"/>
      <c r="F9" s="633"/>
      <c r="G9" s="131" t="s">
        <v>232</v>
      </c>
      <c r="H9" s="581" t="s">
        <v>306</v>
      </c>
      <c r="I9" s="582"/>
      <c r="K9" s="91"/>
    </row>
    <row r="10" spans="2:12" ht="60.75" customHeight="1" x14ac:dyDescent="0.15">
      <c r="B10" s="118" t="s">
        <v>234</v>
      </c>
      <c r="C10" s="555" t="s">
        <v>307</v>
      </c>
      <c r="D10" s="555"/>
      <c r="E10" s="555"/>
      <c r="F10" s="555"/>
      <c r="G10" s="555"/>
      <c r="H10" s="555"/>
      <c r="I10" s="556"/>
      <c r="K10" s="91"/>
    </row>
    <row r="11" spans="2:12" ht="30.75" customHeight="1" x14ac:dyDescent="0.15">
      <c r="B11" s="118" t="s">
        <v>235</v>
      </c>
      <c r="C11" s="555" t="s">
        <v>236</v>
      </c>
      <c r="D11" s="555"/>
      <c r="E11" s="555"/>
      <c r="F11" s="555"/>
      <c r="G11" s="555"/>
      <c r="H11" s="555"/>
      <c r="I11" s="556"/>
      <c r="K11" s="91"/>
      <c r="L11" s="86"/>
    </row>
    <row r="12" spans="2:12" ht="30.75" customHeight="1" x14ac:dyDescent="0.15">
      <c r="B12" s="118" t="s">
        <v>237</v>
      </c>
      <c r="C12" s="576" t="s">
        <v>308</v>
      </c>
      <c r="D12" s="576"/>
      <c r="E12" s="576"/>
      <c r="F12" s="576"/>
      <c r="G12" s="131" t="s">
        <v>238</v>
      </c>
      <c r="H12" s="576" t="s">
        <v>106</v>
      </c>
      <c r="I12" s="577"/>
      <c r="K12" s="91"/>
      <c r="L12" s="86"/>
    </row>
    <row r="13" spans="2:12" ht="30.75" customHeight="1" x14ac:dyDescent="0.15">
      <c r="B13" s="118" t="s">
        <v>239</v>
      </c>
      <c r="C13" s="634" t="s">
        <v>421</v>
      </c>
      <c r="D13" s="634"/>
      <c r="E13" s="634"/>
      <c r="F13" s="634"/>
      <c r="G13" s="131" t="s">
        <v>241</v>
      </c>
      <c r="H13" s="555" t="s">
        <v>44</v>
      </c>
      <c r="I13" s="556"/>
      <c r="K13" s="91"/>
    </row>
    <row r="14" spans="2:12" ht="64.5" customHeight="1" x14ac:dyDescent="0.15">
      <c r="B14" s="118" t="s">
        <v>242</v>
      </c>
      <c r="C14" s="635" t="s">
        <v>309</v>
      </c>
      <c r="D14" s="635"/>
      <c r="E14" s="635"/>
      <c r="F14" s="635"/>
      <c r="G14" s="635"/>
      <c r="H14" s="635"/>
      <c r="I14" s="636"/>
      <c r="K14" s="91"/>
      <c r="L14" s="86"/>
    </row>
    <row r="15" spans="2:12" ht="30.75" customHeight="1" x14ac:dyDescent="0.15">
      <c r="B15" s="118" t="s">
        <v>243</v>
      </c>
      <c r="C15" s="576" t="s">
        <v>310</v>
      </c>
      <c r="D15" s="576"/>
      <c r="E15" s="576"/>
      <c r="F15" s="576"/>
      <c r="G15" s="576"/>
      <c r="H15" s="576"/>
      <c r="I15" s="577"/>
      <c r="K15" s="91"/>
      <c r="L15" s="86"/>
    </row>
    <row r="16" spans="2:12" ht="20.25" customHeight="1" x14ac:dyDescent="0.15">
      <c r="B16" s="118" t="s">
        <v>245</v>
      </c>
      <c r="C16" s="555" t="s">
        <v>311</v>
      </c>
      <c r="D16" s="555"/>
      <c r="E16" s="555"/>
      <c r="F16" s="555"/>
      <c r="G16" s="555"/>
      <c r="H16" s="555"/>
      <c r="I16" s="556"/>
      <c r="K16" s="91"/>
      <c r="L16" s="86"/>
    </row>
    <row r="17" spans="2:12" ht="30.75" customHeight="1" x14ac:dyDescent="0.15">
      <c r="B17" s="118" t="s">
        <v>246</v>
      </c>
      <c r="C17" s="555" t="s">
        <v>43</v>
      </c>
      <c r="D17" s="626"/>
      <c r="E17" s="626"/>
      <c r="F17" s="626"/>
      <c r="G17" s="626"/>
      <c r="H17" s="626"/>
      <c r="I17" s="627"/>
      <c r="K17" s="91"/>
      <c r="L17" s="86"/>
    </row>
    <row r="18" spans="2:12" ht="18" customHeight="1" x14ac:dyDescent="0.15">
      <c r="B18" s="560" t="s">
        <v>248</v>
      </c>
      <c r="C18" s="561" t="s">
        <v>249</v>
      </c>
      <c r="D18" s="561"/>
      <c r="E18" s="561"/>
      <c r="F18" s="562" t="s">
        <v>250</v>
      </c>
      <c r="G18" s="562"/>
      <c r="H18" s="562"/>
      <c r="I18" s="563"/>
      <c r="K18" s="91"/>
      <c r="L18" s="86"/>
    </row>
    <row r="19" spans="2:12" ht="39.75" customHeight="1" x14ac:dyDescent="0.15">
      <c r="B19" s="560"/>
      <c r="C19" s="555" t="s">
        <v>312</v>
      </c>
      <c r="D19" s="555"/>
      <c r="E19" s="555"/>
      <c r="F19" s="555" t="s">
        <v>313</v>
      </c>
      <c r="G19" s="555"/>
      <c r="H19" s="555"/>
      <c r="I19" s="556"/>
      <c r="K19" s="91"/>
      <c r="L19" s="86"/>
    </row>
    <row r="20" spans="2:12" ht="39.75" customHeight="1" x14ac:dyDescent="0.15">
      <c r="B20" s="118" t="s">
        <v>251</v>
      </c>
      <c r="C20" s="509" t="s">
        <v>43</v>
      </c>
      <c r="D20" s="510"/>
      <c r="E20" s="622"/>
      <c r="F20" s="576" t="s">
        <v>43</v>
      </c>
      <c r="G20" s="576"/>
      <c r="H20" s="576"/>
      <c r="I20" s="577"/>
      <c r="K20" s="91"/>
      <c r="L20" s="86"/>
    </row>
    <row r="21" spans="2:12" ht="42" customHeight="1" x14ac:dyDescent="0.15">
      <c r="B21" s="118" t="s">
        <v>252</v>
      </c>
      <c r="C21" s="628" t="s">
        <v>314</v>
      </c>
      <c r="D21" s="629"/>
      <c r="E21" s="630"/>
      <c r="F21" s="509" t="s">
        <v>315</v>
      </c>
      <c r="G21" s="510"/>
      <c r="H21" s="510"/>
      <c r="I21" s="511"/>
      <c r="K21" s="97"/>
      <c r="L21" s="86"/>
    </row>
    <row r="22" spans="2:12" ht="23.25" customHeight="1" x14ac:dyDescent="0.15">
      <c r="B22" s="118" t="s">
        <v>253</v>
      </c>
      <c r="C22" s="621">
        <v>44197</v>
      </c>
      <c r="D22" s="631"/>
      <c r="E22" s="632"/>
      <c r="F22" s="131" t="s">
        <v>254</v>
      </c>
      <c r="G22" s="215">
        <v>0.4</v>
      </c>
      <c r="H22" s="134" t="s">
        <v>255</v>
      </c>
      <c r="I22" s="216">
        <v>0.8</v>
      </c>
      <c r="K22" s="97"/>
    </row>
    <row r="23" spans="2:12" ht="27" customHeight="1" x14ac:dyDescent="0.15">
      <c r="B23" s="118" t="s">
        <v>256</v>
      </c>
      <c r="C23" s="621">
        <v>44561</v>
      </c>
      <c r="D23" s="510"/>
      <c r="E23" s="622"/>
      <c r="F23" s="131" t="s">
        <v>257</v>
      </c>
      <c r="G23" s="623">
        <v>0.1</v>
      </c>
      <c r="H23" s="624"/>
      <c r="I23" s="625"/>
      <c r="K23" s="97"/>
    </row>
    <row r="24" spans="2:12" ht="30.75" customHeight="1" x14ac:dyDescent="0.15">
      <c r="B24" s="210" t="s">
        <v>258</v>
      </c>
      <c r="C24" s="615" t="s">
        <v>118</v>
      </c>
      <c r="D24" s="616"/>
      <c r="E24" s="617"/>
      <c r="F24" s="211" t="s">
        <v>260</v>
      </c>
      <c r="G24" s="509" t="s">
        <v>426</v>
      </c>
      <c r="H24" s="510"/>
      <c r="I24" s="511"/>
      <c r="K24" s="97"/>
    </row>
    <row r="25" spans="2:12" ht="22.5" customHeight="1" x14ac:dyDescent="0.15">
      <c r="B25" s="618" t="s">
        <v>261</v>
      </c>
      <c r="C25" s="619"/>
      <c r="D25" s="619"/>
      <c r="E25" s="619"/>
      <c r="F25" s="619"/>
      <c r="G25" s="619"/>
      <c r="H25" s="619"/>
      <c r="I25" s="620"/>
      <c r="K25" s="97"/>
    </row>
    <row r="26" spans="2:12" ht="43.5" customHeight="1" x14ac:dyDescent="0.15">
      <c r="B26" s="100" t="s">
        <v>148</v>
      </c>
      <c r="C26" s="134" t="s">
        <v>262</v>
      </c>
      <c r="D26" s="134" t="s">
        <v>263</v>
      </c>
      <c r="E26" s="135" t="s">
        <v>264</v>
      </c>
      <c r="F26" s="134" t="s">
        <v>265</v>
      </c>
      <c r="G26" s="134" t="s">
        <v>266</v>
      </c>
      <c r="H26" s="135" t="s">
        <v>316</v>
      </c>
      <c r="I26" s="136" t="s">
        <v>317</v>
      </c>
      <c r="K26" s="97"/>
    </row>
    <row r="27" spans="2:12" ht="19.5" customHeight="1" x14ac:dyDescent="0.15">
      <c r="B27" s="101" t="s">
        <v>157</v>
      </c>
      <c r="C27" s="265">
        <f>0.09254*G23</f>
        <v>9.2540000000000001E-3</v>
      </c>
      <c r="D27" s="158">
        <v>9.2540000000000001E-3</v>
      </c>
      <c r="E27" s="128">
        <f>+D27/C27</f>
        <v>1</v>
      </c>
      <c r="F27" s="512">
        <f>SUM(C27:C38)</f>
        <v>0.1</v>
      </c>
      <c r="G27" s="515">
        <f>SUM(D27:D38)</f>
        <v>1.4254000000000001E-2</v>
      </c>
      <c r="H27" s="214">
        <f>+(D27*100%)/$G$23</f>
        <v>9.2539999999999997E-2</v>
      </c>
      <c r="I27" s="518">
        <f>G27+I22</f>
        <v>0.81425400000000003</v>
      </c>
      <c r="K27" s="97"/>
    </row>
    <row r="28" spans="2:12" ht="19.5" customHeight="1" x14ac:dyDescent="0.15">
      <c r="B28" s="101" t="s">
        <v>158</v>
      </c>
      <c r="C28" s="265">
        <f>0.04998*G23</f>
        <v>4.9979999999999998E-3</v>
      </c>
      <c r="D28" s="279">
        <v>5.000000000000001E-3</v>
      </c>
      <c r="E28" s="128">
        <f t="shared" ref="E28:E38" si="0">+D28/C28</f>
        <v>1.0004001600640258</v>
      </c>
      <c r="F28" s="513"/>
      <c r="G28" s="516"/>
      <c r="H28" s="214">
        <f>+IF(D28="","",((D28*100%)/$G$23)+H27)</f>
        <v>0.14254</v>
      </c>
      <c r="I28" s="519"/>
      <c r="K28" s="97"/>
    </row>
    <row r="29" spans="2:12" ht="19.5" customHeight="1" x14ac:dyDescent="0.15">
      <c r="B29" s="101" t="s">
        <v>159</v>
      </c>
      <c r="C29" s="265">
        <f>0.04998*G23</f>
        <v>4.9979999999999998E-3</v>
      </c>
      <c r="D29" s="158"/>
      <c r="E29" s="128">
        <f t="shared" si="0"/>
        <v>0</v>
      </c>
      <c r="F29" s="513"/>
      <c r="G29" s="516"/>
      <c r="H29" s="214" t="str">
        <f t="shared" ref="H29:H37" si="1">+IF(D29="","",((D29*100%)/$G$23)+H28)</f>
        <v/>
      </c>
      <c r="I29" s="519"/>
      <c r="K29" s="97"/>
    </row>
    <row r="30" spans="2:12" ht="19.5" customHeight="1" x14ac:dyDescent="0.15">
      <c r="B30" s="101" t="s">
        <v>160</v>
      </c>
      <c r="C30" s="265">
        <f>0.08748*G23</f>
        <v>8.7480000000000006E-3</v>
      </c>
      <c r="D30" s="158"/>
      <c r="E30" s="128">
        <f t="shared" si="0"/>
        <v>0</v>
      </c>
      <c r="F30" s="513"/>
      <c r="G30" s="516"/>
      <c r="H30" s="214" t="str">
        <f t="shared" si="1"/>
        <v/>
      </c>
      <c r="I30" s="519"/>
    </row>
    <row r="31" spans="2:12" ht="19.5" customHeight="1" x14ac:dyDescent="0.15">
      <c r="B31" s="101" t="s">
        <v>161</v>
      </c>
      <c r="C31" s="265">
        <f>0.04998*G23</f>
        <v>4.9979999999999998E-3</v>
      </c>
      <c r="D31" s="158"/>
      <c r="E31" s="128">
        <f t="shared" si="0"/>
        <v>0</v>
      </c>
      <c r="F31" s="513"/>
      <c r="G31" s="516"/>
      <c r="H31" s="214" t="str">
        <f t="shared" si="1"/>
        <v/>
      </c>
      <c r="I31" s="519"/>
    </row>
    <row r="32" spans="2:12" ht="19.5" customHeight="1" x14ac:dyDescent="0.15">
      <c r="B32" s="101" t="s">
        <v>162</v>
      </c>
      <c r="C32" s="265">
        <f>0.09498*G23</f>
        <v>9.4979999999999995E-3</v>
      </c>
      <c r="D32" s="158"/>
      <c r="E32" s="128">
        <f t="shared" si="0"/>
        <v>0</v>
      </c>
      <c r="F32" s="513"/>
      <c r="G32" s="516"/>
      <c r="H32" s="214" t="str">
        <f t="shared" si="1"/>
        <v/>
      </c>
      <c r="I32" s="519"/>
    </row>
    <row r="33" spans="2:14" ht="19.5" customHeight="1" x14ac:dyDescent="0.15">
      <c r="B33" s="101" t="s">
        <v>163</v>
      </c>
      <c r="C33" s="265">
        <f>0.11248*G23</f>
        <v>1.1248000000000001E-2</v>
      </c>
      <c r="D33" s="158"/>
      <c r="E33" s="128">
        <f t="shared" si="0"/>
        <v>0</v>
      </c>
      <c r="F33" s="513"/>
      <c r="G33" s="516"/>
      <c r="H33" s="214" t="str">
        <f t="shared" si="1"/>
        <v/>
      </c>
      <c r="I33" s="519"/>
    </row>
    <row r="34" spans="2:14" ht="19.5" customHeight="1" x14ac:dyDescent="0.15">
      <c r="B34" s="101" t="s">
        <v>164</v>
      </c>
      <c r="C34" s="265">
        <f>0.08998*G23</f>
        <v>8.9980000000000008E-3</v>
      </c>
      <c r="D34" s="158"/>
      <c r="E34" s="128">
        <f t="shared" si="0"/>
        <v>0</v>
      </c>
      <c r="F34" s="513"/>
      <c r="G34" s="516"/>
      <c r="H34" s="214" t="str">
        <f t="shared" si="1"/>
        <v/>
      </c>
      <c r="I34" s="519"/>
    </row>
    <row r="35" spans="2:14" ht="19.5" customHeight="1" x14ac:dyDescent="0.15">
      <c r="B35" s="101" t="s">
        <v>165</v>
      </c>
      <c r="C35" s="265">
        <f>0.07498*G23</f>
        <v>7.4980000000000012E-3</v>
      </c>
      <c r="D35" s="158"/>
      <c r="E35" s="128">
        <f t="shared" si="0"/>
        <v>0</v>
      </c>
      <c r="F35" s="513"/>
      <c r="G35" s="516"/>
      <c r="H35" s="214" t="str">
        <f t="shared" si="1"/>
        <v/>
      </c>
      <c r="I35" s="519"/>
    </row>
    <row r="36" spans="2:14" ht="19.5" customHeight="1" x14ac:dyDescent="0.15">
      <c r="B36" s="101" t="s">
        <v>166</v>
      </c>
      <c r="C36" s="265">
        <f>0.12748*G23</f>
        <v>1.2748000000000002E-2</v>
      </c>
      <c r="D36" s="158"/>
      <c r="E36" s="128">
        <f t="shared" si="0"/>
        <v>0</v>
      </c>
      <c r="F36" s="513"/>
      <c r="G36" s="516"/>
      <c r="H36" s="214" t="str">
        <f t="shared" si="1"/>
        <v/>
      </c>
      <c r="I36" s="519"/>
    </row>
    <row r="37" spans="2:14" ht="19.5" customHeight="1" x14ac:dyDescent="0.15">
      <c r="B37" s="101" t="s">
        <v>167</v>
      </c>
      <c r="C37" s="265">
        <f>0.07498*G23</f>
        <v>7.4980000000000012E-3</v>
      </c>
      <c r="D37" s="158"/>
      <c r="E37" s="128">
        <f t="shared" si="0"/>
        <v>0</v>
      </c>
      <c r="F37" s="513"/>
      <c r="G37" s="516"/>
      <c r="H37" s="214" t="str">
        <f t="shared" si="1"/>
        <v/>
      </c>
      <c r="I37" s="519"/>
    </row>
    <row r="38" spans="2:14" ht="19.5" customHeight="1" x14ac:dyDescent="0.15">
      <c r="B38" s="101" t="s">
        <v>168</v>
      </c>
      <c r="C38" s="265">
        <f>0.09516*G23</f>
        <v>9.5160000000000002E-3</v>
      </c>
      <c r="D38" s="158"/>
      <c r="E38" s="128">
        <f t="shared" si="0"/>
        <v>0</v>
      </c>
      <c r="F38" s="514"/>
      <c r="G38" s="517"/>
      <c r="H38" s="214">
        <v>1</v>
      </c>
      <c r="I38" s="520"/>
    </row>
    <row r="39" spans="2:14" ht="408" customHeight="1" x14ac:dyDescent="0.15">
      <c r="B39" s="119" t="s">
        <v>270</v>
      </c>
      <c r="C39" s="598" t="s">
        <v>439</v>
      </c>
      <c r="D39" s="599"/>
      <c r="E39" s="599"/>
      <c r="F39" s="599"/>
      <c r="G39" s="599"/>
      <c r="H39" s="599"/>
      <c r="I39" s="600"/>
    </row>
    <row r="40" spans="2:14" ht="34.5" customHeight="1" x14ac:dyDescent="0.15">
      <c r="B40" s="524"/>
      <c r="C40" s="525"/>
      <c r="D40" s="525"/>
      <c r="E40" s="525"/>
      <c r="F40" s="525"/>
      <c r="G40" s="525"/>
      <c r="H40" s="525"/>
      <c r="I40" s="526"/>
    </row>
    <row r="41" spans="2:14" ht="34.5" customHeight="1" x14ac:dyDescent="0.15">
      <c r="B41" s="527"/>
      <c r="C41" s="528"/>
      <c r="D41" s="528"/>
      <c r="E41" s="528"/>
      <c r="F41" s="528"/>
      <c r="G41" s="528"/>
      <c r="H41" s="528"/>
      <c r="I41" s="529"/>
    </row>
    <row r="42" spans="2:14" ht="34.5" customHeight="1" x14ac:dyDescent="0.15">
      <c r="B42" s="527"/>
      <c r="C42" s="528"/>
      <c r="D42" s="528"/>
      <c r="E42" s="528"/>
      <c r="F42" s="528"/>
      <c r="G42" s="528"/>
      <c r="H42" s="528"/>
      <c r="I42" s="529"/>
    </row>
    <row r="43" spans="2:14" ht="34.5" customHeight="1" x14ac:dyDescent="0.15">
      <c r="B43" s="527"/>
      <c r="C43" s="528"/>
      <c r="D43" s="528"/>
      <c r="E43" s="528"/>
      <c r="F43" s="528"/>
      <c r="G43" s="528"/>
      <c r="H43" s="528"/>
      <c r="I43" s="529"/>
    </row>
    <row r="44" spans="2:14" ht="34.5" customHeight="1" x14ac:dyDescent="0.15">
      <c r="B44" s="530"/>
      <c r="C44" s="531"/>
      <c r="D44" s="531"/>
      <c r="E44" s="531"/>
      <c r="F44" s="531"/>
      <c r="G44" s="531"/>
      <c r="H44" s="531"/>
      <c r="I44" s="532"/>
    </row>
    <row r="45" spans="2:14" ht="119" customHeight="1" x14ac:dyDescent="0.15">
      <c r="B45" s="118" t="s">
        <v>271</v>
      </c>
      <c r="C45" s="601" t="s">
        <v>440</v>
      </c>
      <c r="D45" s="602"/>
      <c r="E45" s="602"/>
      <c r="F45" s="602"/>
      <c r="G45" s="602"/>
      <c r="H45" s="602"/>
      <c r="I45" s="603"/>
      <c r="J45" s="257"/>
      <c r="K45" s="257"/>
      <c r="L45" s="257"/>
      <c r="M45" s="257"/>
      <c r="N45" s="257"/>
    </row>
    <row r="46" spans="2:14" ht="32.25" customHeight="1" x14ac:dyDescent="0.15">
      <c r="B46" s="118" t="s">
        <v>272</v>
      </c>
      <c r="C46" s="604" t="s">
        <v>46</v>
      </c>
      <c r="D46" s="605"/>
      <c r="E46" s="605"/>
      <c r="F46" s="605"/>
      <c r="G46" s="605"/>
      <c r="H46" s="605"/>
      <c r="I46" s="606"/>
      <c r="J46" s="258"/>
      <c r="K46" s="258"/>
      <c r="L46" s="258"/>
      <c r="M46" s="258"/>
      <c r="N46" s="258"/>
    </row>
    <row r="47" spans="2:14" ht="96.5" customHeight="1" x14ac:dyDescent="0.15">
      <c r="B47" s="120" t="s">
        <v>273</v>
      </c>
      <c r="C47" s="607" t="s">
        <v>429</v>
      </c>
      <c r="D47" s="608"/>
      <c r="E47" s="608"/>
      <c r="F47" s="608"/>
      <c r="G47" s="608"/>
      <c r="H47" s="608"/>
      <c r="I47" s="609"/>
      <c r="J47" s="259"/>
      <c r="K47" s="259"/>
      <c r="L47" s="259"/>
      <c r="M47" s="259"/>
      <c r="N47" s="259"/>
    </row>
    <row r="48" spans="2:14" ht="22.5" customHeight="1" x14ac:dyDescent="0.15">
      <c r="B48" s="618" t="s">
        <v>274</v>
      </c>
      <c r="C48" s="619"/>
      <c r="D48" s="619"/>
      <c r="E48" s="619"/>
      <c r="F48" s="619"/>
      <c r="G48" s="619"/>
      <c r="H48" s="619"/>
      <c r="I48" s="620"/>
      <c r="J48" s="259"/>
      <c r="K48" s="259"/>
      <c r="L48" s="259"/>
      <c r="M48" s="259"/>
      <c r="N48" s="259"/>
    </row>
    <row r="49" spans="2:14" ht="55.25" customHeight="1" x14ac:dyDescent="0.15">
      <c r="B49" s="499" t="s">
        <v>275</v>
      </c>
      <c r="C49" s="137" t="s">
        <v>401</v>
      </c>
      <c r="D49" s="501" t="s">
        <v>277</v>
      </c>
      <c r="E49" s="501"/>
      <c r="F49" s="501"/>
      <c r="G49" s="501" t="s">
        <v>278</v>
      </c>
      <c r="H49" s="501"/>
      <c r="I49" s="502"/>
      <c r="J49" s="260"/>
      <c r="K49" s="260"/>
      <c r="L49" s="260"/>
      <c r="M49" s="260"/>
      <c r="N49" s="260"/>
    </row>
    <row r="50" spans="2:14" ht="30.75" customHeight="1" x14ac:dyDescent="0.15">
      <c r="B50" s="500"/>
      <c r="C50" s="217"/>
      <c r="D50" s="497"/>
      <c r="E50" s="497"/>
      <c r="F50" s="497"/>
      <c r="G50" s="497"/>
      <c r="H50" s="497"/>
      <c r="I50" s="498"/>
    </row>
    <row r="51" spans="2:14" ht="32.25" customHeight="1" x14ac:dyDescent="0.15">
      <c r="B51" s="121" t="s">
        <v>279</v>
      </c>
      <c r="C51" s="610" t="s">
        <v>466</v>
      </c>
      <c r="D51" s="610"/>
      <c r="E51" s="610"/>
      <c r="F51" s="610"/>
      <c r="G51" s="610"/>
      <c r="H51" s="610"/>
      <c r="I51" s="611"/>
    </row>
    <row r="52" spans="2:14" ht="28.5" customHeight="1" x14ac:dyDescent="0.15">
      <c r="B52" s="122" t="s">
        <v>280</v>
      </c>
      <c r="C52" s="610" t="s">
        <v>466</v>
      </c>
      <c r="D52" s="610"/>
      <c r="E52" s="610"/>
      <c r="F52" s="610"/>
      <c r="G52" s="610"/>
      <c r="H52" s="610"/>
      <c r="I52" s="611"/>
    </row>
    <row r="53" spans="2:14" ht="30" customHeight="1" x14ac:dyDescent="0.15">
      <c r="B53" s="120" t="s">
        <v>281</v>
      </c>
      <c r="C53" s="612" t="s">
        <v>400</v>
      </c>
      <c r="D53" s="613"/>
      <c r="E53" s="613"/>
      <c r="F53" s="613"/>
      <c r="G53" s="613"/>
      <c r="H53" s="613"/>
      <c r="I53" s="614"/>
    </row>
    <row r="54" spans="2:14" ht="31.5" customHeight="1" thickBot="1" x14ac:dyDescent="0.2">
      <c r="B54" s="116" t="s">
        <v>283</v>
      </c>
      <c r="C54" s="612" t="s">
        <v>400</v>
      </c>
      <c r="D54" s="613"/>
      <c r="E54" s="613"/>
      <c r="F54" s="613"/>
      <c r="G54" s="613"/>
      <c r="H54" s="613"/>
      <c r="I54" s="614"/>
    </row>
    <row r="55" spans="2:14" ht="12.75" customHeight="1" x14ac:dyDescent="0.15">
      <c r="B55" s="109"/>
      <c r="C55" s="110"/>
      <c r="D55" s="110"/>
      <c r="E55" s="111"/>
      <c r="F55" s="111"/>
      <c r="G55" s="112"/>
      <c r="H55" s="113"/>
      <c r="I55" s="110"/>
    </row>
    <row r="56" spans="2:14" x14ac:dyDescent="0.15">
      <c r="B56" s="109"/>
      <c r="C56" s="110"/>
      <c r="D56" s="110"/>
      <c r="E56" s="111"/>
      <c r="F56" s="111"/>
      <c r="G56" s="112"/>
      <c r="H56" s="113"/>
      <c r="I56" s="110"/>
    </row>
    <row r="57" spans="2:14" x14ac:dyDescent="0.15">
      <c r="B57" s="109"/>
      <c r="C57" s="110"/>
      <c r="D57" s="110"/>
      <c r="E57" s="111"/>
      <c r="F57" s="111"/>
      <c r="G57" s="112"/>
      <c r="H57" s="113"/>
      <c r="I57" s="110"/>
    </row>
    <row r="58" spans="2:14" x14ac:dyDescent="0.15">
      <c r="B58" s="109"/>
      <c r="C58" s="110"/>
      <c r="D58" s="110"/>
      <c r="E58" s="111"/>
      <c r="F58" s="111"/>
      <c r="G58" s="112"/>
      <c r="H58" s="113"/>
      <c r="I58" s="110"/>
    </row>
    <row r="59" spans="2:14" x14ac:dyDescent="0.15">
      <c r="B59" s="109"/>
      <c r="C59" s="110"/>
      <c r="D59" s="110"/>
      <c r="E59" s="111"/>
      <c r="F59" s="111"/>
      <c r="G59" s="112"/>
      <c r="H59" s="113"/>
      <c r="I59" s="110"/>
    </row>
    <row r="60" spans="2:14" ht="25.5" customHeight="1" x14ac:dyDescent="0.15">
      <c r="B60" s="109"/>
      <c r="C60" s="110"/>
      <c r="D60" s="110"/>
      <c r="E60" s="111"/>
      <c r="F60" s="111"/>
      <c r="G60" s="112"/>
      <c r="H60" s="113"/>
      <c r="I60" s="110"/>
    </row>
  </sheetData>
  <sheetProtection algorithmName="SHA-512" hashValue="vM2oREvw096hsfdwDP/ltu1wqeBymflStiRMKbjEXvznv1DLLaW6NyLsHFOzkApaweQNY2Ptw75nzZ6KyU2GVw==" saltValue="WldrtNO/UCrfX5Z/JtmA8g==" spinCount="100000" sheet="1" objects="1" scenarios="1"/>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disablePrompts="1" count="5">
    <dataValidation type="list" allowBlank="1" showInputMessage="1" showErrorMessage="1" sqref="C7 I7" xr:uid="{2D20E086-09C5-4AF8-9C36-1B4164C3B531}">
      <formula1>$L$11:$L$12</formula1>
    </dataValidation>
    <dataValidation type="list" allowBlank="1" showInputMessage="1" showErrorMessage="1" sqref="H13:I13" xr:uid="{B88CB5F4-FE55-4F45-9AE2-659BC532BA86}">
      <formula1>$L$5:$L$8</formula1>
    </dataValidation>
    <dataValidation type="list" allowBlank="1" showInputMessage="1" showErrorMessage="1" sqref="C9:F9" xr:uid="{1CB5DD7B-DA6A-4AC9-AEDB-B88DA364AEAB}">
      <formula1>$K$6:$K$9</formula1>
    </dataValidation>
    <dataValidation type="list" allowBlank="1" showInputMessage="1" showErrorMessage="1" sqref="C24:E24" xr:uid="{7B4948BA-25F7-4D17-98FC-D178A5569F49}">
      <formula1>$K$12:$K$15</formula1>
    </dataValidation>
    <dataValidation type="list" allowBlank="1" showInputMessage="1" showErrorMessage="1" sqref="H12:I12" xr:uid="{E7983320-35DA-4741-AD7C-3740F4F10B2F}">
      <formula1>K17:K19</formula1>
    </dataValidation>
  </dataValidations>
  <pageMargins left="0.7" right="0.7" top="0.75" bottom="0.75" header="0.3" footer="0.3"/>
  <pageSetup scale="53" orientation="portrait" r:id="rId1"/>
  <rowBreaks count="1" manualBreakCount="1">
    <brk id="39" max="8" man="1"/>
  </row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80"/>
  <sheetViews>
    <sheetView view="pageBreakPreview" topLeftCell="A20" zoomScale="60" zoomScaleNormal="100" workbookViewId="0">
      <selection activeCell="K54" sqref="K54"/>
    </sheetView>
  </sheetViews>
  <sheetFormatPr baseColWidth="10" defaultColWidth="11.5" defaultRowHeight="13" x14ac:dyDescent="0.15"/>
  <cols>
    <col min="1" max="1" width="1" style="7" customWidth="1"/>
    <col min="2" max="2" width="25.5" style="8" customWidth="1"/>
    <col min="3" max="6" width="20.33203125" style="7" customWidth="1"/>
    <col min="7" max="7" width="26.33203125" style="9" customWidth="1"/>
    <col min="8" max="8" width="20.5" style="7" customWidth="1"/>
    <col min="9" max="11" width="22.5" style="7" customWidth="1"/>
    <col min="12" max="24" width="11.5" style="3"/>
    <col min="25" max="16384" width="11.5" style="7"/>
  </cols>
  <sheetData>
    <row r="1" spans="2:14" ht="37.5" customHeight="1" x14ac:dyDescent="0.15">
      <c r="B1" s="589"/>
      <c r="C1" s="637" t="s">
        <v>1</v>
      </c>
      <c r="D1" s="637"/>
      <c r="E1" s="637"/>
      <c r="F1" s="637"/>
      <c r="G1" s="637"/>
      <c r="H1" s="637"/>
      <c r="I1" s="593"/>
      <c r="J1" s="10"/>
      <c r="K1" s="10"/>
      <c r="M1" s="11" t="s">
        <v>67</v>
      </c>
    </row>
    <row r="2" spans="2:14" ht="37.5" customHeight="1" x14ac:dyDescent="0.15">
      <c r="B2" s="590"/>
      <c r="C2" s="638" t="s">
        <v>218</v>
      </c>
      <c r="D2" s="638"/>
      <c r="E2" s="638"/>
      <c r="F2" s="638"/>
      <c r="G2" s="638"/>
      <c r="H2" s="638"/>
      <c r="I2" s="594"/>
      <c r="J2" s="10"/>
      <c r="K2" s="10"/>
      <c r="M2" s="11" t="s">
        <v>68</v>
      </c>
    </row>
    <row r="3" spans="2:14" ht="37.5" customHeight="1" x14ac:dyDescent="0.15">
      <c r="B3" s="590"/>
      <c r="C3" s="638" t="s">
        <v>219</v>
      </c>
      <c r="D3" s="638"/>
      <c r="E3" s="638"/>
      <c r="F3" s="638" t="s">
        <v>220</v>
      </c>
      <c r="G3" s="638"/>
      <c r="H3" s="638"/>
      <c r="I3" s="594"/>
      <c r="J3" s="10"/>
      <c r="K3" s="10"/>
      <c r="M3" s="11" t="s">
        <v>70</v>
      </c>
    </row>
    <row r="4" spans="2:14" ht="23.25" customHeight="1" x14ac:dyDescent="0.15">
      <c r="B4" s="585" t="s">
        <v>221</v>
      </c>
      <c r="C4" s="586"/>
      <c r="D4" s="586"/>
      <c r="E4" s="586"/>
      <c r="F4" s="586"/>
      <c r="G4" s="586"/>
      <c r="H4" s="586"/>
      <c r="I4" s="587"/>
      <c r="J4" s="12"/>
      <c r="K4" s="12"/>
    </row>
    <row r="5" spans="2:14" ht="24" customHeight="1" x14ac:dyDescent="0.15">
      <c r="B5" s="503" t="s">
        <v>222</v>
      </c>
      <c r="C5" s="504"/>
      <c r="D5" s="504"/>
      <c r="E5" s="504"/>
      <c r="F5" s="504"/>
      <c r="G5" s="504"/>
      <c r="H5" s="504"/>
      <c r="I5" s="505"/>
      <c r="J5" s="40"/>
      <c r="K5" s="40"/>
      <c r="N5" s="6" t="s">
        <v>77</v>
      </c>
    </row>
    <row r="6" spans="2:14" ht="30.75" customHeight="1" x14ac:dyDescent="0.15">
      <c r="B6" s="118" t="s">
        <v>223</v>
      </c>
      <c r="C6" s="218">
        <v>4</v>
      </c>
      <c r="D6" s="588" t="s">
        <v>224</v>
      </c>
      <c r="E6" s="588"/>
      <c r="F6" s="677" t="s">
        <v>318</v>
      </c>
      <c r="G6" s="677"/>
      <c r="H6" s="677"/>
      <c r="I6" s="678"/>
      <c r="J6" s="14"/>
      <c r="K6" s="14"/>
      <c r="M6" s="11" t="s">
        <v>81</v>
      </c>
      <c r="N6" s="6" t="s">
        <v>82</v>
      </c>
    </row>
    <row r="7" spans="2:14" ht="30.75" customHeight="1" x14ac:dyDescent="0.15">
      <c r="B7" s="118" t="s">
        <v>225</v>
      </c>
      <c r="C7" s="218" t="s">
        <v>84</v>
      </c>
      <c r="D7" s="588" t="s">
        <v>226</v>
      </c>
      <c r="E7" s="588"/>
      <c r="F7" s="679" t="s">
        <v>305</v>
      </c>
      <c r="G7" s="679"/>
      <c r="H7" s="131" t="s">
        <v>228</v>
      </c>
      <c r="I7" s="219" t="s">
        <v>84</v>
      </c>
      <c r="J7" s="15"/>
      <c r="K7" s="15"/>
      <c r="M7" s="11" t="s">
        <v>88</v>
      </c>
      <c r="N7" s="6" t="s">
        <v>89</v>
      </c>
    </row>
    <row r="8" spans="2:14" ht="30.75" customHeight="1" x14ac:dyDescent="0.15">
      <c r="B8" s="118" t="s">
        <v>229</v>
      </c>
      <c r="C8" s="677" t="s">
        <v>230</v>
      </c>
      <c r="D8" s="677"/>
      <c r="E8" s="677"/>
      <c r="F8" s="677"/>
      <c r="G8" s="131" t="s">
        <v>231</v>
      </c>
      <c r="H8" s="694">
        <v>7550</v>
      </c>
      <c r="I8" s="695"/>
      <c r="J8" s="16"/>
      <c r="K8" s="16"/>
      <c r="M8" s="11" t="s">
        <v>93</v>
      </c>
      <c r="N8" s="6" t="s">
        <v>44</v>
      </c>
    </row>
    <row r="9" spans="2:14" ht="30.75" customHeight="1" x14ac:dyDescent="0.15">
      <c r="B9" s="118" t="s">
        <v>68</v>
      </c>
      <c r="C9" s="696" t="s">
        <v>93</v>
      </c>
      <c r="D9" s="696"/>
      <c r="E9" s="696"/>
      <c r="F9" s="696"/>
      <c r="G9" s="131" t="s">
        <v>232</v>
      </c>
      <c r="H9" s="697" t="s">
        <v>306</v>
      </c>
      <c r="I9" s="698"/>
      <c r="J9" s="17"/>
      <c r="K9" s="17"/>
      <c r="M9" s="18" t="s">
        <v>97</v>
      </c>
    </row>
    <row r="10" spans="2:14" ht="30.75" customHeight="1" x14ac:dyDescent="0.15">
      <c r="B10" s="118" t="s">
        <v>234</v>
      </c>
      <c r="C10" s="677" t="s">
        <v>319</v>
      </c>
      <c r="D10" s="677"/>
      <c r="E10" s="677"/>
      <c r="F10" s="677"/>
      <c r="G10" s="677"/>
      <c r="H10" s="677"/>
      <c r="I10" s="678"/>
      <c r="J10" s="19"/>
      <c r="K10" s="19"/>
      <c r="M10" s="18"/>
    </row>
    <row r="11" spans="2:14" ht="30.75" customHeight="1" x14ac:dyDescent="0.15">
      <c r="B11" s="118" t="s">
        <v>235</v>
      </c>
      <c r="C11" s="679" t="s">
        <v>236</v>
      </c>
      <c r="D11" s="679"/>
      <c r="E11" s="679"/>
      <c r="F11" s="679"/>
      <c r="G11" s="679"/>
      <c r="H11" s="679"/>
      <c r="I11" s="699"/>
      <c r="J11" s="15"/>
      <c r="K11" s="15"/>
      <c r="M11" s="18"/>
      <c r="N11" s="6" t="s">
        <v>102</v>
      </c>
    </row>
    <row r="12" spans="2:14" ht="30.75" customHeight="1" x14ac:dyDescent="0.15">
      <c r="B12" s="118" t="s">
        <v>237</v>
      </c>
      <c r="C12" s="700" t="s">
        <v>320</v>
      </c>
      <c r="D12" s="700"/>
      <c r="E12" s="700"/>
      <c r="F12" s="700"/>
      <c r="G12" s="131" t="s">
        <v>238</v>
      </c>
      <c r="H12" s="685" t="s">
        <v>106</v>
      </c>
      <c r="I12" s="686"/>
      <c r="J12" s="15"/>
      <c r="K12" s="15"/>
      <c r="M12" s="18" t="s">
        <v>107</v>
      </c>
      <c r="N12" s="6" t="s">
        <v>84</v>
      </c>
    </row>
    <row r="13" spans="2:14" ht="30.75" customHeight="1" x14ac:dyDescent="0.15">
      <c r="B13" s="118" t="s">
        <v>239</v>
      </c>
      <c r="C13" s="701" t="s">
        <v>422</v>
      </c>
      <c r="D13" s="701"/>
      <c r="E13" s="701"/>
      <c r="F13" s="701"/>
      <c r="G13" s="131" t="s">
        <v>241</v>
      </c>
      <c r="H13" s="679" t="s">
        <v>44</v>
      </c>
      <c r="I13" s="699"/>
      <c r="J13" s="15"/>
      <c r="K13" s="15"/>
      <c r="M13" s="18" t="s">
        <v>111</v>
      </c>
    </row>
    <row r="14" spans="2:14" ht="64.5" customHeight="1" x14ac:dyDescent="0.15">
      <c r="B14" s="118" t="s">
        <v>242</v>
      </c>
      <c r="C14" s="702" t="s">
        <v>321</v>
      </c>
      <c r="D14" s="702"/>
      <c r="E14" s="702"/>
      <c r="F14" s="702"/>
      <c r="G14" s="702"/>
      <c r="H14" s="702"/>
      <c r="I14" s="703"/>
      <c r="J14" s="19"/>
      <c r="K14" s="19"/>
      <c r="M14" s="18" t="s">
        <v>114</v>
      </c>
      <c r="N14" s="6"/>
    </row>
    <row r="15" spans="2:14" ht="30.75" customHeight="1" x14ac:dyDescent="0.15">
      <c r="B15" s="118" t="s">
        <v>243</v>
      </c>
      <c r="C15" s="692" t="s">
        <v>244</v>
      </c>
      <c r="D15" s="692"/>
      <c r="E15" s="692"/>
      <c r="F15" s="692"/>
      <c r="G15" s="692"/>
      <c r="H15" s="692"/>
      <c r="I15" s="693"/>
      <c r="J15" s="20"/>
      <c r="K15" s="20"/>
      <c r="M15" s="18" t="s">
        <v>118</v>
      </c>
      <c r="N15" s="6"/>
    </row>
    <row r="16" spans="2:14" ht="20.25" customHeight="1" x14ac:dyDescent="0.15">
      <c r="B16" s="118" t="s">
        <v>245</v>
      </c>
      <c r="C16" s="677" t="s">
        <v>322</v>
      </c>
      <c r="D16" s="677"/>
      <c r="E16" s="677"/>
      <c r="F16" s="677"/>
      <c r="G16" s="677"/>
      <c r="H16" s="677"/>
      <c r="I16" s="678"/>
      <c r="J16" s="21"/>
      <c r="K16" s="21"/>
      <c r="M16" s="18"/>
      <c r="N16" s="6"/>
    </row>
    <row r="17" spans="2:14" ht="30.75" customHeight="1" x14ac:dyDescent="0.15">
      <c r="B17" s="118" t="s">
        <v>246</v>
      </c>
      <c r="C17" s="679" t="s">
        <v>43</v>
      </c>
      <c r="D17" s="680"/>
      <c r="E17" s="680"/>
      <c r="F17" s="680"/>
      <c r="G17" s="680"/>
      <c r="H17" s="680"/>
      <c r="I17" s="681"/>
      <c r="J17" s="22"/>
      <c r="K17" s="22"/>
      <c r="M17" s="18" t="s">
        <v>106</v>
      </c>
      <c r="N17" s="6"/>
    </row>
    <row r="18" spans="2:14" ht="18" customHeight="1" x14ac:dyDescent="0.15">
      <c r="B18" s="560" t="s">
        <v>248</v>
      </c>
      <c r="C18" s="561" t="s">
        <v>249</v>
      </c>
      <c r="D18" s="561"/>
      <c r="E18" s="561"/>
      <c r="F18" s="562" t="s">
        <v>250</v>
      </c>
      <c r="G18" s="562"/>
      <c r="H18" s="562"/>
      <c r="I18" s="563"/>
      <c r="J18" s="23"/>
      <c r="K18" s="23"/>
      <c r="M18" s="18" t="s">
        <v>128</v>
      </c>
      <c r="N18" s="6"/>
    </row>
    <row r="19" spans="2:14" ht="39.75" customHeight="1" x14ac:dyDescent="0.15">
      <c r="B19" s="560"/>
      <c r="C19" s="677" t="s">
        <v>323</v>
      </c>
      <c r="D19" s="677"/>
      <c r="E19" s="677"/>
      <c r="F19" s="677" t="s">
        <v>324</v>
      </c>
      <c r="G19" s="677"/>
      <c r="H19" s="677"/>
      <c r="I19" s="678"/>
      <c r="J19" s="21"/>
      <c r="K19" s="21"/>
      <c r="M19" s="18" t="s">
        <v>132</v>
      </c>
      <c r="N19" s="6"/>
    </row>
    <row r="20" spans="2:14" ht="39.75" customHeight="1" x14ac:dyDescent="0.15">
      <c r="B20" s="118" t="s">
        <v>251</v>
      </c>
      <c r="C20" s="682" t="s">
        <v>43</v>
      </c>
      <c r="D20" s="683"/>
      <c r="E20" s="684"/>
      <c r="F20" s="685" t="s">
        <v>43</v>
      </c>
      <c r="G20" s="685"/>
      <c r="H20" s="685"/>
      <c r="I20" s="686"/>
      <c r="J20" s="15"/>
      <c r="K20" s="15"/>
      <c r="M20" s="18"/>
      <c r="N20" s="6"/>
    </row>
    <row r="21" spans="2:14" ht="42" customHeight="1" x14ac:dyDescent="0.15">
      <c r="B21" s="118" t="s">
        <v>252</v>
      </c>
      <c r="C21" s="687" t="s">
        <v>325</v>
      </c>
      <c r="D21" s="688"/>
      <c r="E21" s="689"/>
      <c r="F21" s="660" t="s">
        <v>326</v>
      </c>
      <c r="G21" s="661"/>
      <c r="H21" s="661"/>
      <c r="I21" s="662"/>
      <c r="J21" s="20"/>
      <c r="K21" s="20"/>
      <c r="M21" s="24"/>
      <c r="N21" s="6"/>
    </row>
    <row r="22" spans="2:14" ht="23.25" customHeight="1" x14ac:dyDescent="0.15">
      <c r="B22" s="118" t="s">
        <v>253</v>
      </c>
      <c r="C22" s="672">
        <v>44927</v>
      </c>
      <c r="D22" s="690"/>
      <c r="E22" s="691"/>
      <c r="F22" s="131" t="s">
        <v>254</v>
      </c>
      <c r="G22" s="270">
        <v>30</v>
      </c>
      <c r="H22" s="131" t="s">
        <v>255</v>
      </c>
      <c r="I22" s="271">
        <v>70</v>
      </c>
      <c r="J22" s="25"/>
      <c r="K22" s="25"/>
      <c r="M22" s="24"/>
    </row>
    <row r="23" spans="2:14" ht="27" customHeight="1" x14ac:dyDescent="0.15">
      <c r="B23" s="118" t="s">
        <v>256</v>
      </c>
      <c r="C23" s="672">
        <v>45291</v>
      </c>
      <c r="D23" s="661"/>
      <c r="E23" s="673"/>
      <c r="F23" s="131" t="s">
        <v>257</v>
      </c>
      <c r="G23" s="674">
        <v>0.15</v>
      </c>
      <c r="H23" s="675"/>
      <c r="I23" s="676"/>
      <c r="J23" s="26"/>
      <c r="K23" s="26"/>
      <c r="M23" s="24"/>
    </row>
    <row r="24" spans="2:14" ht="30.75" customHeight="1" x14ac:dyDescent="0.15">
      <c r="B24" s="210" t="s">
        <v>258</v>
      </c>
      <c r="C24" s="657" t="s">
        <v>118</v>
      </c>
      <c r="D24" s="658"/>
      <c r="E24" s="659"/>
      <c r="F24" s="211" t="s">
        <v>260</v>
      </c>
      <c r="G24" s="660" t="s">
        <v>426</v>
      </c>
      <c r="H24" s="661"/>
      <c r="I24" s="662"/>
      <c r="J24" s="23"/>
      <c r="K24" s="23"/>
      <c r="M24" s="24"/>
    </row>
    <row r="25" spans="2:14" ht="22.5" customHeight="1" x14ac:dyDescent="0.15">
      <c r="B25" s="618" t="s">
        <v>261</v>
      </c>
      <c r="C25" s="619"/>
      <c r="D25" s="619"/>
      <c r="E25" s="619"/>
      <c r="F25" s="619"/>
      <c r="G25" s="619"/>
      <c r="H25" s="619"/>
      <c r="I25" s="620"/>
      <c r="J25" s="40"/>
      <c r="K25" s="40"/>
      <c r="M25" s="24"/>
    </row>
    <row r="26" spans="2:14" ht="43.5" customHeight="1" x14ac:dyDescent="0.15">
      <c r="B26" s="100" t="s">
        <v>148</v>
      </c>
      <c r="C26" s="134" t="s">
        <v>262</v>
      </c>
      <c r="D26" s="134" t="s">
        <v>263</v>
      </c>
      <c r="E26" s="135" t="s">
        <v>264</v>
      </c>
      <c r="F26" s="134" t="s">
        <v>265</v>
      </c>
      <c r="G26" s="134" t="s">
        <v>266</v>
      </c>
      <c r="H26" s="135" t="s">
        <v>316</v>
      </c>
      <c r="I26" s="136" t="s">
        <v>268</v>
      </c>
      <c r="M26" s="24"/>
    </row>
    <row r="27" spans="2:14" ht="19.5" customHeight="1" x14ac:dyDescent="0.15">
      <c r="B27" s="101" t="s">
        <v>157</v>
      </c>
      <c r="C27" s="157">
        <f>+G23*8%</f>
        <v>1.2E-2</v>
      </c>
      <c r="D27" s="157">
        <v>1.2E-2</v>
      </c>
      <c r="E27" s="128">
        <f>D27/C27</f>
        <v>1</v>
      </c>
      <c r="F27" s="663">
        <f>SUM(C27:C38)</f>
        <v>0.15</v>
      </c>
      <c r="G27" s="666">
        <f>SUM(D27:D38)</f>
        <v>1.2E-2</v>
      </c>
      <c r="H27" s="221">
        <f>+(D27*100%)/$G$23</f>
        <v>0.08</v>
      </c>
      <c r="I27" s="669">
        <f>G27+I22</f>
        <v>70.012</v>
      </c>
      <c r="M27" s="24"/>
    </row>
    <row r="28" spans="2:14" ht="19.5" customHeight="1" x14ac:dyDescent="0.15">
      <c r="B28" s="101" t="s">
        <v>158</v>
      </c>
      <c r="C28" s="157">
        <f>+G23*0%</f>
        <v>0</v>
      </c>
      <c r="D28" s="157">
        <v>0</v>
      </c>
      <c r="E28" s="128">
        <v>0</v>
      </c>
      <c r="F28" s="664"/>
      <c r="G28" s="667"/>
      <c r="H28" s="221">
        <f>+IF(D28="","",((D28*100%)/$G$23)+H27)</f>
        <v>0.08</v>
      </c>
      <c r="I28" s="670"/>
      <c r="M28" s="24"/>
    </row>
    <row r="29" spans="2:14" ht="19.5" customHeight="1" x14ac:dyDescent="0.15">
      <c r="B29" s="101" t="s">
        <v>159</v>
      </c>
      <c r="C29" s="157">
        <f>+G23*0%</f>
        <v>0</v>
      </c>
      <c r="D29" s="157"/>
      <c r="E29" s="128">
        <v>0</v>
      </c>
      <c r="F29" s="664"/>
      <c r="G29" s="667"/>
      <c r="H29" s="221" t="str">
        <f t="shared" ref="H29:H38" si="0">+IF(D29="","",((D29*100%)/$G$23)+H28)</f>
        <v/>
      </c>
      <c r="I29" s="670"/>
      <c r="M29" s="24"/>
    </row>
    <row r="30" spans="2:14" ht="19.5" customHeight="1" x14ac:dyDescent="0.15">
      <c r="B30" s="101" t="s">
        <v>160</v>
      </c>
      <c r="C30" s="157">
        <f>+G23*0%</f>
        <v>0</v>
      </c>
      <c r="D30" s="157"/>
      <c r="E30" s="128">
        <v>0</v>
      </c>
      <c r="F30" s="664"/>
      <c r="G30" s="667"/>
      <c r="H30" s="221" t="str">
        <f t="shared" si="0"/>
        <v/>
      </c>
      <c r="I30" s="670"/>
    </row>
    <row r="31" spans="2:14" ht="19.5" customHeight="1" x14ac:dyDescent="0.15">
      <c r="B31" s="101" t="s">
        <v>161</v>
      </c>
      <c r="C31" s="157">
        <f>+G23*30%</f>
        <v>4.4999999999999998E-2</v>
      </c>
      <c r="D31" s="157"/>
      <c r="E31" s="128">
        <f t="shared" ref="E31:E38" si="1">D31/C31</f>
        <v>0</v>
      </c>
      <c r="F31" s="664"/>
      <c r="G31" s="667"/>
      <c r="H31" s="221" t="str">
        <f t="shared" si="0"/>
        <v/>
      </c>
      <c r="I31" s="670"/>
    </row>
    <row r="32" spans="2:14" ht="19.5" customHeight="1" x14ac:dyDescent="0.15">
      <c r="B32" s="101" t="s">
        <v>162</v>
      </c>
      <c r="C32" s="157">
        <f>+G23*15%</f>
        <v>2.2499999999999999E-2</v>
      </c>
      <c r="D32" s="157"/>
      <c r="E32" s="128">
        <f t="shared" si="1"/>
        <v>0</v>
      </c>
      <c r="F32" s="664"/>
      <c r="G32" s="667"/>
      <c r="H32" s="221" t="str">
        <f t="shared" si="0"/>
        <v/>
      </c>
      <c r="I32" s="670"/>
    </row>
    <row r="33" spans="2:11" ht="19.5" customHeight="1" x14ac:dyDescent="0.15">
      <c r="B33" s="101" t="s">
        <v>163</v>
      </c>
      <c r="C33" s="157">
        <f>+G23*3%</f>
        <v>4.4999999999999997E-3</v>
      </c>
      <c r="D33" s="157"/>
      <c r="E33" s="128">
        <f t="shared" si="1"/>
        <v>0</v>
      </c>
      <c r="F33" s="664"/>
      <c r="G33" s="667"/>
      <c r="H33" s="221" t="str">
        <f t="shared" si="0"/>
        <v/>
      </c>
      <c r="I33" s="670"/>
    </row>
    <row r="34" spans="2:11" ht="19.5" customHeight="1" x14ac:dyDescent="0.15">
      <c r="B34" s="101" t="s">
        <v>164</v>
      </c>
      <c r="C34" s="220">
        <f>+G23*3%</f>
        <v>4.4999999999999997E-3</v>
      </c>
      <c r="D34" s="220"/>
      <c r="E34" s="128">
        <f t="shared" si="1"/>
        <v>0</v>
      </c>
      <c r="F34" s="664"/>
      <c r="G34" s="667"/>
      <c r="H34" s="221" t="str">
        <f t="shared" si="0"/>
        <v/>
      </c>
      <c r="I34" s="670"/>
    </row>
    <row r="35" spans="2:11" ht="19.5" customHeight="1" x14ac:dyDescent="0.15">
      <c r="B35" s="101" t="s">
        <v>165</v>
      </c>
      <c r="C35" s="220">
        <f>+G23*15%</f>
        <v>2.2499999999999999E-2</v>
      </c>
      <c r="D35" s="220"/>
      <c r="E35" s="128">
        <f t="shared" si="1"/>
        <v>0</v>
      </c>
      <c r="F35" s="664"/>
      <c r="G35" s="667"/>
      <c r="H35" s="221" t="str">
        <f t="shared" si="0"/>
        <v/>
      </c>
      <c r="I35" s="670"/>
    </row>
    <row r="36" spans="2:11" ht="19.5" customHeight="1" x14ac:dyDescent="0.15">
      <c r="B36" s="101" t="s">
        <v>166</v>
      </c>
      <c r="C36" s="220">
        <f>+G23*3%</f>
        <v>4.4999999999999997E-3</v>
      </c>
      <c r="D36" s="220"/>
      <c r="E36" s="128">
        <f t="shared" si="1"/>
        <v>0</v>
      </c>
      <c r="F36" s="664"/>
      <c r="G36" s="667"/>
      <c r="H36" s="221" t="str">
        <f t="shared" si="0"/>
        <v/>
      </c>
      <c r="I36" s="670"/>
    </row>
    <row r="37" spans="2:11" ht="19.5" customHeight="1" x14ac:dyDescent="0.15">
      <c r="B37" s="101" t="s">
        <v>167</v>
      </c>
      <c r="C37" s="220">
        <f>+G23*3%</f>
        <v>4.4999999999999997E-3</v>
      </c>
      <c r="D37" s="220"/>
      <c r="E37" s="128">
        <f t="shared" si="1"/>
        <v>0</v>
      </c>
      <c r="F37" s="664"/>
      <c r="G37" s="667"/>
      <c r="H37" s="221" t="str">
        <f t="shared" si="0"/>
        <v/>
      </c>
      <c r="I37" s="670"/>
    </row>
    <row r="38" spans="2:11" ht="19.5" customHeight="1" x14ac:dyDescent="0.15">
      <c r="B38" s="101" t="s">
        <v>168</v>
      </c>
      <c r="C38" s="220">
        <f>+G23*20%</f>
        <v>0.03</v>
      </c>
      <c r="D38" s="220"/>
      <c r="E38" s="128">
        <f t="shared" si="1"/>
        <v>0</v>
      </c>
      <c r="F38" s="665"/>
      <c r="G38" s="668"/>
      <c r="H38" s="221" t="str">
        <f t="shared" si="0"/>
        <v/>
      </c>
      <c r="I38" s="671"/>
    </row>
    <row r="39" spans="2:11" ht="176.25" customHeight="1" x14ac:dyDescent="0.15">
      <c r="B39" s="119" t="s">
        <v>270</v>
      </c>
      <c r="C39" s="654" t="s">
        <v>441</v>
      </c>
      <c r="D39" s="655"/>
      <c r="E39" s="655"/>
      <c r="F39" s="655"/>
      <c r="G39" s="655"/>
      <c r="H39" s="655"/>
      <c r="I39" s="656"/>
    </row>
    <row r="40" spans="2:11" ht="34.5" customHeight="1" x14ac:dyDescent="0.15">
      <c r="B40" s="524"/>
      <c r="C40" s="525"/>
      <c r="D40" s="525"/>
      <c r="E40" s="525"/>
      <c r="F40" s="525"/>
      <c r="G40" s="525"/>
      <c r="H40" s="525"/>
      <c r="I40" s="526"/>
      <c r="J40" s="40"/>
      <c r="K40" s="40"/>
    </row>
    <row r="41" spans="2:11" ht="34.5" customHeight="1" x14ac:dyDescent="0.15">
      <c r="B41" s="527"/>
      <c r="C41" s="528"/>
      <c r="D41" s="528"/>
      <c r="E41" s="528"/>
      <c r="F41" s="528"/>
      <c r="G41" s="528"/>
      <c r="H41" s="528"/>
      <c r="I41" s="529"/>
      <c r="J41" s="28"/>
      <c r="K41" s="28"/>
    </row>
    <row r="42" spans="2:11" ht="34.5" customHeight="1" x14ac:dyDescent="0.15">
      <c r="B42" s="527"/>
      <c r="C42" s="528"/>
      <c r="D42" s="528"/>
      <c r="E42" s="528"/>
      <c r="F42" s="528"/>
      <c r="G42" s="528"/>
      <c r="H42" s="528"/>
      <c r="I42" s="529"/>
      <c r="J42" s="28"/>
      <c r="K42" s="28"/>
    </row>
    <row r="43" spans="2:11" ht="34.5" customHeight="1" x14ac:dyDescent="0.15">
      <c r="B43" s="527"/>
      <c r="C43" s="528"/>
      <c r="D43" s="528"/>
      <c r="E43" s="528"/>
      <c r="F43" s="528"/>
      <c r="G43" s="528"/>
      <c r="H43" s="528"/>
      <c r="I43" s="529"/>
      <c r="J43" s="28"/>
      <c r="K43" s="28"/>
    </row>
    <row r="44" spans="2:11" ht="34.5" customHeight="1" x14ac:dyDescent="0.15">
      <c r="B44" s="530"/>
      <c r="C44" s="531"/>
      <c r="D44" s="531"/>
      <c r="E44" s="531"/>
      <c r="F44" s="531"/>
      <c r="G44" s="531"/>
      <c r="H44" s="531"/>
      <c r="I44" s="532"/>
      <c r="J44" s="12"/>
      <c r="K44" s="12"/>
    </row>
    <row r="45" spans="2:11" ht="24.5" customHeight="1" x14ac:dyDescent="0.15">
      <c r="B45" s="645" t="s">
        <v>271</v>
      </c>
      <c r="C45" s="647" t="s">
        <v>441</v>
      </c>
      <c r="D45" s="647"/>
      <c r="E45" s="647"/>
      <c r="F45" s="648"/>
      <c r="G45" s="139"/>
      <c r="H45" s="140" t="s">
        <v>148</v>
      </c>
      <c r="I45" s="141" t="s">
        <v>296</v>
      </c>
      <c r="J45" s="12"/>
      <c r="K45" s="12"/>
    </row>
    <row r="46" spans="2:11" ht="85.25" customHeight="1" x14ac:dyDescent="0.15">
      <c r="B46" s="646"/>
      <c r="C46" s="649"/>
      <c r="D46" s="649"/>
      <c r="E46" s="649"/>
      <c r="F46" s="650"/>
      <c r="G46" s="150" t="s">
        <v>430</v>
      </c>
      <c r="H46" s="261" t="s">
        <v>442</v>
      </c>
      <c r="I46" s="261" t="s">
        <v>443</v>
      </c>
      <c r="J46" s="29"/>
      <c r="K46" s="29"/>
    </row>
    <row r="47" spans="2:11" ht="85.25" customHeight="1" x14ac:dyDescent="0.15">
      <c r="B47" s="646"/>
      <c r="C47" s="649"/>
      <c r="D47" s="649"/>
      <c r="E47" s="649"/>
      <c r="F47" s="650"/>
      <c r="G47" s="150" t="s">
        <v>431</v>
      </c>
      <c r="H47" s="261" t="s">
        <v>444</v>
      </c>
      <c r="I47" s="261" t="s">
        <v>445</v>
      </c>
      <c r="J47" s="29"/>
      <c r="K47" s="29"/>
    </row>
    <row r="48" spans="2:11" ht="85.25" customHeight="1" x14ac:dyDescent="0.15">
      <c r="B48" s="646"/>
      <c r="C48" s="649"/>
      <c r="D48" s="649"/>
      <c r="E48" s="649"/>
      <c r="F48" s="650"/>
      <c r="G48" s="150" t="s">
        <v>432</v>
      </c>
      <c r="H48" s="261">
        <v>2</v>
      </c>
      <c r="I48" s="261">
        <v>5</v>
      </c>
      <c r="J48" s="29"/>
      <c r="K48" s="29"/>
    </row>
    <row r="49" spans="2:11" ht="32.25" customHeight="1" x14ac:dyDescent="0.15">
      <c r="B49" s="118" t="s">
        <v>272</v>
      </c>
      <c r="C49" s="639" t="s">
        <v>433</v>
      </c>
      <c r="D49" s="640"/>
      <c r="E49" s="640"/>
      <c r="F49" s="640"/>
      <c r="G49" s="640"/>
      <c r="H49" s="640"/>
      <c r="I49" s="641"/>
      <c r="J49" s="29"/>
      <c r="K49" s="29"/>
    </row>
    <row r="50" spans="2:11" ht="69" customHeight="1" x14ac:dyDescent="0.15">
      <c r="B50" s="120" t="s">
        <v>273</v>
      </c>
      <c r="C50" s="642" t="s">
        <v>434</v>
      </c>
      <c r="D50" s="643"/>
      <c r="E50" s="643"/>
      <c r="F50" s="643"/>
      <c r="G50" s="643"/>
      <c r="H50" s="643"/>
      <c r="I50" s="644"/>
      <c r="J50" s="29"/>
      <c r="K50" s="29"/>
    </row>
    <row r="51" spans="2:11" ht="22.5" customHeight="1" x14ac:dyDescent="0.15">
      <c r="B51" s="618" t="s">
        <v>274</v>
      </c>
      <c r="C51" s="619"/>
      <c r="D51" s="619"/>
      <c r="E51" s="619"/>
      <c r="F51" s="619"/>
      <c r="G51" s="619"/>
      <c r="H51" s="619"/>
      <c r="I51" s="620"/>
      <c r="J51" s="29"/>
      <c r="K51" s="29"/>
    </row>
    <row r="52" spans="2:11" ht="22.5" customHeight="1" x14ac:dyDescent="0.15">
      <c r="B52" s="499" t="s">
        <v>275</v>
      </c>
      <c r="C52" s="137" t="s">
        <v>276</v>
      </c>
      <c r="D52" s="501" t="s">
        <v>277</v>
      </c>
      <c r="E52" s="501"/>
      <c r="F52" s="501"/>
      <c r="G52" s="501" t="s">
        <v>278</v>
      </c>
      <c r="H52" s="501"/>
      <c r="I52" s="502"/>
      <c r="J52" s="30"/>
      <c r="K52" s="30"/>
    </row>
    <row r="53" spans="2:11" ht="30.75" customHeight="1" x14ac:dyDescent="0.15">
      <c r="B53" s="500"/>
      <c r="C53" s="217"/>
      <c r="D53" s="497"/>
      <c r="E53" s="497"/>
      <c r="F53" s="497"/>
      <c r="G53" s="497"/>
      <c r="H53" s="497"/>
      <c r="I53" s="498"/>
      <c r="J53" s="30"/>
      <c r="K53" s="30"/>
    </row>
    <row r="54" spans="2:11" ht="32.25" customHeight="1" x14ac:dyDescent="0.15">
      <c r="B54" s="121" t="s">
        <v>279</v>
      </c>
      <c r="C54" s="497" t="s">
        <v>446</v>
      </c>
      <c r="D54" s="497"/>
      <c r="E54" s="497"/>
      <c r="F54" s="497"/>
      <c r="G54" s="497"/>
      <c r="H54" s="497"/>
      <c r="I54" s="498"/>
      <c r="J54" s="32"/>
      <c r="K54" s="32"/>
    </row>
    <row r="55" spans="2:11" ht="28.5" customHeight="1" x14ac:dyDescent="0.15">
      <c r="B55" s="122" t="s">
        <v>280</v>
      </c>
      <c r="C55" s="497" t="s">
        <v>446</v>
      </c>
      <c r="D55" s="497"/>
      <c r="E55" s="497"/>
      <c r="F55" s="497"/>
      <c r="G55" s="497"/>
      <c r="H55" s="497"/>
      <c r="I55" s="498"/>
      <c r="J55" s="32"/>
      <c r="K55" s="32"/>
    </row>
    <row r="56" spans="2:11" ht="30" customHeight="1" x14ac:dyDescent="0.15">
      <c r="B56" s="120" t="s">
        <v>281</v>
      </c>
      <c r="C56" s="651" t="s">
        <v>400</v>
      </c>
      <c r="D56" s="652"/>
      <c r="E56" s="652"/>
      <c r="F56" s="652"/>
      <c r="G56" s="652"/>
      <c r="H56" s="652"/>
      <c r="I56" s="653"/>
      <c r="J56" s="33"/>
      <c r="K56" s="33"/>
    </row>
    <row r="57" spans="2:11" ht="31.5" customHeight="1" thickBot="1" x14ac:dyDescent="0.2">
      <c r="B57" s="116" t="s">
        <v>283</v>
      </c>
      <c r="C57" s="651" t="s">
        <v>400</v>
      </c>
      <c r="D57" s="652"/>
      <c r="E57" s="652"/>
      <c r="F57" s="652"/>
      <c r="G57" s="652"/>
      <c r="H57" s="652"/>
      <c r="I57" s="653"/>
      <c r="J57" s="34"/>
      <c r="K57" s="34"/>
    </row>
    <row r="58" spans="2:11" ht="12.75" customHeight="1" x14ac:dyDescent="0.15">
      <c r="B58" s="123"/>
      <c r="C58" s="124"/>
      <c r="D58" s="124"/>
      <c r="E58" s="125"/>
      <c r="F58" s="125"/>
      <c r="G58" s="126"/>
      <c r="H58" s="127"/>
      <c r="I58" s="124"/>
      <c r="J58" s="34"/>
      <c r="K58" s="34"/>
    </row>
    <row r="59" spans="2:11" ht="13.25" customHeight="1" x14ac:dyDescent="0.15">
      <c r="B59" s="123"/>
      <c r="C59" s="124"/>
      <c r="D59" s="124"/>
      <c r="E59" s="125"/>
      <c r="F59" s="125"/>
      <c r="G59" s="126"/>
      <c r="H59" s="127"/>
      <c r="I59" s="124"/>
      <c r="J59" s="34"/>
      <c r="K59" s="34"/>
    </row>
    <row r="60" spans="2:11" ht="13.25" customHeight="1" x14ac:dyDescent="0.15">
      <c r="B60" s="123"/>
      <c r="C60" s="124"/>
      <c r="D60" s="124"/>
      <c r="E60" s="125"/>
      <c r="F60" s="125"/>
      <c r="G60" s="126"/>
      <c r="H60" s="127"/>
      <c r="I60" s="124"/>
      <c r="J60" s="34"/>
      <c r="K60" s="34"/>
    </row>
    <row r="61" spans="2:11" ht="13.25" customHeight="1" x14ac:dyDescent="0.15">
      <c r="B61" s="123"/>
      <c r="C61" s="124"/>
      <c r="D61" s="124"/>
      <c r="E61" s="125"/>
      <c r="F61" s="125"/>
      <c r="G61" s="126"/>
      <c r="H61" s="127"/>
      <c r="I61" s="124"/>
      <c r="J61" s="34"/>
      <c r="K61" s="34"/>
    </row>
    <row r="62" spans="2:11" ht="13.25" customHeight="1" x14ac:dyDescent="0.15">
      <c r="B62" s="123"/>
      <c r="C62" s="124"/>
      <c r="D62" s="124"/>
      <c r="E62" s="125"/>
      <c r="F62" s="125"/>
      <c r="G62" s="126"/>
      <c r="H62" s="127"/>
      <c r="I62" s="124"/>
      <c r="J62" s="34"/>
      <c r="K62" s="34"/>
    </row>
    <row r="63" spans="2:11" ht="25.5" customHeight="1" x14ac:dyDescent="0.15">
      <c r="B63" s="123"/>
      <c r="C63" s="124"/>
      <c r="D63" s="124"/>
      <c r="E63" s="125"/>
      <c r="F63" s="125"/>
      <c r="G63" s="126"/>
      <c r="H63" s="127"/>
      <c r="I63" s="124"/>
      <c r="J63" s="34"/>
      <c r="K63" s="34"/>
    </row>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row r="80" ht="13.25" customHeight="1" x14ac:dyDescent="0.15"/>
  </sheetData>
  <sheetProtection algorithmName="SHA-512" hashValue="Y/VPf6H+FTpnhAQL37kWPO3ttZGDXfN3cTrsCNieClgKzn0hyr/pMjMik1tVmxhoPMdbNPc0hqJQ/ePizZjUbA==" saltValue="mEjWpfewmiqTjy+91sPMag=="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6:I56"/>
    <mergeCell ref="C57:I57"/>
    <mergeCell ref="C54:I54"/>
    <mergeCell ref="B51:I51"/>
    <mergeCell ref="B52:B53"/>
    <mergeCell ref="D52:F52"/>
    <mergeCell ref="G52:I52"/>
    <mergeCell ref="D53:F53"/>
    <mergeCell ref="G53:I53"/>
    <mergeCell ref="C49:I49"/>
    <mergeCell ref="C50:I50"/>
    <mergeCell ref="B45:B48"/>
    <mergeCell ref="C45:F48"/>
    <mergeCell ref="C55:I55"/>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4"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3"/>
  <sheetViews>
    <sheetView view="pageBreakPreview" topLeftCell="A23" zoomScale="80" zoomScaleNormal="85" zoomScaleSheetLayoutView="80" zoomScalePageLayoutView="85" workbookViewId="0">
      <selection activeCell="C32" sqref="C32"/>
    </sheetView>
  </sheetViews>
  <sheetFormatPr baseColWidth="10" defaultColWidth="10.6640625" defaultRowHeight="13" x14ac:dyDescent="0.15"/>
  <cols>
    <col min="1" max="1" width="1" style="83" customWidth="1"/>
    <col min="2" max="2" width="25.5" style="114" customWidth="1"/>
    <col min="3" max="3" width="14.5" style="83" customWidth="1"/>
    <col min="4" max="4" width="20.1640625" style="83" customWidth="1"/>
    <col min="5" max="5" width="16.5" style="83" customWidth="1"/>
    <col min="6" max="6" width="25" style="83" customWidth="1"/>
    <col min="7" max="7" width="28.33203125" style="114" customWidth="1"/>
    <col min="8" max="9" width="12.5" style="83" customWidth="1"/>
    <col min="10" max="11" width="22.5" style="83" customWidth="1"/>
    <col min="12" max="24" width="10.6640625" style="81"/>
    <col min="25" max="16384" width="10.6640625" style="83"/>
  </cols>
  <sheetData>
    <row r="1" spans="2:14" ht="37.5" customHeight="1" x14ac:dyDescent="0.15">
      <c r="B1" s="589"/>
      <c r="C1" s="637" t="s">
        <v>1</v>
      </c>
      <c r="D1" s="637"/>
      <c r="E1" s="637"/>
      <c r="F1" s="637"/>
      <c r="G1" s="637"/>
      <c r="H1" s="637"/>
      <c r="I1" s="593"/>
      <c r="J1" s="80"/>
      <c r="K1" s="80"/>
      <c r="M1" s="82" t="s">
        <v>67</v>
      </c>
    </row>
    <row r="2" spans="2:14" ht="37.5" customHeight="1" x14ac:dyDescent="0.15">
      <c r="B2" s="590"/>
      <c r="C2" s="596" t="s">
        <v>218</v>
      </c>
      <c r="D2" s="596"/>
      <c r="E2" s="596"/>
      <c r="F2" s="596"/>
      <c r="G2" s="596"/>
      <c r="H2" s="596"/>
      <c r="I2" s="594"/>
      <c r="J2" s="80"/>
      <c r="K2" s="80"/>
      <c r="M2" s="82" t="s">
        <v>68</v>
      </c>
    </row>
    <row r="3" spans="2:14" ht="37.5" customHeight="1" thickBot="1" x14ac:dyDescent="0.2">
      <c r="B3" s="591"/>
      <c r="C3" s="597" t="s">
        <v>219</v>
      </c>
      <c r="D3" s="597"/>
      <c r="E3" s="597"/>
      <c r="F3" s="597" t="s">
        <v>220</v>
      </c>
      <c r="G3" s="597"/>
      <c r="H3" s="597"/>
      <c r="I3" s="595"/>
      <c r="J3" s="80"/>
      <c r="K3" s="80"/>
      <c r="M3" s="82" t="s">
        <v>70</v>
      </c>
    </row>
    <row r="4" spans="2:14" ht="23.25" customHeight="1" x14ac:dyDescent="0.15">
      <c r="B4" s="585" t="s">
        <v>221</v>
      </c>
      <c r="C4" s="586"/>
      <c r="D4" s="586"/>
      <c r="E4" s="586"/>
      <c r="F4" s="586"/>
      <c r="G4" s="586"/>
      <c r="H4" s="586"/>
      <c r="I4" s="587"/>
      <c r="J4" s="84"/>
      <c r="K4" s="84"/>
    </row>
    <row r="5" spans="2:14" ht="24" customHeight="1" x14ac:dyDescent="0.15">
      <c r="B5" s="503" t="s">
        <v>222</v>
      </c>
      <c r="C5" s="504"/>
      <c r="D5" s="504"/>
      <c r="E5" s="504"/>
      <c r="F5" s="504"/>
      <c r="G5" s="504"/>
      <c r="H5" s="504"/>
      <c r="I5" s="505"/>
      <c r="J5" s="85"/>
      <c r="K5" s="85"/>
      <c r="N5" s="86" t="s">
        <v>77</v>
      </c>
    </row>
    <row r="6" spans="2:14" ht="30.75" customHeight="1" x14ac:dyDescent="0.15">
      <c r="B6" s="118" t="s">
        <v>223</v>
      </c>
      <c r="C6" s="130">
        <v>5</v>
      </c>
      <c r="D6" s="588" t="s">
        <v>224</v>
      </c>
      <c r="E6" s="588"/>
      <c r="F6" s="555" t="s">
        <v>327</v>
      </c>
      <c r="G6" s="555"/>
      <c r="H6" s="555"/>
      <c r="I6" s="556"/>
      <c r="J6" s="87"/>
      <c r="K6" s="87"/>
      <c r="M6" s="82" t="s">
        <v>81</v>
      </c>
      <c r="N6" s="86" t="s">
        <v>82</v>
      </c>
    </row>
    <row r="7" spans="2:14" ht="30.75" customHeight="1" x14ac:dyDescent="0.15">
      <c r="B7" s="118" t="s">
        <v>225</v>
      </c>
      <c r="C7" s="130" t="s">
        <v>84</v>
      </c>
      <c r="D7" s="588" t="s">
        <v>226</v>
      </c>
      <c r="E7" s="588"/>
      <c r="F7" s="555" t="s">
        <v>328</v>
      </c>
      <c r="G7" s="555"/>
      <c r="H7" s="131" t="s">
        <v>228</v>
      </c>
      <c r="I7" s="132" t="s">
        <v>84</v>
      </c>
      <c r="J7" s="88"/>
      <c r="K7" s="88"/>
      <c r="M7" s="82" t="s">
        <v>88</v>
      </c>
      <c r="N7" s="86" t="s">
        <v>89</v>
      </c>
    </row>
    <row r="8" spans="2:14" ht="30.75" customHeight="1" x14ac:dyDescent="0.15">
      <c r="B8" s="118" t="s">
        <v>229</v>
      </c>
      <c r="C8" s="555" t="s">
        <v>230</v>
      </c>
      <c r="D8" s="555"/>
      <c r="E8" s="555"/>
      <c r="F8" s="555"/>
      <c r="G8" s="131" t="s">
        <v>231</v>
      </c>
      <c r="H8" s="578">
        <v>7550</v>
      </c>
      <c r="I8" s="579"/>
      <c r="J8" s="89"/>
      <c r="K8" s="89"/>
      <c r="M8" s="82" t="s">
        <v>93</v>
      </c>
      <c r="N8" s="86" t="s">
        <v>44</v>
      </c>
    </row>
    <row r="9" spans="2:14" ht="30.75" customHeight="1" x14ac:dyDescent="0.15">
      <c r="B9" s="118" t="s">
        <v>68</v>
      </c>
      <c r="C9" s="580" t="s">
        <v>81</v>
      </c>
      <c r="D9" s="580"/>
      <c r="E9" s="580"/>
      <c r="F9" s="580"/>
      <c r="G9" s="131" t="s">
        <v>232</v>
      </c>
      <c r="H9" s="581" t="s">
        <v>329</v>
      </c>
      <c r="I9" s="582"/>
      <c r="J9" s="90"/>
      <c r="K9" s="90"/>
      <c r="M9" s="91" t="s">
        <v>97</v>
      </c>
    </row>
    <row r="10" spans="2:14" ht="39" customHeight="1" x14ac:dyDescent="0.15">
      <c r="B10" s="118" t="s">
        <v>234</v>
      </c>
      <c r="C10" s="555" t="s">
        <v>330</v>
      </c>
      <c r="D10" s="555"/>
      <c r="E10" s="555"/>
      <c r="F10" s="555"/>
      <c r="G10" s="555"/>
      <c r="H10" s="555"/>
      <c r="I10" s="556"/>
      <c r="J10" s="92"/>
      <c r="K10" s="92"/>
      <c r="M10" s="91"/>
    </row>
    <row r="11" spans="2:14" ht="30.75" customHeight="1" x14ac:dyDescent="0.15">
      <c r="B11" s="118" t="s">
        <v>235</v>
      </c>
      <c r="C11" s="557" t="s">
        <v>331</v>
      </c>
      <c r="D11" s="557"/>
      <c r="E11" s="557"/>
      <c r="F11" s="557"/>
      <c r="G11" s="557"/>
      <c r="H11" s="557"/>
      <c r="I11" s="583"/>
      <c r="J11" s="88"/>
      <c r="K11" s="88"/>
      <c r="M11" s="91"/>
      <c r="N11" s="86" t="s">
        <v>102</v>
      </c>
    </row>
    <row r="12" spans="2:14" ht="30.75" customHeight="1" x14ac:dyDescent="0.15">
      <c r="B12" s="118" t="s">
        <v>237</v>
      </c>
      <c r="C12" s="576" t="s">
        <v>332</v>
      </c>
      <c r="D12" s="576"/>
      <c r="E12" s="576"/>
      <c r="F12" s="576"/>
      <c r="G12" s="131" t="s">
        <v>238</v>
      </c>
      <c r="H12" s="567" t="s">
        <v>106</v>
      </c>
      <c r="I12" s="568"/>
      <c r="J12" s="88"/>
      <c r="K12" s="88"/>
      <c r="M12" s="91" t="s">
        <v>107</v>
      </c>
      <c r="N12" s="86" t="s">
        <v>84</v>
      </c>
    </row>
    <row r="13" spans="2:14" ht="30.75" customHeight="1" x14ac:dyDescent="0.15">
      <c r="B13" s="118" t="s">
        <v>239</v>
      </c>
      <c r="C13" s="584" t="s">
        <v>421</v>
      </c>
      <c r="D13" s="584"/>
      <c r="E13" s="584"/>
      <c r="F13" s="584"/>
      <c r="G13" s="131" t="s">
        <v>241</v>
      </c>
      <c r="H13" s="557" t="s">
        <v>77</v>
      </c>
      <c r="I13" s="583"/>
      <c r="J13" s="88"/>
      <c r="K13" s="88"/>
      <c r="M13" s="91" t="s">
        <v>111</v>
      </c>
    </row>
    <row r="14" spans="2:14" ht="30" customHeight="1" x14ac:dyDescent="0.15">
      <c r="B14" s="118" t="s">
        <v>242</v>
      </c>
      <c r="C14" s="750" t="s">
        <v>333</v>
      </c>
      <c r="D14" s="751"/>
      <c r="E14" s="751"/>
      <c r="F14" s="751"/>
      <c r="G14" s="751"/>
      <c r="H14" s="751"/>
      <c r="I14" s="752"/>
      <c r="J14" s="92"/>
      <c r="K14" s="92"/>
      <c r="M14" s="91" t="s">
        <v>114</v>
      </c>
      <c r="N14" s="86"/>
    </row>
    <row r="15" spans="2:14" ht="30.75" customHeight="1" x14ac:dyDescent="0.15">
      <c r="B15" s="118" t="s">
        <v>243</v>
      </c>
      <c r="C15" s="576" t="s">
        <v>290</v>
      </c>
      <c r="D15" s="576"/>
      <c r="E15" s="576"/>
      <c r="F15" s="576"/>
      <c r="G15" s="576"/>
      <c r="H15" s="576"/>
      <c r="I15" s="577"/>
      <c r="J15" s="93"/>
      <c r="K15" s="93"/>
      <c r="M15" s="91" t="s">
        <v>118</v>
      </c>
      <c r="N15" s="86"/>
    </row>
    <row r="16" spans="2:14" ht="20.25" customHeight="1" x14ac:dyDescent="0.15">
      <c r="B16" s="118" t="s">
        <v>245</v>
      </c>
      <c r="C16" s="555" t="s">
        <v>334</v>
      </c>
      <c r="D16" s="555"/>
      <c r="E16" s="555"/>
      <c r="F16" s="555"/>
      <c r="G16" s="555"/>
      <c r="H16" s="555"/>
      <c r="I16" s="556"/>
      <c r="J16" s="94"/>
      <c r="K16" s="94"/>
      <c r="M16" s="91"/>
      <c r="N16" s="86"/>
    </row>
    <row r="17" spans="2:14" ht="30.75" customHeight="1" x14ac:dyDescent="0.15">
      <c r="B17" s="118" t="s">
        <v>246</v>
      </c>
      <c r="C17" s="557" t="s">
        <v>43</v>
      </c>
      <c r="D17" s="558"/>
      <c r="E17" s="558"/>
      <c r="F17" s="558"/>
      <c r="G17" s="558"/>
      <c r="H17" s="558"/>
      <c r="I17" s="559"/>
      <c r="J17" s="95"/>
      <c r="K17" s="95"/>
      <c r="M17" s="91" t="s">
        <v>106</v>
      </c>
      <c r="N17" s="86"/>
    </row>
    <row r="18" spans="2:14" ht="18" customHeight="1" x14ac:dyDescent="0.15">
      <c r="B18" s="560" t="s">
        <v>248</v>
      </c>
      <c r="C18" s="561" t="s">
        <v>249</v>
      </c>
      <c r="D18" s="561"/>
      <c r="E18" s="561"/>
      <c r="F18" s="562" t="s">
        <v>250</v>
      </c>
      <c r="G18" s="562"/>
      <c r="H18" s="562"/>
      <c r="I18" s="563"/>
      <c r="J18" s="96"/>
      <c r="K18" s="96"/>
      <c r="M18" s="91" t="s">
        <v>128</v>
      </c>
      <c r="N18" s="86"/>
    </row>
    <row r="19" spans="2:14" ht="39.75" customHeight="1" x14ac:dyDescent="0.15">
      <c r="B19" s="560"/>
      <c r="C19" s="555" t="s">
        <v>335</v>
      </c>
      <c r="D19" s="555"/>
      <c r="E19" s="555"/>
      <c r="F19" s="555" t="s">
        <v>336</v>
      </c>
      <c r="G19" s="555"/>
      <c r="H19" s="555"/>
      <c r="I19" s="556"/>
      <c r="J19" s="94"/>
      <c r="K19" s="94"/>
      <c r="M19" s="91" t="s">
        <v>132</v>
      </c>
      <c r="N19" s="86"/>
    </row>
    <row r="20" spans="2:14" ht="39.75" customHeight="1" x14ac:dyDescent="0.15">
      <c r="B20" s="118" t="s">
        <v>251</v>
      </c>
      <c r="C20" s="564" t="s">
        <v>247</v>
      </c>
      <c r="D20" s="565"/>
      <c r="E20" s="566"/>
      <c r="F20" s="567" t="s">
        <v>247</v>
      </c>
      <c r="G20" s="567"/>
      <c r="H20" s="567"/>
      <c r="I20" s="568"/>
      <c r="J20" s="88"/>
      <c r="K20" s="88"/>
      <c r="M20" s="91"/>
      <c r="N20" s="86"/>
    </row>
    <row r="21" spans="2:14" ht="361.25" customHeight="1" x14ac:dyDescent="0.15">
      <c r="B21" s="118" t="s">
        <v>252</v>
      </c>
      <c r="C21" s="744" t="s">
        <v>337</v>
      </c>
      <c r="D21" s="745"/>
      <c r="E21" s="746"/>
      <c r="F21" s="747" t="s">
        <v>424</v>
      </c>
      <c r="G21" s="748"/>
      <c r="H21" s="748"/>
      <c r="I21" s="749"/>
      <c r="J21" s="93"/>
      <c r="K21" s="93"/>
      <c r="M21" s="97"/>
      <c r="N21" s="86"/>
    </row>
    <row r="22" spans="2:14" ht="23.25" customHeight="1" x14ac:dyDescent="0.15">
      <c r="B22" s="118" t="s">
        <v>253</v>
      </c>
      <c r="C22" s="621">
        <v>44927</v>
      </c>
      <c r="D22" s="631"/>
      <c r="E22" s="632"/>
      <c r="F22" s="131" t="s">
        <v>254</v>
      </c>
      <c r="G22" s="272">
        <v>0.3</v>
      </c>
      <c r="H22" s="131" t="s">
        <v>255</v>
      </c>
      <c r="I22" s="273">
        <v>0.7</v>
      </c>
      <c r="J22" s="98"/>
      <c r="K22" s="98"/>
      <c r="M22" s="97"/>
    </row>
    <row r="23" spans="2:14" ht="27" customHeight="1" x14ac:dyDescent="0.15">
      <c r="B23" s="118" t="s">
        <v>256</v>
      </c>
      <c r="C23" s="621">
        <v>45291</v>
      </c>
      <c r="D23" s="510"/>
      <c r="E23" s="622"/>
      <c r="F23" s="131" t="s">
        <v>257</v>
      </c>
      <c r="G23" s="509">
        <v>0.2</v>
      </c>
      <c r="H23" s="510"/>
      <c r="I23" s="511"/>
      <c r="J23" s="99"/>
      <c r="K23" s="99"/>
      <c r="M23" s="97"/>
    </row>
    <row r="24" spans="2:14" ht="30.75" customHeight="1" x14ac:dyDescent="0.15">
      <c r="B24" s="210" t="s">
        <v>258</v>
      </c>
      <c r="C24" s="724" t="s">
        <v>259</v>
      </c>
      <c r="D24" s="725"/>
      <c r="E24" s="726"/>
      <c r="F24" s="211" t="s">
        <v>260</v>
      </c>
      <c r="G24" s="509" t="s">
        <v>426</v>
      </c>
      <c r="H24" s="510"/>
      <c r="I24" s="511"/>
      <c r="J24" s="96"/>
      <c r="K24" s="96"/>
      <c r="M24" s="97"/>
    </row>
    <row r="25" spans="2:14" ht="22.5" customHeight="1" x14ac:dyDescent="0.15">
      <c r="B25" s="503" t="s">
        <v>261</v>
      </c>
      <c r="C25" s="504"/>
      <c r="D25" s="504"/>
      <c r="E25" s="504"/>
      <c r="F25" s="504"/>
      <c r="G25" s="504"/>
      <c r="H25" s="504"/>
      <c r="I25" s="505"/>
      <c r="J25" s="85"/>
      <c r="K25" s="85"/>
      <c r="M25" s="97"/>
    </row>
    <row r="26" spans="2:14" ht="43.5" customHeight="1" x14ac:dyDescent="0.15">
      <c r="B26" s="100" t="s">
        <v>148</v>
      </c>
      <c r="C26" s="134" t="s">
        <v>262</v>
      </c>
      <c r="D26" s="134" t="s">
        <v>263</v>
      </c>
      <c r="E26" s="135" t="s">
        <v>264</v>
      </c>
      <c r="F26" s="134" t="s">
        <v>265</v>
      </c>
      <c r="G26" s="134" t="s">
        <v>266</v>
      </c>
      <c r="H26" s="135" t="s">
        <v>267</v>
      </c>
      <c r="I26" s="136" t="s">
        <v>268</v>
      </c>
      <c r="J26" s="94"/>
      <c r="K26" s="94"/>
      <c r="M26" s="97"/>
    </row>
    <row r="27" spans="2:14" ht="15.5" customHeight="1" x14ac:dyDescent="0.15">
      <c r="B27" s="100" t="s">
        <v>269</v>
      </c>
      <c r="C27" s="213">
        <f>0.0833333333333333*$G$23</f>
        <v>1.6666666666666659E-2</v>
      </c>
      <c r="D27" s="213">
        <f>C27</f>
        <v>1.6666666666666659E-2</v>
      </c>
      <c r="E27" s="128">
        <f>D27/C27</f>
        <v>1</v>
      </c>
      <c r="F27" s="727">
        <f>SUM(C27:C38)</f>
        <v>0.19999999999999993</v>
      </c>
      <c r="G27" s="730">
        <f>SUM(D27:D38)</f>
        <v>3.3333333333333319E-2</v>
      </c>
      <c r="H27" s="222">
        <f>+(D27*100%)/$G$23</f>
        <v>8.3333333333333287E-2</v>
      </c>
      <c r="I27" s="733">
        <f>G27+I22</f>
        <v>0.73333333333333328</v>
      </c>
      <c r="J27" s="94">
        <v>8.3333333333333301E-2</v>
      </c>
      <c r="K27" s="94"/>
      <c r="M27" s="97"/>
    </row>
    <row r="28" spans="2:14" ht="15.5" customHeight="1" x14ac:dyDescent="0.15">
      <c r="B28" s="100" t="s">
        <v>158</v>
      </c>
      <c r="C28" s="213">
        <f t="shared" ref="C28:C38" si="0">0.0833333333333333*$G$23</f>
        <v>1.6666666666666659E-2</v>
      </c>
      <c r="D28" s="213">
        <f>C28</f>
        <v>1.6666666666666659E-2</v>
      </c>
      <c r="E28" s="128">
        <f>D28/C28</f>
        <v>1</v>
      </c>
      <c r="F28" s="728"/>
      <c r="G28" s="731"/>
      <c r="H28" s="222">
        <f>+IF(D28="","",((D28*100%)/$G$23)+H27)</f>
        <v>0.16666666666666657</v>
      </c>
      <c r="I28" s="734"/>
      <c r="J28" s="94"/>
      <c r="K28" s="94"/>
      <c r="M28" s="97"/>
    </row>
    <row r="29" spans="2:14" ht="15.5" customHeight="1" x14ac:dyDescent="0.15">
      <c r="B29" s="100" t="s">
        <v>159</v>
      </c>
      <c r="C29" s="213">
        <f t="shared" si="0"/>
        <v>1.6666666666666659E-2</v>
      </c>
      <c r="D29" s="213"/>
      <c r="E29" s="128">
        <f>D29/C29</f>
        <v>0</v>
      </c>
      <c r="F29" s="728"/>
      <c r="G29" s="731"/>
      <c r="H29" s="222" t="str">
        <f>+IF(D29="","",((D29*100%)/$G$23)+H28)</f>
        <v/>
      </c>
      <c r="I29" s="734"/>
      <c r="J29" s="94"/>
      <c r="K29" s="94"/>
      <c r="M29" s="97"/>
    </row>
    <row r="30" spans="2:14" ht="15.5" customHeight="1" x14ac:dyDescent="0.15">
      <c r="B30" s="100" t="s">
        <v>160</v>
      </c>
      <c r="C30" s="213">
        <f t="shared" si="0"/>
        <v>1.6666666666666659E-2</v>
      </c>
      <c r="D30" s="213"/>
      <c r="E30" s="128">
        <f t="shared" ref="E30:E31" si="1">D30/C30</f>
        <v>0</v>
      </c>
      <c r="F30" s="728"/>
      <c r="G30" s="731"/>
      <c r="H30" s="222" t="str">
        <f t="shared" ref="H30:H38" si="2">+IF(D30="","",((D30*100%)/$G$23)+H29)</f>
        <v/>
      </c>
      <c r="I30" s="734"/>
      <c r="J30" s="94"/>
      <c r="K30" s="94"/>
      <c r="M30" s="97"/>
    </row>
    <row r="31" spans="2:14" ht="15.5" customHeight="1" x14ac:dyDescent="0.15">
      <c r="B31" s="100" t="s">
        <v>161</v>
      </c>
      <c r="C31" s="213">
        <f t="shared" si="0"/>
        <v>1.6666666666666659E-2</v>
      </c>
      <c r="D31" s="213"/>
      <c r="E31" s="128">
        <f t="shared" si="1"/>
        <v>0</v>
      </c>
      <c r="F31" s="728"/>
      <c r="G31" s="731"/>
      <c r="H31" s="222" t="str">
        <f t="shared" si="2"/>
        <v/>
      </c>
      <c r="I31" s="734"/>
      <c r="J31" s="94"/>
      <c r="K31" s="94"/>
      <c r="M31" s="97"/>
    </row>
    <row r="32" spans="2:14" ht="15.5" customHeight="1" x14ac:dyDescent="0.15">
      <c r="B32" s="100" t="s">
        <v>162</v>
      </c>
      <c r="C32" s="213">
        <f>0.0833333333333333*$G$23</f>
        <v>1.6666666666666659E-2</v>
      </c>
      <c r="D32" s="213"/>
      <c r="E32" s="128">
        <f>D32/C32</f>
        <v>0</v>
      </c>
      <c r="F32" s="728"/>
      <c r="G32" s="731"/>
      <c r="H32" s="222" t="str">
        <f t="shared" si="2"/>
        <v/>
      </c>
      <c r="I32" s="734"/>
      <c r="J32" s="94"/>
      <c r="K32" s="94"/>
      <c r="M32" s="97"/>
    </row>
    <row r="33" spans="2:11" ht="19.5" customHeight="1" x14ac:dyDescent="0.15">
      <c r="B33" s="100" t="s">
        <v>163</v>
      </c>
      <c r="C33" s="213">
        <f t="shared" si="0"/>
        <v>1.6666666666666659E-2</v>
      </c>
      <c r="D33" s="213"/>
      <c r="E33" s="128">
        <f t="shared" ref="E33:E38" si="3">D33/C33</f>
        <v>0</v>
      </c>
      <c r="F33" s="728"/>
      <c r="G33" s="731"/>
      <c r="H33" s="222" t="str">
        <f t="shared" si="2"/>
        <v/>
      </c>
      <c r="I33" s="734"/>
      <c r="J33" s="102"/>
      <c r="K33" s="102"/>
    </row>
    <row r="34" spans="2:11" ht="19.5" customHeight="1" x14ac:dyDescent="0.15">
      <c r="B34" s="100" t="s">
        <v>164</v>
      </c>
      <c r="C34" s="213">
        <f t="shared" si="0"/>
        <v>1.6666666666666659E-2</v>
      </c>
      <c r="D34" s="213"/>
      <c r="E34" s="128">
        <f t="shared" si="3"/>
        <v>0</v>
      </c>
      <c r="F34" s="728"/>
      <c r="G34" s="731"/>
      <c r="H34" s="222" t="str">
        <f t="shared" si="2"/>
        <v/>
      </c>
      <c r="I34" s="734"/>
      <c r="J34" s="102"/>
      <c r="K34" s="102"/>
    </row>
    <row r="35" spans="2:11" ht="19.5" customHeight="1" x14ac:dyDescent="0.15">
      <c r="B35" s="100" t="s">
        <v>165</v>
      </c>
      <c r="C35" s="213">
        <f t="shared" si="0"/>
        <v>1.6666666666666659E-2</v>
      </c>
      <c r="D35" s="213"/>
      <c r="E35" s="128">
        <f t="shared" si="3"/>
        <v>0</v>
      </c>
      <c r="F35" s="728"/>
      <c r="G35" s="731"/>
      <c r="H35" s="222" t="str">
        <f t="shared" si="2"/>
        <v/>
      </c>
      <c r="I35" s="734"/>
      <c r="J35" s="102"/>
      <c r="K35" s="102"/>
    </row>
    <row r="36" spans="2:11" ht="19.5" customHeight="1" x14ac:dyDescent="0.15">
      <c r="B36" s="100" t="s">
        <v>166</v>
      </c>
      <c r="C36" s="213">
        <f t="shared" si="0"/>
        <v>1.6666666666666659E-2</v>
      </c>
      <c r="D36" s="213"/>
      <c r="E36" s="128">
        <f t="shared" si="3"/>
        <v>0</v>
      </c>
      <c r="F36" s="728"/>
      <c r="G36" s="731"/>
      <c r="H36" s="222" t="str">
        <f t="shared" si="2"/>
        <v/>
      </c>
      <c r="I36" s="734"/>
      <c r="J36" s="102"/>
      <c r="K36" s="102"/>
    </row>
    <row r="37" spans="2:11" ht="19.5" customHeight="1" x14ac:dyDescent="0.15">
      <c r="B37" s="100" t="s">
        <v>167</v>
      </c>
      <c r="C37" s="213">
        <f t="shared" si="0"/>
        <v>1.6666666666666659E-2</v>
      </c>
      <c r="D37" s="213"/>
      <c r="E37" s="128">
        <f t="shared" si="3"/>
        <v>0</v>
      </c>
      <c r="F37" s="728"/>
      <c r="G37" s="731"/>
      <c r="H37" s="222" t="str">
        <f t="shared" si="2"/>
        <v/>
      </c>
      <c r="I37" s="734"/>
      <c r="J37" s="102"/>
      <c r="K37" s="102"/>
    </row>
    <row r="38" spans="2:11" ht="19.5" customHeight="1" x14ac:dyDescent="0.15">
      <c r="B38" s="100" t="s">
        <v>168</v>
      </c>
      <c r="C38" s="213">
        <f t="shared" si="0"/>
        <v>1.6666666666666659E-2</v>
      </c>
      <c r="D38" s="213"/>
      <c r="E38" s="128">
        <f t="shared" si="3"/>
        <v>0</v>
      </c>
      <c r="F38" s="729"/>
      <c r="G38" s="732"/>
      <c r="H38" s="222" t="str">
        <f t="shared" si="2"/>
        <v/>
      </c>
      <c r="I38" s="735"/>
      <c r="J38" s="102"/>
      <c r="K38" s="102"/>
    </row>
    <row r="39" spans="2:11" ht="78.75" customHeight="1" x14ac:dyDescent="0.15">
      <c r="B39" s="119" t="s">
        <v>270</v>
      </c>
      <c r="C39" s="736"/>
      <c r="D39" s="737"/>
      <c r="E39" s="737"/>
      <c r="F39" s="737"/>
      <c r="G39" s="737"/>
      <c r="H39" s="737"/>
      <c r="I39" s="738"/>
      <c r="J39" s="103"/>
      <c r="K39" s="103"/>
    </row>
    <row r="40" spans="2:11" ht="47.75" customHeight="1" x14ac:dyDescent="0.15">
      <c r="B40" s="524"/>
      <c r="C40" s="525"/>
      <c r="D40" s="525"/>
      <c r="E40" s="525"/>
      <c r="F40" s="525"/>
      <c r="G40" s="525"/>
      <c r="H40" s="525"/>
      <c r="I40" s="526"/>
      <c r="J40" s="85"/>
      <c r="K40" s="85"/>
    </row>
    <row r="41" spans="2:11" ht="47.75" customHeight="1" x14ac:dyDescent="0.15">
      <c r="B41" s="527"/>
      <c r="C41" s="528"/>
      <c r="D41" s="528"/>
      <c r="E41" s="528"/>
      <c r="F41" s="528"/>
      <c r="G41" s="528"/>
      <c r="H41" s="528"/>
      <c r="I41" s="529"/>
      <c r="J41" s="103"/>
      <c r="K41" s="103"/>
    </row>
    <row r="42" spans="2:11" ht="47.75" customHeight="1" x14ac:dyDescent="0.15">
      <c r="B42" s="527"/>
      <c r="C42" s="528"/>
      <c r="D42" s="528"/>
      <c r="E42" s="528"/>
      <c r="F42" s="528"/>
      <c r="G42" s="528"/>
      <c r="H42" s="528"/>
      <c r="I42" s="529"/>
      <c r="J42" s="103"/>
      <c r="K42" s="103"/>
    </row>
    <row r="43" spans="2:11" ht="47.75" customHeight="1" x14ac:dyDescent="0.15">
      <c r="B43" s="527"/>
      <c r="C43" s="528"/>
      <c r="D43" s="528"/>
      <c r="E43" s="528"/>
      <c r="F43" s="528"/>
      <c r="G43" s="528"/>
      <c r="H43" s="528"/>
      <c r="I43" s="529"/>
      <c r="J43" s="103"/>
      <c r="K43" s="103"/>
    </row>
    <row r="44" spans="2:11" ht="47.75" customHeight="1" x14ac:dyDescent="0.15">
      <c r="B44" s="530"/>
      <c r="C44" s="531"/>
      <c r="D44" s="531"/>
      <c r="E44" s="531"/>
      <c r="F44" s="531"/>
      <c r="G44" s="531"/>
      <c r="H44" s="531"/>
      <c r="I44" s="532"/>
      <c r="J44" s="84"/>
      <c r="K44" s="84"/>
    </row>
    <row r="45" spans="2:11" ht="47.75" customHeight="1" x14ac:dyDescent="0.15">
      <c r="B45" s="144"/>
      <c r="C45" s="154"/>
      <c r="D45" s="145"/>
      <c r="E45" s="145"/>
      <c r="F45" s="145"/>
      <c r="G45" s="145"/>
      <c r="H45" s="145"/>
      <c r="I45" s="145"/>
      <c r="J45" s="84"/>
      <c r="K45" s="84"/>
    </row>
    <row r="46" spans="2:11" ht="52.5" customHeight="1" x14ac:dyDescent="0.15">
      <c r="B46" s="742" t="s">
        <v>271</v>
      </c>
      <c r="C46" s="704" t="s">
        <v>447</v>
      </c>
      <c r="D46" s="705"/>
      <c r="E46" s="705"/>
      <c r="F46" s="706"/>
      <c r="G46" s="146"/>
      <c r="H46" s="140" t="s">
        <v>148</v>
      </c>
      <c r="I46" s="141" t="s">
        <v>296</v>
      </c>
      <c r="J46" s="104"/>
      <c r="K46" s="104"/>
    </row>
    <row r="47" spans="2:11" ht="52.5" customHeight="1" x14ac:dyDescent="0.15">
      <c r="B47" s="743"/>
      <c r="C47" s="707"/>
      <c r="D47" s="708"/>
      <c r="E47" s="708"/>
      <c r="F47" s="709"/>
      <c r="G47" s="266" t="s">
        <v>415</v>
      </c>
      <c r="H47" s="280">
        <v>24</v>
      </c>
      <c r="I47" s="280">
        <v>46</v>
      </c>
      <c r="J47" s="104"/>
      <c r="K47" s="104"/>
    </row>
    <row r="48" spans="2:11" ht="52.5" customHeight="1" x14ac:dyDescent="0.15">
      <c r="B48" s="743"/>
      <c r="C48" s="707"/>
      <c r="D48" s="708"/>
      <c r="E48" s="708"/>
      <c r="F48" s="709"/>
      <c r="G48" s="266" t="s">
        <v>338</v>
      </c>
      <c r="H48" s="281">
        <v>2</v>
      </c>
      <c r="I48" s="281">
        <v>4</v>
      </c>
      <c r="J48" s="104"/>
      <c r="K48" s="104"/>
    </row>
    <row r="49" spans="2:24" ht="52.5" customHeight="1" x14ac:dyDescent="0.15">
      <c r="B49" s="743"/>
      <c r="C49" s="707"/>
      <c r="D49" s="708"/>
      <c r="E49" s="708"/>
      <c r="F49" s="709"/>
      <c r="G49" s="266" t="s">
        <v>339</v>
      </c>
      <c r="H49" s="282">
        <v>109</v>
      </c>
      <c r="I49" s="282">
        <v>167</v>
      </c>
      <c r="J49" s="104"/>
      <c r="K49" s="104"/>
    </row>
    <row r="50" spans="2:24" ht="52.5" customHeight="1" x14ac:dyDescent="0.15">
      <c r="B50" s="743"/>
      <c r="C50" s="707"/>
      <c r="D50" s="708"/>
      <c r="E50" s="708"/>
      <c r="F50" s="709"/>
      <c r="G50" s="266" t="s">
        <v>416</v>
      </c>
      <c r="H50" s="282">
        <v>1</v>
      </c>
      <c r="I50" s="282">
        <v>2</v>
      </c>
      <c r="J50" s="104"/>
      <c r="K50" s="81"/>
      <c r="X50" s="83"/>
    </row>
    <row r="51" spans="2:24" ht="52.5" customHeight="1" x14ac:dyDescent="0.15">
      <c r="B51" s="743"/>
      <c r="C51" s="707"/>
      <c r="D51" s="708"/>
      <c r="E51" s="708"/>
      <c r="F51" s="709"/>
      <c r="G51" s="266" t="s">
        <v>414</v>
      </c>
      <c r="H51" s="282">
        <v>60</v>
      </c>
      <c r="I51" s="282">
        <v>113</v>
      </c>
      <c r="J51" s="104"/>
      <c r="K51" s="104"/>
    </row>
    <row r="52" spans="2:24" ht="60.75" customHeight="1" x14ac:dyDescent="0.15">
      <c r="B52" s="743"/>
      <c r="C52" s="715" t="s">
        <v>470</v>
      </c>
      <c r="D52" s="716"/>
      <c r="E52" s="716"/>
      <c r="F52" s="717"/>
      <c r="G52" s="266" t="s">
        <v>340</v>
      </c>
      <c r="H52" s="150">
        <v>93</v>
      </c>
      <c r="I52" s="150">
        <v>294</v>
      </c>
      <c r="J52" s="104"/>
      <c r="K52" s="104"/>
    </row>
    <row r="53" spans="2:24" ht="60.75" customHeight="1" x14ac:dyDescent="0.15">
      <c r="B53" s="743"/>
      <c r="C53" s="718"/>
      <c r="D53" s="719"/>
      <c r="E53" s="719"/>
      <c r="F53" s="720"/>
      <c r="G53" s="266" t="s">
        <v>341</v>
      </c>
      <c r="H53" s="150">
        <v>8</v>
      </c>
      <c r="I53" s="150">
        <v>20</v>
      </c>
      <c r="J53" s="104"/>
      <c r="K53" s="104"/>
    </row>
    <row r="54" spans="2:24" ht="60.75" customHeight="1" x14ac:dyDescent="0.15">
      <c r="B54" s="743"/>
      <c r="C54" s="718"/>
      <c r="D54" s="719"/>
      <c r="E54" s="719"/>
      <c r="F54" s="720"/>
      <c r="G54" s="266" t="s">
        <v>342</v>
      </c>
      <c r="H54" s="150">
        <v>128</v>
      </c>
      <c r="I54" s="150">
        <v>340</v>
      </c>
      <c r="J54" s="104"/>
      <c r="K54" s="104"/>
    </row>
    <row r="55" spans="2:24" ht="60.75" customHeight="1" x14ac:dyDescent="0.15">
      <c r="B55" s="743"/>
      <c r="C55" s="721"/>
      <c r="D55" s="722"/>
      <c r="E55" s="722"/>
      <c r="F55" s="723"/>
      <c r="G55" s="266" t="s">
        <v>423</v>
      </c>
      <c r="H55" s="150">
        <v>0</v>
      </c>
      <c r="I55" s="150">
        <v>0</v>
      </c>
      <c r="J55" s="104"/>
      <c r="K55" s="104"/>
    </row>
    <row r="56" spans="2:24" ht="81.5" customHeight="1" x14ac:dyDescent="0.15">
      <c r="B56" s="743"/>
      <c r="C56" s="704" t="s">
        <v>448</v>
      </c>
      <c r="D56" s="705"/>
      <c r="E56" s="705"/>
      <c r="F56" s="706"/>
      <c r="G56" s="266" t="s">
        <v>413</v>
      </c>
      <c r="H56" s="150">
        <v>9</v>
      </c>
      <c r="I56" s="150">
        <f>3+H56</f>
        <v>12</v>
      </c>
      <c r="J56" s="104"/>
      <c r="K56" s="104"/>
    </row>
    <row r="57" spans="2:24" ht="81.5" customHeight="1" x14ac:dyDescent="0.15">
      <c r="B57" s="743"/>
      <c r="C57" s="707"/>
      <c r="D57" s="708"/>
      <c r="E57" s="708"/>
      <c r="F57" s="709"/>
      <c r="G57" s="266" t="s">
        <v>343</v>
      </c>
      <c r="H57" s="150">
        <v>0</v>
      </c>
      <c r="I57" s="150">
        <v>0</v>
      </c>
      <c r="J57" s="104"/>
      <c r="K57" s="104"/>
    </row>
    <row r="58" spans="2:24" ht="81.5" customHeight="1" x14ac:dyDescent="0.15">
      <c r="B58" s="743"/>
      <c r="C58" s="710"/>
      <c r="D58" s="711"/>
      <c r="E58" s="711"/>
      <c r="F58" s="712"/>
      <c r="G58" s="266" t="s">
        <v>412</v>
      </c>
      <c r="H58" s="150">
        <v>3</v>
      </c>
      <c r="I58" s="150">
        <f>4+H58</f>
        <v>7</v>
      </c>
      <c r="J58" s="104"/>
      <c r="K58" s="104"/>
    </row>
    <row r="59" spans="2:24" ht="65" customHeight="1" x14ac:dyDescent="0.15">
      <c r="B59" s="142" t="s">
        <v>272</v>
      </c>
      <c r="C59" s="739" t="s">
        <v>436</v>
      </c>
      <c r="D59" s="740"/>
      <c r="E59" s="740"/>
      <c r="F59" s="740"/>
      <c r="G59" s="740"/>
      <c r="H59" s="740"/>
      <c r="I59" s="741"/>
      <c r="J59" s="104"/>
      <c r="K59" s="104"/>
    </row>
    <row r="60" spans="2:24" ht="86" customHeight="1" x14ac:dyDescent="0.15">
      <c r="B60" s="120" t="s">
        <v>273</v>
      </c>
      <c r="C60" s="739" t="s">
        <v>435</v>
      </c>
      <c r="D60" s="740"/>
      <c r="E60" s="740"/>
      <c r="F60" s="740"/>
      <c r="G60" s="740"/>
      <c r="H60" s="740"/>
      <c r="I60" s="741"/>
      <c r="J60" s="104"/>
      <c r="K60" s="104"/>
    </row>
    <row r="61" spans="2:24" ht="22.5" customHeight="1" x14ac:dyDescent="0.15">
      <c r="B61" s="503" t="s">
        <v>274</v>
      </c>
      <c r="C61" s="504"/>
      <c r="D61" s="504"/>
      <c r="E61" s="504"/>
      <c r="F61" s="504"/>
      <c r="G61" s="504"/>
      <c r="H61" s="504"/>
      <c r="I61" s="505"/>
      <c r="J61" s="104"/>
      <c r="K61" s="104"/>
    </row>
    <row r="62" spans="2:24" ht="22.5" customHeight="1" x14ac:dyDescent="0.15">
      <c r="B62" s="499" t="s">
        <v>275</v>
      </c>
      <c r="C62" s="137" t="s">
        <v>276</v>
      </c>
      <c r="D62" s="501" t="s">
        <v>277</v>
      </c>
      <c r="E62" s="501"/>
      <c r="F62" s="501"/>
      <c r="G62" s="501" t="s">
        <v>278</v>
      </c>
      <c r="H62" s="501"/>
      <c r="I62" s="502"/>
      <c r="J62" s="105"/>
      <c r="K62" s="105"/>
    </row>
    <row r="63" spans="2:24" ht="30.75" customHeight="1" x14ac:dyDescent="0.15">
      <c r="B63" s="500"/>
      <c r="C63" s="138"/>
      <c r="D63" s="497"/>
      <c r="E63" s="497"/>
      <c r="F63" s="497"/>
      <c r="G63" s="497"/>
      <c r="H63" s="497"/>
      <c r="I63" s="498"/>
      <c r="J63" s="105"/>
      <c r="K63" s="105"/>
    </row>
    <row r="64" spans="2:24" ht="32.25" customHeight="1" x14ac:dyDescent="0.15">
      <c r="B64" s="121" t="s">
        <v>279</v>
      </c>
      <c r="C64" s="713" t="s">
        <v>467</v>
      </c>
      <c r="D64" s="713"/>
      <c r="E64" s="713"/>
      <c r="F64" s="713"/>
      <c r="G64" s="713"/>
      <c r="H64" s="713"/>
      <c r="I64" s="714"/>
      <c r="J64" s="106"/>
      <c r="K64" s="106"/>
    </row>
    <row r="65" spans="2:11" ht="28.5" customHeight="1" x14ac:dyDescent="0.15">
      <c r="B65" s="122" t="s">
        <v>280</v>
      </c>
      <c r="C65" s="713" t="s">
        <v>467</v>
      </c>
      <c r="D65" s="713"/>
      <c r="E65" s="713"/>
      <c r="F65" s="713"/>
      <c r="G65" s="713"/>
      <c r="H65" s="713"/>
      <c r="I65" s="714"/>
      <c r="J65" s="106"/>
      <c r="K65" s="106"/>
    </row>
    <row r="66" spans="2:11" ht="30" customHeight="1" x14ac:dyDescent="0.15">
      <c r="B66" s="120" t="s">
        <v>281</v>
      </c>
      <c r="C66" s="713" t="s">
        <v>402</v>
      </c>
      <c r="D66" s="713"/>
      <c r="E66" s="713"/>
      <c r="F66" s="713"/>
      <c r="G66" s="713"/>
      <c r="H66" s="713"/>
      <c r="I66" s="714"/>
      <c r="J66" s="107"/>
      <c r="K66" s="107"/>
    </row>
    <row r="67" spans="2:11" ht="31.5" customHeight="1" thickBot="1" x14ac:dyDescent="0.2">
      <c r="B67" s="116" t="s">
        <v>283</v>
      </c>
      <c r="C67" s="713" t="s">
        <v>403</v>
      </c>
      <c r="D67" s="713"/>
      <c r="E67" s="713"/>
      <c r="F67" s="713"/>
      <c r="G67" s="713"/>
      <c r="H67" s="713"/>
      <c r="I67" s="714"/>
      <c r="J67" s="108"/>
      <c r="K67" s="108"/>
    </row>
    <row r="68" spans="2:11" x14ac:dyDescent="0.15">
      <c r="B68" s="109"/>
      <c r="C68" s="110"/>
      <c r="D68" s="110"/>
      <c r="E68" s="111"/>
      <c r="F68" s="111"/>
      <c r="G68" s="117"/>
      <c r="H68" s="113"/>
      <c r="I68" s="110"/>
      <c r="J68" s="108"/>
      <c r="K68" s="108"/>
    </row>
    <row r="69" spans="2:11" x14ac:dyDescent="0.15">
      <c r="B69" s="109"/>
      <c r="C69" s="110"/>
      <c r="D69" s="110"/>
      <c r="E69" s="111"/>
      <c r="F69" s="111"/>
      <c r="G69" s="117"/>
      <c r="H69" s="113"/>
      <c r="I69" s="110"/>
      <c r="J69" s="108"/>
      <c r="K69" s="108"/>
    </row>
    <row r="70" spans="2:11" x14ac:dyDescent="0.15">
      <c r="B70" s="109"/>
      <c r="C70" s="110"/>
      <c r="D70" s="110"/>
      <c r="E70" s="111"/>
      <c r="F70" s="111"/>
      <c r="G70" s="117"/>
      <c r="H70" s="113"/>
      <c r="I70" s="110"/>
      <c r="J70" s="108"/>
      <c r="K70" s="108"/>
    </row>
    <row r="71" spans="2:11" x14ac:dyDescent="0.15">
      <c r="B71" s="109"/>
      <c r="C71" s="110"/>
      <c r="D71" s="110"/>
      <c r="E71" s="111"/>
      <c r="F71" s="111"/>
      <c r="G71" s="117"/>
      <c r="H71" s="113"/>
      <c r="I71" s="110"/>
      <c r="J71" s="108"/>
      <c r="K71" s="108"/>
    </row>
    <row r="72" spans="2:11" x14ac:dyDescent="0.15">
      <c r="B72" s="109"/>
      <c r="C72" s="110"/>
      <c r="D72" s="110"/>
      <c r="E72" s="111"/>
      <c r="F72" s="111"/>
      <c r="G72" s="117"/>
      <c r="H72" s="113"/>
      <c r="I72" s="110"/>
      <c r="J72" s="108"/>
      <c r="K72" s="108"/>
    </row>
    <row r="73" spans="2:11" ht="25.5" customHeight="1" x14ac:dyDescent="0.15">
      <c r="B73" s="109"/>
      <c r="C73" s="110"/>
      <c r="D73" s="110"/>
      <c r="E73" s="111"/>
      <c r="F73" s="111"/>
      <c r="G73" s="117"/>
      <c r="H73" s="113"/>
      <c r="I73" s="110"/>
      <c r="J73" s="108"/>
      <c r="K73" s="108"/>
    </row>
  </sheetData>
  <sheetProtection algorithmName="SHA-512" hashValue="l6OBSzMnXAArH+48blxyTCAi7x8nxO9QC//lHYsbG7x6TiAgE4v0xizoZqze1J0GLn6juElwuGUIQ4bwzOSYxw==" saltValue="eme2NvJT6PKca/tTVgKWTw==" spinCount="100000" sheet="1" objects="1" scenarios="1"/>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9:I59"/>
    <mergeCell ref="C60:I60"/>
    <mergeCell ref="B46:B58"/>
    <mergeCell ref="C24:E24"/>
    <mergeCell ref="G24:I24"/>
    <mergeCell ref="B25:I25"/>
    <mergeCell ref="F27:F38"/>
    <mergeCell ref="G27:G38"/>
    <mergeCell ref="I27:I38"/>
    <mergeCell ref="B61:I61"/>
    <mergeCell ref="C56:F58"/>
    <mergeCell ref="C46:F51"/>
    <mergeCell ref="C67:I67"/>
    <mergeCell ref="B62:B63"/>
    <mergeCell ref="D62:F62"/>
    <mergeCell ref="G62:I62"/>
    <mergeCell ref="D63:F63"/>
    <mergeCell ref="G63:I63"/>
    <mergeCell ref="C64:I64"/>
    <mergeCell ref="C65:I65"/>
    <mergeCell ref="C66:I66"/>
    <mergeCell ref="C52:F55"/>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2"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O113"/>
  <sheetViews>
    <sheetView view="pageBreakPreview" topLeftCell="A25" zoomScale="85" zoomScaleNormal="85" zoomScaleSheetLayoutView="85" zoomScalePageLayoutView="85" workbookViewId="0">
      <selection activeCell="G27" sqref="G27:G38"/>
    </sheetView>
  </sheetViews>
  <sheetFormatPr baseColWidth="10" defaultColWidth="10.6640625" defaultRowHeight="13" x14ac:dyDescent="0.15"/>
  <cols>
    <col min="1" max="1" width="1" style="83" customWidth="1"/>
    <col min="2" max="2" width="25.5" style="114" customWidth="1"/>
    <col min="3" max="6" width="23.5" style="83" customWidth="1"/>
    <col min="7" max="7" width="24.33203125" style="114" customWidth="1"/>
    <col min="8" max="8" width="24.5" style="83" customWidth="1"/>
    <col min="9" max="9" width="26" style="83" customWidth="1"/>
    <col min="10" max="10" width="11.6640625" style="81" bestFit="1" customWidth="1"/>
    <col min="11" max="15" width="10.6640625" style="81"/>
    <col min="16" max="16384" width="10.6640625" style="83"/>
  </cols>
  <sheetData>
    <row r="1" spans="2:9" ht="37.5" customHeight="1" x14ac:dyDescent="0.15">
      <c r="B1" s="589"/>
      <c r="C1" s="637" t="s">
        <v>1</v>
      </c>
      <c r="D1" s="637"/>
      <c r="E1" s="637"/>
      <c r="F1" s="637"/>
      <c r="G1" s="637"/>
      <c r="H1" s="637"/>
      <c r="I1" s="593"/>
    </row>
    <row r="2" spans="2:9" ht="37.5" customHeight="1" x14ac:dyDescent="0.15">
      <c r="B2" s="590"/>
      <c r="C2" s="596" t="s">
        <v>218</v>
      </c>
      <c r="D2" s="596"/>
      <c r="E2" s="596"/>
      <c r="F2" s="596"/>
      <c r="G2" s="596"/>
      <c r="H2" s="596"/>
      <c r="I2" s="594"/>
    </row>
    <row r="3" spans="2:9" ht="37.5" customHeight="1" thickBot="1" x14ac:dyDescent="0.2">
      <c r="B3" s="591"/>
      <c r="C3" s="597" t="s">
        <v>219</v>
      </c>
      <c r="D3" s="597"/>
      <c r="E3" s="597"/>
      <c r="F3" s="597" t="s">
        <v>220</v>
      </c>
      <c r="G3" s="597"/>
      <c r="H3" s="597"/>
      <c r="I3" s="595"/>
    </row>
    <row r="4" spans="2:9" ht="23.25" customHeight="1" x14ac:dyDescent="0.15">
      <c r="B4" s="585" t="s">
        <v>221</v>
      </c>
      <c r="C4" s="586"/>
      <c r="D4" s="586"/>
      <c r="E4" s="586"/>
      <c r="F4" s="586"/>
      <c r="G4" s="586"/>
      <c r="H4" s="586"/>
      <c r="I4" s="587"/>
    </row>
    <row r="5" spans="2:9" ht="24" customHeight="1" x14ac:dyDescent="0.15">
      <c r="B5" s="503" t="s">
        <v>222</v>
      </c>
      <c r="C5" s="504"/>
      <c r="D5" s="504"/>
      <c r="E5" s="504"/>
      <c r="F5" s="504"/>
      <c r="G5" s="504"/>
      <c r="H5" s="504"/>
      <c r="I5" s="505"/>
    </row>
    <row r="6" spans="2:9" ht="30.75" customHeight="1" x14ac:dyDescent="0.15">
      <c r="B6" s="118" t="s">
        <v>223</v>
      </c>
      <c r="C6" s="130">
        <v>6</v>
      </c>
      <c r="D6" s="588" t="s">
        <v>224</v>
      </c>
      <c r="E6" s="588"/>
      <c r="F6" s="555" t="s">
        <v>344</v>
      </c>
      <c r="G6" s="555"/>
      <c r="H6" s="555"/>
      <c r="I6" s="556"/>
    </row>
    <row r="7" spans="2:9" ht="30.75" customHeight="1" x14ac:dyDescent="0.15">
      <c r="B7" s="118" t="s">
        <v>225</v>
      </c>
      <c r="C7" s="130" t="s">
        <v>84</v>
      </c>
      <c r="D7" s="588" t="s">
        <v>226</v>
      </c>
      <c r="E7" s="588"/>
      <c r="F7" s="555" t="s">
        <v>227</v>
      </c>
      <c r="G7" s="555"/>
      <c r="H7" s="131" t="s">
        <v>228</v>
      </c>
      <c r="I7" s="132" t="s">
        <v>84</v>
      </c>
    </row>
    <row r="8" spans="2:9" ht="30.75" customHeight="1" x14ac:dyDescent="0.15">
      <c r="B8" s="118" t="s">
        <v>229</v>
      </c>
      <c r="C8" s="555" t="s">
        <v>230</v>
      </c>
      <c r="D8" s="555"/>
      <c r="E8" s="555"/>
      <c r="F8" s="555"/>
      <c r="G8" s="131" t="s">
        <v>231</v>
      </c>
      <c r="H8" s="578">
        <v>7550</v>
      </c>
      <c r="I8" s="579"/>
    </row>
    <row r="9" spans="2:9" ht="30.75" customHeight="1" x14ac:dyDescent="0.15">
      <c r="B9" s="118" t="s">
        <v>68</v>
      </c>
      <c r="C9" s="580" t="s">
        <v>81</v>
      </c>
      <c r="D9" s="580"/>
      <c r="E9" s="580"/>
      <c r="F9" s="580"/>
      <c r="G9" s="131" t="s">
        <v>232</v>
      </c>
      <c r="H9" s="581" t="s">
        <v>345</v>
      </c>
      <c r="I9" s="582"/>
    </row>
    <row r="10" spans="2:9" ht="75.75" customHeight="1" x14ac:dyDescent="0.15">
      <c r="B10" s="118" t="s">
        <v>234</v>
      </c>
      <c r="C10" s="555" t="s">
        <v>346</v>
      </c>
      <c r="D10" s="555"/>
      <c r="E10" s="555"/>
      <c r="F10" s="555"/>
      <c r="G10" s="555"/>
      <c r="H10" s="555"/>
      <c r="I10" s="556"/>
    </row>
    <row r="11" spans="2:9" ht="30.75" customHeight="1" x14ac:dyDescent="0.15">
      <c r="B11" s="118" t="s">
        <v>235</v>
      </c>
      <c r="C11" s="557" t="s">
        <v>331</v>
      </c>
      <c r="D11" s="557"/>
      <c r="E11" s="557"/>
      <c r="F11" s="557"/>
      <c r="G11" s="557"/>
      <c r="H11" s="557"/>
      <c r="I11" s="583"/>
    </row>
    <row r="12" spans="2:9" ht="30.75" customHeight="1" x14ac:dyDescent="0.15">
      <c r="B12" s="118" t="s">
        <v>237</v>
      </c>
      <c r="C12" s="555" t="s">
        <v>347</v>
      </c>
      <c r="D12" s="555"/>
      <c r="E12" s="555"/>
      <c r="F12" s="555"/>
      <c r="G12" s="131" t="s">
        <v>238</v>
      </c>
      <c r="H12" s="567" t="s">
        <v>106</v>
      </c>
      <c r="I12" s="568"/>
    </row>
    <row r="13" spans="2:9" ht="30.75" customHeight="1" x14ac:dyDescent="0.15">
      <c r="B13" s="118" t="s">
        <v>239</v>
      </c>
      <c r="C13" s="584" t="s">
        <v>240</v>
      </c>
      <c r="D13" s="584"/>
      <c r="E13" s="584"/>
      <c r="F13" s="584"/>
      <c r="G13" s="131" t="s">
        <v>241</v>
      </c>
      <c r="H13" s="557" t="s">
        <v>77</v>
      </c>
      <c r="I13" s="583"/>
    </row>
    <row r="14" spans="2:9" ht="30" customHeight="1" x14ac:dyDescent="0.15">
      <c r="B14" s="118" t="s">
        <v>242</v>
      </c>
      <c r="C14" s="635" t="s">
        <v>348</v>
      </c>
      <c r="D14" s="635"/>
      <c r="E14" s="635"/>
      <c r="F14" s="635"/>
      <c r="G14" s="635"/>
      <c r="H14" s="635"/>
      <c r="I14" s="636"/>
    </row>
    <row r="15" spans="2:9" ht="30.75" customHeight="1" x14ac:dyDescent="0.15">
      <c r="B15" s="118" t="s">
        <v>243</v>
      </c>
      <c r="C15" s="576" t="s">
        <v>244</v>
      </c>
      <c r="D15" s="576"/>
      <c r="E15" s="576"/>
      <c r="F15" s="576"/>
      <c r="G15" s="576"/>
      <c r="H15" s="576"/>
      <c r="I15" s="577"/>
    </row>
    <row r="16" spans="2:9" ht="20.25" customHeight="1" x14ac:dyDescent="0.15">
      <c r="B16" s="118" t="s">
        <v>245</v>
      </c>
      <c r="C16" s="555" t="s">
        <v>349</v>
      </c>
      <c r="D16" s="555"/>
      <c r="E16" s="555"/>
      <c r="F16" s="555"/>
      <c r="G16" s="555"/>
      <c r="H16" s="555"/>
      <c r="I16" s="556"/>
    </row>
    <row r="17" spans="2:10" ht="30.75" customHeight="1" x14ac:dyDescent="0.15">
      <c r="B17" s="118" t="s">
        <v>246</v>
      </c>
      <c r="C17" s="557" t="s">
        <v>56</v>
      </c>
      <c r="D17" s="558"/>
      <c r="E17" s="558"/>
      <c r="F17" s="558"/>
      <c r="G17" s="558"/>
      <c r="H17" s="558"/>
      <c r="I17" s="559"/>
    </row>
    <row r="18" spans="2:10" ht="18" customHeight="1" x14ac:dyDescent="0.15">
      <c r="B18" s="560" t="s">
        <v>248</v>
      </c>
      <c r="C18" s="561" t="s">
        <v>249</v>
      </c>
      <c r="D18" s="561"/>
      <c r="E18" s="561"/>
      <c r="F18" s="562" t="s">
        <v>250</v>
      </c>
      <c r="G18" s="562"/>
      <c r="H18" s="562"/>
      <c r="I18" s="563"/>
    </row>
    <row r="19" spans="2:10" ht="39.75" customHeight="1" x14ac:dyDescent="0.15">
      <c r="B19" s="560"/>
      <c r="C19" s="509" t="s">
        <v>350</v>
      </c>
      <c r="D19" s="510"/>
      <c r="E19" s="622"/>
      <c r="F19" s="555" t="str">
        <f>C19</f>
        <v>Actividades que se ejecutaron para la implementación de los procesos transversales</v>
      </c>
      <c r="G19" s="555"/>
      <c r="H19" s="555"/>
      <c r="I19" s="556"/>
    </row>
    <row r="20" spans="2:10" ht="39.75" customHeight="1" x14ac:dyDescent="0.15">
      <c r="B20" s="118" t="s">
        <v>251</v>
      </c>
      <c r="C20" s="509" t="s">
        <v>408</v>
      </c>
      <c r="D20" s="510"/>
      <c r="E20" s="622"/>
      <c r="F20" s="555" t="str">
        <f>C20</f>
        <v>Cantidad de actividades que se ejecutaron para la implementación de los procesos transversales</v>
      </c>
      <c r="G20" s="555"/>
      <c r="H20" s="555"/>
      <c r="I20" s="556"/>
    </row>
    <row r="21" spans="2:10" ht="30" customHeight="1" x14ac:dyDescent="0.15">
      <c r="B21" s="118" t="s">
        <v>252</v>
      </c>
      <c r="C21" s="628"/>
      <c r="D21" s="629"/>
      <c r="E21" s="630"/>
      <c r="F21" s="509"/>
      <c r="G21" s="510"/>
      <c r="H21" s="510"/>
      <c r="I21" s="511"/>
    </row>
    <row r="22" spans="2:10" ht="23.25" customHeight="1" x14ac:dyDescent="0.15">
      <c r="B22" s="118" t="s">
        <v>253</v>
      </c>
      <c r="C22" s="621">
        <v>44562</v>
      </c>
      <c r="D22" s="631"/>
      <c r="E22" s="632"/>
      <c r="F22" s="131" t="s">
        <v>254</v>
      </c>
      <c r="G22" s="212">
        <v>0.3</v>
      </c>
      <c r="H22" s="131" t="s">
        <v>255</v>
      </c>
      <c r="I22" s="133">
        <v>0.7</v>
      </c>
    </row>
    <row r="23" spans="2:10" ht="27" customHeight="1" x14ac:dyDescent="0.15">
      <c r="B23" s="118" t="s">
        <v>256</v>
      </c>
      <c r="C23" s="621">
        <v>44926</v>
      </c>
      <c r="D23" s="510"/>
      <c r="E23" s="622"/>
      <c r="F23" s="131" t="s">
        <v>257</v>
      </c>
      <c r="G23" s="786">
        <v>0.2</v>
      </c>
      <c r="H23" s="787"/>
      <c r="I23" s="788"/>
    </row>
    <row r="24" spans="2:10" ht="30.75" customHeight="1" x14ac:dyDescent="0.15">
      <c r="B24" s="210" t="s">
        <v>258</v>
      </c>
      <c r="C24" s="724" t="s">
        <v>259</v>
      </c>
      <c r="D24" s="725"/>
      <c r="E24" s="726"/>
      <c r="F24" s="211" t="s">
        <v>260</v>
      </c>
      <c r="G24" s="509" t="s">
        <v>426</v>
      </c>
      <c r="H24" s="510"/>
      <c r="I24" s="511"/>
    </row>
    <row r="25" spans="2:10" ht="22.5" customHeight="1" x14ac:dyDescent="0.15">
      <c r="B25" s="503" t="s">
        <v>261</v>
      </c>
      <c r="C25" s="504"/>
      <c r="D25" s="504"/>
      <c r="E25" s="504"/>
      <c r="F25" s="504"/>
      <c r="G25" s="504"/>
      <c r="H25" s="504"/>
      <c r="I25" s="505"/>
    </row>
    <row r="26" spans="2:10" ht="43.5" customHeight="1" x14ac:dyDescent="0.15">
      <c r="B26" s="100" t="s">
        <v>148</v>
      </c>
      <c r="C26" s="134" t="s">
        <v>262</v>
      </c>
      <c r="D26" s="134" t="s">
        <v>263</v>
      </c>
      <c r="E26" s="135" t="s">
        <v>264</v>
      </c>
      <c r="F26" s="134" t="s">
        <v>265</v>
      </c>
      <c r="G26" s="134" t="s">
        <v>266</v>
      </c>
      <c r="H26" s="135" t="s">
        <v>267</v>
      </c>
      <c r="I26" s="136" t="s">
        <v>268</v>
      </c>
    </row>
    <row r="27" spans="2:10" ht="15.5" customHeight="1" x14ac:dyDescent="0.15">
      <c r="B27" s="100" t="s">
        <v>269</v>
      </c>
      <c r="C27" s="156">
        <f>0.0833333333333333*$G$23</f>
        <v>1.6666666666666659E-2</v>
      </c>
      <c r="D27" s="156">
        <v>1.6666666666666659E-2</v>
      </c>
      <c r="E27" s="128">
        <f>D27/C27</f>
        <v>1</v>
      </c>
      <c r="F27" s="757">
        <f>SUM(C27:C38)</f>
        <v>0.19999999999999993</v>
      </c>
      <c r="G27" s="760">
        <f>SUM(D27:D38)</f>
        <v>3.3333333333333319E-2</v>
      </c>
      <c r="H27" s="223">
        <f>+(D27*100%)/$G$23</f>
        <v>8.3333333333333287E-2</v>
      </c>
      <c r="I27" s="763">
        <f>G27+I22</f>
        <v>0.73333333333333328</v>
      </c>
    </row>
    <row r="28" spans="2:10" ht="15.5" customHeight="1" x14ac:dyDescent="0.15">
      <c r="B28" s="100" t="s">
        <v>158</v>
      </c>
      <c r="C28" s="156">
        <f t="shared" ref="C28:D38" si="0">0.0833333333333333*$G$23</f>
        <v>1.6666666666666659E-2</v>
      </c>
      <c r="D28" s="156">
        <f t="shared" si="0"/>
        <v>1.6666666666666659E-2</v>
      </c>
      <c r="E28" s="128">
        <f t="shared" ref="E28:E31" si="1">D28/C28</f>
        <v>1</v>
      </c>
      <c r="F28" s="758"/>
      <c r="G28" s="761"/>
      <c r="H28" s="223">
        <f>+IF(D28="","",((D28*100%)/$G$23)+H27)</f>
        <v>0.16666666666666657</v>
      </c>
      <c r="I28" s="764"/>
    </row>
    <row r="29" spans="2:10" ht="15.5" customHeight="1" x14ac:dyDescent="0.15">
      <c r="B29" s="100" t="s">
        <v>159</v>
      </c>
      <c r="C29" s="156">
        <f t="shared" si="0"/>
        <v>1.6666666666666659E-2</v>
      </c>
      <c r="D29" s="156"/>
      <c r="E29" s="128">
        <f t="shared" si="1"/>
        <v>0</v>
      </c>
      <c r="F29" s="758"/>
      <c r="G29" s="761"/>
      <c r="H29" s="223" t="str">
        <f t="shared" ref="H29:H38" si="2">+IF(D29="","",((D29*100%)/$G$23)+H28)</f>
        <v/>
      </c>
      <c r="I29" s="764"/>
    </row>
    <row r="30" spans="2:10" ht="15.5" customHeight="1" x14ac:dyDescent="0.15">
      <c r="B30" s="100" t="s">
        <v>160</v>
      </c>
      <c r="C30" s="156">
        <f t="shared" si="0"/>
        <v>1.6666666666666659E-2</v>
      </c>
      <c r="D30" s="156"/>
      <c r="E30" s="128">
        <f t="shared" si="1"/>
        <v>0</v>
      </c>
      <c r="F30" s="758"/>
      <c r="G30" s="761"/>
      <c r="H30" s="223" t="str">
        <f t="shared" si="2"/>
        <v/>
      </c>
      <c r="I30" s="764"/>
    </row>
    <row r="31" spans="2:10" ht="15.5" customHeight="1" x14ac:dyDescent="0.15">
      <c r="B31" s="100" t="s">
        <v>161</v>
      </c>
      <c r="C31" s="156">
        <f t="shared" si="0"/>
        <v>1.6666666666666659E-2</v>
      </c>
      <c r="D31" s="156"/>
      <c r="E31" s="128">
        <f t="shared" si="1"/>
        <v>0</v>
      </c>
      <c r="F31" s="758"/>
      <c r="G31" s="761"/>
      <c r="H31" s="223" t="str">
        <f t="shared" si="2"/>
        <v/>
      </c>
      <c r="I31" s="764"/>
      <c r="J31" s="262"/>
    </row>
    <row r="32" spans="2:10" ht="15.5" customHeight="1" x14ac:dyDescent="0.15">
      <c r="B32" s="100" t="s">
        <v>162</v>
      </c>
      <c r="C32" s="156">
        <f t="shared" si="0"/>
        <v>1.6666666666666659E-2</v>
      </c>
      <c r="D32" s="156"/>
      <c r="E32" s="128">
        <f>D32/C32</f>
        <v>0</v>
      </c>
      <c r="F32" s="758"/>
      <c r="G32" s="761"/>
      <c r="H32" s="223" t="str">
        <f t="shared" si="2"/>
        <v/>
      </c>
      <c r="I32" s="764"/>
    </row>
    <row r="33" spans="2:11" ht="19.5" customHeight="1" x14ac:dyDescent="0.15">
      <c r="B33" s="100" t="s">
        <v>163</v>
      </c>
      <c r="C33" s="156">
        <f t="shared" si="0"/>
        <v>1.6666666666666659E-2</v>
      </c>
      <c r="D33" s="156"/>
      <c r="E33" s="128">
        <f t="shared" ref="E33:E38" si="3">D33/C33</f>
        <v>0</v>
      </c>
      <c r="F33" s="758"/>
      <c r="G33" s="761"/>
      <c r="H33" s="223" t="str">
        <f t="shared" si="2"/>
        <v/>
      </c>
      <c r="I33" s="764"/>
      <c r="J33" s="262"/>
    </row>
    <row r="34" spans="2:11" ht="19.5" customHeight="1" x14ac:dyDescent="0.15">
      <c r="B34" s="100" t="s">
        <v>164</v>
      </c>
      <c r="C34" s="156">
        <f t="shared" si="0"/>
        <v>1.6666666666666659E-2</v>
      </c>
      <c r="D34" s="156"/>
      <c r="E34" s="128">
        <f t="shared" si="3"/>
        <v>0</v>
      </c>
      <c r="F34" s="758"/>
      <c r="G34" s="761"/>
      <c r="H34" s="223" t="str">
        <f t="shared" si="2"/>
        <v/>
      </c>
      <c r="I34" s="764"/>
      <c r="J34" s="262"/>
    </row>
    <row r="35" spans="2:11" ht="19.5" customHeight="1" x14ac:dyDescent="0.15">
      <c r="B35" s="100" t="s">
        <v>165</v>
      </c>
      <c r="C35" s="156">
        <f t="shared" si="0"/>
        <v>1.6666666666666659E-2</v>
      </c>
      <c r="D35" s="156"/>
      <c r="E35" s="128">
        <f t="shared" si="3"/>
        <v>0</v>
      </c>
      <c r="F35" s="758"/>
      <c r="G35" s="761"/>
      <c r="H35" s="223" t="str">
        <f t="shared" si="2"/>
        <v/>
      </c>
      <c r="I35" s="764"/>
      <c r="J35" s="262"/>
    </row>
    <row r="36" spans="2:11" ht="19.5" customHeight="1" x14ac:dyDescent="0.15">
      <c r="B36" s="100" t="s">
        <v>166</v>
      </c>
      <c r="C36" s="156">
        <f t="shared" si="0"/>
        <v>1.6666666666666659E-2</v>
      </c>
      <c r="D36" s="156"/>
      <c r="E36" s="128">
        <f t="shared" si="3"/>
        <v>0</v>
      </c>
      <c r="F36" s="758"/>
      <c r="G36" s="761"/>
      <c r="H36" s="223" t="str">
        <f t="shared" si="2"/>
        <v/>
      </c>
      <c r="I36" s="764"/>
    </row>
    <row r="37" spans="2:11" ht="19.5" customHeight="1" x14ac:dyDescent="0.15">
      <c r="B37" s="100" t="s">
        <v>167</v>
      </c>
      <c r="C37" s="156">
        <f t="shared" si="0"/>
        <v>1.6666666666666659E-2</v>
      </c>
      <c r="D37" s="156"/>
      <c r="E37" s="128">
        <f t="shared" si="3"/>
        <v>0</v>
      </c>
      <c r="F37" s="758"/>
      <c r="G37" s="761"/>
      <c r="H37" s="223" t="str">
        <f t="shared" si="2"/>
        <v/>
      </c>
      <c r="I37" s="764"/>
      <c r="J37" s="262"/>
    </row>
    <row r="38" spans="2:11" ht="19.5" customHeight="1" x14ac:dyDescent="0.15">
      <c r="B38" s="100" t="s">
        <v>168</v>
      </c>
      <c r="C38" s="156">
        <f t="shared" si="0"/>
        <v>1.6666666666666659E-2</v>
      </c>
      <c r="D38" s="156"/>
      <c r="E38" s="128">
        <f t="shared" si="3"/>
        <v>0</v>
      </c>
      <c r="F38" s="759"/>
      <c r="G38" s="762"/>
      <c r="H38" s="223" t="str">
        <f t="shared" si="2"/>
        <v/>
      </c>
      <c r="I38" s="765"/>
      <c r="K38" s="262"/>
    </row>
    <row r="39" spans="2:11" ht="117.5" customHeight="1" x14ac:dyDescent="0.15">
      <c r="B39" s="119" t="s">
        <v>270</v>
      </c>
      <c r="C39" s="755" t="s">
        <v>435</v>
      </c>
      <c r="D39" s="755"/>
      <c r="E39" s="755"/>
      <c r="F39" s="755"/>
      <c r="G39" s="755"/>
      <c r="H39" s="755"/>
      <c r="I39" s="756"/>
    </row>
    <row r="40" spans="2:11" ht="57" customHeight="1" x14ac:dyDescent="0.15">
      <c r="B40" s="524"/>
      <c r="C40" s="525"/>
      <c r="D40" s="525"/>
      <c r="E40" s="525"/>
      <c r="F40" s="525"/>
      <c r="G40" s="525"/>
      <c r="H40" s="525"/>
      <c r="I40" s="526"/>
    </row>
    <row r="41" spans="2:11" ht="57" customHeight="1" x14ac:dyDescent="0.15">
      <c r="B41" s="527"/>
      <c r="C41" s="528"/>
      <c r="D41" s="528"/>
      <c r="E41" s="528"/>
      <c r="F41" s="528"/>
      <c r="G41" s="528"/>
      <c r="H41" s="528"/>
      <c r="I41" s="529"/>
    </row>
    <row r="42" spans="2:11" ht="57" customHeight="1" x14ac:dyDescent="0.15">
      <c r="B42" s="527"/>
      <c r="C42" s="528"/>
      <c r="D42" s="528"/>
      <c r="E42" s="528"/>
      <c r="F42" s="528"/>
      <c r="G42" s="528"/>
      <c r="H42" s="528"/>
      <c r="I42" s="529"/>
    </row>
    <row r="43" spans="2:11" ht="57" customHeight="1" x14ac:dyDescent="0.15">
      <c r="B43" s="527"/>
      <c r="C43" s="528"/>
      <c r="D43" s="528"/>
      <c r="E43" s="528"/>
      <c r="F43" s="528"/>
      <c r="G43" s="528"/>
      <c r="H43" s="528"/>
      <c r="I43" s="529"/>
    </row>
    <row r="44" spans="2:11" ht="57" customHeight="1" x14ac:dyDescent="0.15">
      <c r="B44" s="530"/>
      <c r="C44" s="531"/>
      <c r="D44" s="531"/>
      <c r="E44" s="531"/>
      <c r="F44" s="531"/>
      <c r="G44" s="531"/>
      <c r="H44" s="531"/>
      <c r="I44" s="532"/>
    </row>
    <row r="45" spans="2:11" ht="23.25" customHeight="1" x14ac:dyDescent="0.15">
      <c r="B45" s="645" t="s">
        <v>271</v>
      </c>
      <c r="C45" s="784"/>
      <c r="D45" s="785"/>
      <c r="E45" s="785"/>
      <c r="F45" s="785"/>
      <c r="G45" s="785"/>
      <c r="H45" s="147" t="s">
        <v>148</v>
      </c>
      <c r="I45" s="148" t="s">
        <v>296</v>
      </c>
    </row>
    <row r="46" spans="2:11" ht="84" customHeight="1" x14ac:dyDescent="0.15">
      <c r="B46" s="646"/>
      <c r="C46" s="805" t="s">
        <v>449</v>
      </c>
      <c r="D46" s="806"/>
      <c r="E46" s="806"/>
      <c r="F46" s="806"/>
      <c r="G46" s="266" t="s">
        <v>351</v>
      </c>
      <c r="H46" s="149">
        <v>901</v>
      </c>
      <c r="I46" s="150">
        <v>1950</v>
      </c>
    </row>
    <row r="47" spans="2:11" ht="84" customHeight="1" x14ac:dyDescent="0.15">
      <c r="B47" s="646"/>
      <c r="C47" s="807"/>
      <c r="D47" s="808"/>
      <c r="E47" s="808"/>
      <c r="F47" s="808"/>
      <c r="G47" s="266" t="s">
        <v>352</v>
      </c>
      <c r="H47" s="277">
        <v>0.64</v>
      </c>
      <c r="I47" s="150" t="s">
        <v>450</v>
      </c>
    </row>
    <row r="48" spans="2:11" ht="84" customHeight="1" x14ac:dyDescent="0.15">
      <c r="B48" s="646"/>
      <c r="C48" s="807"/>
      <c r="D48" s="808"/>
      <c r="E48" s="808"/>
      <c r="F48" s="808"/>
      <c r="G48" s="266" t="s">
        <v>353</v>
      </c>
      <c r="H48" s="149">
        <v>2120</v>
      </c>
      <c r="I48" s="149">
        <f>2543+H48</f>
        <v>4663</v>
      </c>
    </row>
    <row r="49" spans="2:13" ht="102.75" customHeight="1" x14ac:dyDescent="0.15">
      <c r="B49" s="646"/>
      <c r="C49" s="809" t="s">
        <v>453</v>
      </c>
      <c r="D49" s="810"/>
      <c r="E49" s="810"/>
      <c r="F49" s="811"/>
      <c r="G49" s="266" t="s">
        <v>354</v>
      </c>
      <c r="H49" s="261">
        <v>12</v>
      </c>
      <c r="I49" s="261">
        <v>14</v>
      </c>
    </row>
    <row r="50" spans="2:13" ht="102.75" customHeight="1" x14ac:dyDescent="0.15">
      <c r="B50" s="646"/>
      <c r="C50" s="812"/>
      <c r="D50" s="813"/>
      <c r="E50" s="813"/>
      <c r="F50" s="814"/>
      <c r="G50" s="266" t="s">
        <v>355</v>
      </c>
      <c r="H50" s="261">
        <v>4</v>
      </c>
      <c r="I50" s="261">
        <v>4</v>
      </c>
    </row>
    <row r="51" spans="2:13" ht="102.75" customHeight="1" x14ac:dyDescent="0.15">
      <c r="B51" s="646"/>
      <c r="C51" s="812"/>
      <c r="D51" s="813"/>
      <c r="E51" s="813"/>
      <c r="F51" s="814"/>
      <c r="G51" s="266" t="s">
        <v>356</v>
      </c>
      <c r="H51" s="261">
        <v>9</v>
      </c>
      <c r="I51" s="261">
        <v>17</v>
      </c>
    </row>
    <row r="52" spans="2:13" ht="60.5" customHeight="1" x14ac:dyDescent="0.15">
      <c r="B52" s="646"/>
      <c r="C52" s="766" t="s">
        <v>463</v>
      </c>
      <c r="D52" s="767"/>
      <c r="E52" s="767"/>
      <c r="F52" s="768"/>
      <c r="G52" s="266" t="s">
        <v>357</v>
      </c>
      <c r="H52" s="261">
        <v>111</v>
      </c>
      <c r="I52" s="261" t="s">
        <v>458</v>
      </c>
    </row>
    <row r="53" spans="2:13" ht="34.5" customHeight="1" x14ac:dyDescent="0.15">
      <c r="B53" s="646"/>
      <c r="C53" s="769"/>
      <c r="D53" s="770"/>
      <c r="E53" s="770"/>
      <c r="F53" s="771"/>
      <c r="G53" s="266" t="s">
        <v>405</v>
      </c>
      <c r="H53" s="261">
        <v>167</v>
      </c>
      <c r="I53" s="261">
        <v>94</v>
      </c>
    </row>
    <row r="54" spans="2:13" ht="34.5" customHeight="1" x14ac:dyDescent="0.15">
      <c r="B54" s="646"/>
      <c r="C54" s="769"/>
      <c r="D54" s="770"/>
      <c r="E54" s="770"/>
      <c r="F54" s="771"/>
      <c r="G54" s="266" t="s">
        <v>358</v>
      </c>
      <c r="H54" s="261">
        <v>6</v>
      </c>
      <c r="I54" s="261">
        <v>6</v>
      </c>
    </row>
    <row r="55" spans="2:13" ht="34.5" customHeight="1" x14ac:dyDescent="0.15">
      <c r="B55" s="646"/>
      <c r="C55" s="772"/>
      <c r="D55" s="773"/>
      <c r="E55" s="773"/>
      <c r="F55" s="774"/>
      <c r="G55" s="266" t="s">
        <v>359</v>
      </c>
      <c r="H55" s="261">
        <v>2</v>
      </c>
      <c r="I55" s="261">
        <v>6</v>
      </c>
    </row>
    <row r="56" spans="2:13" ht="86.5" customHeight="1" x14ac:dyDescent="0.15">
      <c r="B56" s="646"/>
      <c r="C56" s="775" t="s">
        <v>451</v>
      </c>
      <c r="D56" s="776"/>
      <c r="E56" s="776"/>
      <c r="F56" s="777"/>
      <c r="G56" s="266" t="s">
        <v>417</v>
      </c>
      <c r="H56" s="261">
        <v>2</v>
      </c>
      <c r="I56" s="261">
        <v>4</v>
      </c>
    </row>
    <row r="57" spans="2:13" ht="86.5" customHeight="1" x14ac:dyDescent="0.15">
      <c r="B57" s="646"/>
      <c r="C57" s="778"/>
      <c r="D57" s="779"/>
      <c r="E57" s="779"/>
      <c r="F57" s="780"/>
      <c r="G57" s="266" t="s">
        <v>419</v>
      </c>
      <c r="H57" s="261">
        <v>5</v>
      </c>
      <c r="I57" s="261">
        <v>9</v>
      </c>
    </row>
    <row r="58" spans="2:13" ht="86.5" customHeight="1" x14ac:dyDescent="0.15">
      <c r="B58" s="646"/>
      <c r="C58" s="778"/>
      <c r="D58" s="779"/>
      <c r="E58" s="779"/>
      <c r="F58" s="780"/>
      <c r="G58" s="266" t="s">
        <v>418</v>
      </c>
      <c r="H58" s="261">
        <v>1</v>
      </c>
      <c r="I58" s="261">
        <v>2</v>
      </c>
    </row>
    <row r="59" spans="2:13" ht="86.5" customHeight="1" x14ac:dyDescent="0.15">
      <c r="B59" s="646"/>
      <c r="C59" s="781"/>
      <c r="D59" s="782"/>
      <c r="E59" s="782"/>
      <c r="F59" s="783"/>
      <c r="G59" s="266" t="s">
        <v>420</v>
      </c>
      <c r="H59" s="261">
        <v>2</v>
      </c>
      <c r="I59" s="261">
        <v>3</v>
      </c>
    </row>
    <row r="60" spans="2:13" ht="54.75" customHeight="1" x14ac:dyDescent="0.15">
      <c r="B60" s="646"/>
      <c r="C60" s="767" t="s">
        <v>462</v>
      </c>
      <c r="D60" s="767"/>
      <c r="E60" s="767"/>
      <c r="F60" s="768"/>
      <c r="G60" s="266" t="s">
        <v>360</v>
      </c>
      <c r="H60" s="261" t="s">
        <v>456</v>
      </c>
      <c r="I60" s="261" t="s">
        <v>455</v>
      </c>
    </row>
    <row r="61" spans="2:13" ht="54.75" customHeight="1" x14ac:dyDescent="0.15">
      <c r="B61" s="646"/>
      <c r="C61" s="770"/>
      <c r="D61" s="770"/>
      <c r="E61" s="770"/>
      <c r="F61" s="771"/>
      <c r="G61" s="266" t="s">
        <v>361</v>
      </c>
      <c r="H61" s="261" t="s">
        <v>457</v>
      </c>
      <c r="I61" s="261" t="s">
        <v>459</v>
      </c>
      <c r="J61" s="278"/>
    </row>
    <row r="62" spans="2:13" ht="54.75" customHeight="1" x14ac:dyDescent="0.15">
      <c r="B62" s="646"/>
      <c r="C62" s="773"/>
      <c r="D62" s="773"/>
      <c r="E62" s="773"/>
      <c r="F62" s="774"/>
      <c r="G62" s="266" t="s">
        <v>362</v>
      </c>
      <c r="H62" s="261" t="s">
        <v>460</v>
      </c>
      <c r="I62" s="261" t="s">
        <v>461</v>
      </c>
      <c r="J62" s="278"/>
    </row>
    <row r="63" spans="2:13" ht="45.75" customHeight="1" x14ac:dyDescent="0.15">
      <c r="B63" s="646"/>
      <c r="C63" s="775" t="s">
        <v>452</v>
      </c>
      <c r="D63" s="776"/>
      <c r="E63" s="776"/>
      <c r="F63" s="777"/>
      <c r="G63" s="266" t="s">
        <v>363</v>
      </c>
      <c r="H63" s="268">
        <v>0</v>
      </c>
      <c r="I63" s="269">
        <v>0</v>
      </c>
      <c r="J63" s="753"/>
      <c r="K63" s="754"/>
      <c r="L63" s="754"/>
      <c r="M63" s="754"/>
    </row>
    <row r="64" spans="2:13" ht="45.75" customHeight="1" x14ac:dyDescent="0.15">
      <c r="B64" s="646"/>
      <c r="C64" s="778"/>
      <c r="D64" s="779"/>
      <c r="E64" s="779"/>
      <c r="F64" s="780"/>
      <c r="G64" s="266" t="s">
        <v>364</v>
      </c>
      <c r="H64" s="268">
        <v>8</v>
      </c>
      <c r="I64" s="269">
        <v>8</v>
      </c>
      <c r="J64" s="284"/>
      <c r="K64" s="285"/>
      <c r="L64" s="285"/>
      <c r="M64" s="285"/>
    </row>
    <row r="65" spans="2:13" ht="45.75" customHeight="1" x14ac:dyDescent="0.15">
      <c r="B65" s="804"/>
      <c r="C65" s="781"/>
      <c r="D65" s="782"/>
      <c r="E65" s="782"/>
      <c r="F65" s="783"/>
      <c r="G65" s="266" t="s">
        <v>406</v>
      </c>
      <c r="H65" s="268">
        <v>341</v>
      </c>
      <c r="I65" s="268">
        <v>341</v>
      </c>
      <c r="J65" s="283"/>
      <c r="K65" s="285"/>
      <c r="L65" s="285"/>
      <c r="M65" s="285"/>
    </row>
    <row r="66" spans="2:13" ht="36" customHeight="1" x14ac:dyDescent="0.15">
      <c r="B66" s="161" t="s">
        <v>272</v>
      </c>
      <c r="C66" s="801" t="s">
        <v>46</v>
      </c>
      <c r="D66" s="802"/>
      <c r="E66" s="802"/>
      <c r="F66" s="802"/>
      <c r="G66" s="802"/>
      <c r="H66" s="802"/>
      <c r="I66" s="803"/>
      <c r="J66" s="284"/>
      <c r="K66" s="285"/>
      <c r="L66" s="285"/>
      <c r="M66" s="285"/>
    </row>
    <row r="67" spans="2:13" ht="79.5" customHeight="1" x14ac:dyDescent="0.15">
      <c r="B67" s="120" t="s">
        <v>273</v>
      </c>
      <c r="C67" s="801" t="s">
        <v>407</v>
      </c>
      <c r="D67" s="802"/>
      <c r="E67" s="802"/>
      <c r="F67" s="802"/>
      <c r="G67" s="802"/>
      <c r="H67" s="802"/>
      <c r="I67" s="803"/>
      <c r="J67" s="286"/>
      <c r="K67" s="287"/>
      <c r="L67" s="287"/>
      <c r="M67" s="287"/>
    </row>
    <row r="68" spans="2:13" ht="22.5" customHeight="1" x14ac:dyDescent="0.15">
      <c r="B68" s="503" t="s">
        <v>274</v>
      </c>
      <c r="C68" s="504"/>
      <c r="D68" s="504"/>
      <c r="E68" s="504"/>
      <c r="F68" s="504"/>
      <c r="G68" s="504"/>
      <c r="H68" s="504"/>
      <c r="I68" s="505"/>
    </row>
    <row r="69" spans="2:13" ht="22.5" customHeight="1" x14ac:dyDescent="0.15">
      <c r="B69" s="499" t="s">
        <v>275</v>
      </c>
      <c r="C69" s="137" t="s">
        <v>276</v>
      </c>
      <c r="D69" s="501" t="s">
        <v>277</v>
      </c>
      <c r="E69" s="501"/>
      <c r="F69" s="501"/>
      <c r="G69" s="501" t="s">
        <v>278</v>
      </c>
      <c r="H69" s="501"/>
      <c r="I69" s="502"/>
    </row>
    <row r="70" spans="2:13" ht="30.75" customHeight="1" x14ac:dyDescent="0.15">
      <c r="B70" s="500"/>
      <c r="C70" s="138"/>
      <c r="D70" s="497"/>
      <c r="E70" s="497"/>
      <c r="F70" s="497"/>
      <c r="G70" s="497"/>
      <c r="H70" s="497"/>
      <c r="I70" s="498"/>
    </row>
    <row r="71" spans="2:13" ht="32.25" customHeight="1" x14ac:dyDescent="0.15">
      <c r="B71" s="121" t="s">
        <v>279</v>
      </c>
      <c r="C71" s="610" t="s">
        <v>468</v>
      </c>
      <c r="D71" s="610"/>
      <c r="E71" s="610"/>
      <c r="F71" s="610"/>
      <c r="G71" s="610"/>
      <c r="H71" s="610"/>
      <c r="I71" s="611"/>
    </row>
    <row r="72" spans="2:13" ht="28.5" customHeight="1" x14ac:dyDescent="0.15">
      <c r="B72" s="122" t="s">
        <v>280</v>
      </c>
      <c r="C72" s="610" t="s">
        <v>468</v>
      </c>
      <c r="D72" s="610"/>
      <c r="E72" s="610"/>
      <c r="F72" s="610"/>
      <c r="G72" s="610"/>
      <c r="H72" s="610"/>
      <c r="I72" s="611"/>
    </row>
    <row r="73" spans="2:13" ht="30" customHeight="1" x14ac:dyDescent="0.15">
      <c r="B73" s="120" t="s">
        <v>281</v>
      </c>
      <c r="C73" s="799" t="s">
        <v>282</v>
      </c>
      <c r="D73" s="799"/>
      <c r="E73" s="799"/>
      <c r="F73" s="799"/>
      <c r="G73" s="799"/>
      <c r="H73" s="799"/>
      <c r="I73" s="800"/>
    </row>
    <row r="74" spans="2:13" ht="31.5" customHeight="1" thickBot="1" x14ac:dyDescent="0.2">
      <c r="B74" s="116" t="s">
        <v>283</v>
      </c>
      <c r="C74" s="796" t="s">
        <v>284</v>
      </c>
      <c r="D74" s="797"/>
      <c r="E74" s="797"/>
      <c r="F74" s="797"/>
      <c r="G74" s="797"/>
      <c r="H74" s="797"/>
      <c r="I74" s="798"/>
    </row>
    <row r="75" spans="2:13" ht="13.25" customHeight="1" x14ac:dyDescent="0.15">
      <c r="B75" s="109"/>
      <c r="C75" s="110"/>
      <c r="D75" s="110"/>
      <c r="E75" s="111"/>
      <c r="F75" s="111"/>
      <c r="G75" s="117"/>
      <c r="H75" s="113"/>
      <c r="I75" s="110"/>
    </row>
    <row r="76" spans="2:13" ht="13.25" customHeight="1" x14ac:dyDescent="0.15">
      <c r="B76" s="793"/>
      <c r="C76" s="793"/>
      <c r="D76" s="793"/>
      <c r="E76" s="793"/>
      <c r="F76" s="793"/>
      <c r="G76" s="793"/>
      <c r="H76" s="793"/>
      <c r="I76" s="793"/>
    </row>
    <row r="77" spans="2:13" ht="13.25" customHeight="1" x14ac:dyDescent="0.15">
      <c r="B77" s="793"/>
      <c r="C77" s="793"/>
      <c r="D77" s="793"/>
      <c r="E77" s="793"/>
      <c r="F77" s="793"/>
      <c r="G77" s="793"/>
      <c r="H77" s="793"/>
      <c r="I77" s="793"/>
    </row>
    <row r="78" spans="2:13" ht="13.25" customHeight="1" x14ac:dyDescent="0.15">
      <c r="B78" s="793"/>
      <c r="C78" s="793"/>
      <c r="D78" s="793"/>
      <c r="E78" s="793"/>
      <c r="F78" s="793"/>
      <c r="G78" s="793"/>
      <c r="H78" s="793"/>
      <c r="I78" s="793"/>
    </row>
    <row r="79" spans="2:13" ht="13.25" customHeight="1" x14ac:dyDescent="0.15">
      <c r="B79" s="109"/>
      <c r="C79" s="110"/>
      <c r="D79" s="110"/>
      <c r="E79" s="111"/>
      <c r="F79" s="111"/>
      <c r="G79" s="117"/>
      <c r="H79" s="113"/>
      <c r="I79" s="110"/>
    </row>
    <row r="80" spans="2:13" ht="25.5" customHeight="1" x14ac:dyDescent="0.15">
      <c r="B80" s="109"/>
      <c r="C80" s="110"/>
      <c r="D80" s="110"/>
      <c r="E80" s="111"/>
      <c r="F80" s="111"/>
      <c r="G80" s="117"/>
      <c r="H80" s="113"/>
      <c r="I80" s="110"/>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9" ht="12.75" customHeight="1" x14ac:dyDescent="0.15">
      <c r="F109" s="794"/>
      <c r="G109" s="795"/>
      <c r="H109" s="795"/>
      <c r="I109" s="795"/>
    </row>
    <row r="110" spans="6:9" ht="12.75" customHeight="1" x14ac:dyDescent="0.15">
      <c r="F110" s="789"/>
      <c r="G110" s="790"/>
      <c r="H110" s="790"/>
      <c r="I110" s="790"/>
    </row>
    <row r="111" spans="6:9" ht="12.75" customHeight="1" x14ac:dyDescent="0.15">
      <c r="F111" s="789"/>
      <c r="G111" s="790"/>
      <c r="H111" s="790"/>
      <c r="I111" s="790"/>
    </row>
    <row r="112" spans="6:9" ht="12.75" customHeight="1" x14ac:dyDescent="0.15">
      <c r="F112" s="789"/>
      <c r="G112" s="790"/>
      <c r="H112" s="790"/>
      <c r="I112" s="790"/>
    </row>
    <row r="113" spans="6:9" ht="12.75" customHeight="1" x14ac:dyDescent="0.15">
      <c r="F113" s="791"/>
      <c r="G113" s="792"/>
      <c r="H113" s="792"/>
      <c r="I113" s="792"/>
    </row>
  </sheetData>
  <sheetProtection algorithmName="SHA-512" hashValue="7IDjQ+spGbPmgZbKFTnDnWx19dtcSWP8/jMqmXBWWAsFR+akmmYQ10q8BXdHDzxFvR2vK9MJpx3ktUQ0pan9QA==" saltValue="jvTpTYZCoU+fDDMDkb8rgw==" spinCount="100000" sheet="1" objects="1" scenarios="1"/>
  <mergeCells count="73">
    <mergeCell ref="B68:I68"/>
    <mergeCell ref="C73:I73"/>
    <mergeCell ref="C67:I67"/>
    <mergeCell ref="C66:I66"/>
    <mergeCell ref="B45:B65"/>
    <mergeCell ref="C46:F48"/>
    <mergeCell ref="C49:F51"/>
    <mergeCell ref="C56:F59"/>
    <mergeCell ref="C60:F62"/>
    <mergeCell ref="C74:I74"/>
    <mergeCell ref="B69:B70"/>
    <mergeCell ref="D69:F69"/>
    <mergeCell ref="G69:I69"/>
    <mergeCell ref="D70:F70"/>
    <mergeCell ref="G70:I70"/>
    <mergeCell ref="C71:I71"/>
    <mergeCell ref="C72:I72"/>
    <mergeCell ref="F110:I110"/>
    <mergeCell ref="F111:I111"/>
    <mergeCell ref="F112:I112"/>
    <mergeCell ref="F113:I113"/>
    <mergeCell ref="B76:I78"/>
    <mergeCell ref="F109:I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J63:M63"/>
    <mergeCell ref="C39:I39"/>
    <mergeCell ref="B40:I44"/>
    <mergeCell ref="C24:E24"/>
    <mergeCell ref="G24:I24"/>
    <mergeCell ref="B25:I25"/>
    <mergeCell ref="F27:F38"/>
    <mergeCell ref="G27:G38"/>
    <mergeCell ref="I27:I38"/>
    <mergeCell ref="C52:F55"/>
    <mergeCell ref="C63:F65"/>
    <mergeCell ref="C45:G45"/>
  </mergeCells>
  <dataValidations count="2">
    <dataValidation type="list" allowBlank="1" showInputMessage="1" showErrorMessage="1" sqref="H12:I12" xr:uid="{8D193C82-F006-4CC4-8B72-BCC1C0CE602D}">
      <formula1>#REF!</formula1>
    </dataValidation>
    <dataValidation type="list" allowBlank="1" showInputMessage="1" showErrorMessage="1" sqref="C24:E24 C7 I7 H13:I13 C9:F9" xr:uid="{26A62406-2974-4E6B-B155-AFC13B024F6A}">
      <formula1>#REF!</formula1>
    </dataValidation>
  </dataValidations>
  <pageMargins left="0.7" right="0.7" top="0.75" bottom="0.75" header="0.3" footer="0.3"/>
  <pageSetup scale="21"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abSelected="1" view="pageBreakPreview" topLeftCell="A20" zoomScale="80" zoomScaleNormal="85" zoomScaleSheetLayoutView="80" zoomScalePageLayoutView="85" workbookViewId="0">
      <selection activeCell="G27" sqref="G27:G38"/>
    </sheetView>
  </sheetViews>
  <sheetFormatPr baseColWidth="10" defaultColWidth="10.6640625" defaultRowHeight="13" x14ac:dyDescent="0.15"/>
  <cols>
    <col min="1" max="1" width="1" style="83" customWidth="1"/>
    <col min="2" max="2" width="25.5" style="114" customWidth="1"/>
    <col min="3" max="3" width="14.5" style="83" customWidth="1"/>
    <col min="4" max="4" width="14.6640625" style="83" customWidth="1"/>
    <col min="5" max="5" width="16.5" style="83" customWidth="1"/>
    <col min="6" max="6" width="25" style="83" customWidth="1"/>
    <col min="7" max="7" width="22" style="114" customWidth="1"/>
    <col min="8" max="9" width="17.6640625" style="83" customWidth="1"/>
    <col min="10" max="11" width="22.5" style="83" customWidth="1"/>
    <col min="12" max="24" width="10.6640625" style="81"/>
    <col min="25" max="16384" width="10.6640625" style="83"/>
  </cols>
  <sheetData>
    <row r="1" spans="2:14" ht="37.5" customHeight="1" x14ac:dyDescent="0.15">
      <c r="B1" s="589"/>
      <c r="C1" s="637" t="s">
        <v>1</v>
      </c>
      <c r="D1" s="637"/>
      <c r="E1" s="637"/>
      <c r="F1" s="637"/>
      <c r="G1" s="637"/>
      <c r="H1" s="637"/>
      <c r="I1" s="593"/>
      <c r="J1" s="80"/>
      <c r="K1" s="80"/>
      <c r="M1" s="82" t="s">
        <v>67</v>
      </c>
    </row>
    <row r="2" spans="2:14" ht="37.5" customHeight="1" x14ac:dyDescent="0.15">
      <c r="B2" s="590"/>
      <c r="C2" s="596" t="s">
        <v>218</v>
      </c>
      <c r="D2" s="596"/>
      <c r="E2" s="596"/>
      <c r="F2" s="596"/>
      <c r="G2" s="596"/>
      <c r="H2" s="596"/>
      <c r="I2" s="594"/>
      <c r="J2" s="80"/>
      <c r="K2" s="80"/>
      <c r="M2" s="82" t="s">
        <v>68</v>
      </c>
    </row>
    <row r="3" spans="2:14" ht="37.5" customHeight="1" thickBot="1" x14ac:dyDescent="0.2">
      <c r="B3" s="591"/>
      <c r="C3" s="597" t="s">
        <v>219</v>
      </c>
      <c r="D3" s="597"/>
      <c r="E3" s="597"/>
      <c r="F3" s="597" t="s">
        <v>220</v>
      </c>
      <c r="G3" s="597"/>
      <c r="H3" s="597"/>
      <c r="I3" s="595"/>
      <c r="J3" s="80"/>
      <c r="K3" s="80"/>
      <c r="M3" s="82"/>
    </row>
    <row r="4" spans="2:14" ht="23.25" customHeight="1" x14ac:dyDescent="0.15">
      <c r="B4" s="585" t="s">
        <v>221</v>
      </c>
      <c r="C4" s="586"/>
      <c r="D4" s="586"/>
      <c r="E4" s="586"/>
      <c r="F4" s="586"/>
      <c r="G4" s="586"/>
      <c r="H4" s="586"/>
      <c r="I4" s="587"/>
      <c r="J4" s="84"/>
      <c r="K4" s="84"/>
    </row>
    <row r="5" spans="2:14" ht="24" customHeight="1" x14ac:dyDescent="0.15">
      <c r="B5" s="503" t="s">
        <v>222</v>
      </c>
      <c r="C5" s="504"/>
      <c r="D5" s="504"/>
      <c r="E5" s="504"/>
      <c r="F5" s="504"/>
      <c r="G5" s="504"/>
      <c r="H5" s="504"/>
      <c r="I5" s="505"/>
      <c r="J5" s="85"/>
      <c r="K5" s="85"/>
      <c r="N5" s="86"/>
    </row>
    <row r="6" spans="2:14" ht="46.25" customHeight="1" x14ac:dyDescent="0.15">
      <c r="B6" s="118" t="s">
        <v>223</v>
      </c>
      <c r="C6" s="130">
        <v>7</v>
      </c>
      <c r="D6" s="588" t="s">
        <v>224</v>
      </c>
      <c r="E6" s="588"/>
      <c r="F6" s="555" t="s">
        <v>365</v>
      </c>
      <c r="G6" s="555"/>
      <c r="H6" s="555"/>
      <c r="I6" s="556"/>
      <c r="J6" s="87"/>
      <c r="K6" s="87"/>
      <c r="M6" s="82"/>
      <c r="N6" s="86"/>
    </row>
    <row r="7" spans="2:14" ht="30.75" customHeight="1" x14ac:dyDescent="0.15">
      <c r="B7" s="118" t="s">
        <v>225</v>
      </c>
      <c r="C7" s="130" t="s">
        <v>84</v>
      </c>
      <c r="D7" s="588" t="s">
        <v>226</v>
      </c>
      <c r="E7" s="588"/>
      <c r="F7" s="555" t="s">
        <v>409</v>
      </c>
      <c r="G7" s="555"/>
      <c r="H7" s="131" t="s">
        <v>228</v>
      </c>
      <c r="I7" s="132" t="s">
        <v>84</v>
      </c>
      <c r="J7" s="88"/>
      <c r="K7" s="88"/>
      <c r="M7" s="82"/>
      <c r="N7" s="86"/>
    </row>
    <row r="8" spans="2:14" ht="30.75" customHeight="1" x14ac:dyDescent="0.15">
      <c r="B8" s="118" t="s">
        <v>229</v>
      </c>
      <c r="C8" s="555" t="s">
        <v>230</v>
      </c>
      <c r="D8" s="555"/>
      <c r="E8" s="555"/>
      <c r="F8" s="555"/>
      <c r="G8" s="131" t="s">
        <v>231</v>
      </c>
      <c r="H8" s="578">
        <v>7550</v>
      </c>
      <c r="I8" s="579"/>
      <c r="J8" s="89"/>
      <c r="K8" s="89"/>
      <c r="M8" s="82"/>
      <c r="N8" s="86"/>
    </row>
    <row r="9" spans="2:14" ht="30.75" customHeight="1" x14ac:dyDescent="0.15">
      <c r="B9" s="118" t="s">
        <v>68</v>
      </c>
      <c r="C9" s="580" t="s">
        <v>81</v>
      </c>
      <c r="D9" s="580"/>
      <c r="E9" s="580"/>
      <c r="F9" s="580"/>
      <c r="G9" s="131" t="s">
        <v>232</v>
      </c>
      <c r="H9" s="581" t="s">
        <v>366</v>
      </c>
      <c r="I9" s="582"/>
      <c r="J9" s="90"/>
      <c r="K9" s="90"/>
      <c r="M9" s="91"/>
    </row>
    <row r="10" spans="2:14" ht="59" customHeight="1" x14ac:dyDescent="0.15">
      <c r="B10" s="118" t="s">
        <v>234</v>
      </c>
      <c r="C10" s="555" t="s">
        <v>367</v>
      </c>
      <c r="D10" s="555"/>
      <c r="E10" s="555"/>
      <c r="F10" s="555"/>
      <c r="G10" s="555"/>
      <c r="H10" s="555"/>
      <c r="I10" s="556"/>
      <c r="J10" s="92"/>
      <c r="K10" s="92"/>
      <c r="M10" s="91"/>
    </row>
    <row r="11" spans="2:14" ht="30.75" customHeight="1" x14ac:dyDescent="0.15">
      <c r="B11" s="118" t="s">
        <v>235</v>
      </c>
      <c r="C11" s="557" t="s">
        <v>331</v>
      </c>
      <c r="D11" s="557"/>
      <c r="E11" s="557"/>
      <c r="F11" s="557"/>
      <c r="G11" s="557"/>
      <c r="H11" s="557"/>
      <c r="I11" s="583"/>
      <c r="J11" s="88"/>
      <c r="K11" s="88"/>
      <c r="M11" s="91"/>
      <c r="N11" s="86"/>
    </row>
    <row r="12" spans="2:14" ht="30.75" customHeight="1" x14ac:dyDescent="0.15">
      <c r="B12" s="118" t="s">
        <v>237</v>
      </c>
      <c r="C12" s="576" t="s">
        <v>368</v>
      </c>
      <c r="D12" s="576"/>
      <c r="E12" s="576"/>
      <c r="F12" s="576"/>
      <c r="G12" s="131" t="s">
        <v>238</v>
      </c>
      <c r="H12" s="567" t="s">
        <v>106</v>
      </c>
      <c r="I12" s="568"/>
      <c r="J12" s="88"/>
      <c r="K12" s="88"/>
      <c r="M12" s="91"/>
      <c r="N12" s="86"/>
    </row>
    <row r="13" spans="2:14" ht="30.75" customHeight="1" x14ac:dyDescent="0.15">
      <c r="B13" s="118" t="s">
        <v>239</v>
      </c>
      <c r="C13" s="584" t="s">
        <v>421</v>
      </c>
      <c r="D13" s="584"/>
      <c r="E13" s="584"/>
      <c r="F13" s="584"/>
      <c r="G13" s="131" t="s">
        <v>241</v>
      </c>
      <c r="H13" s="557" t="s">
        <v>77</v>
      </c>
      <c r="I13" s="583"/>
      <c r="J13" s="88"/>
      <c r="K13" s="88"/>
      <c r="M13" s="91"/>
    </row>
    <row r="14" spans="2:14" ht="30" customHeight="1" x14ac:dyDescent="0.15">
      <c r="B14" s="118" t="s">
        <v>242</v>
      </c>
      <c r="C14" s="576" t="s">
        <v>410</v>
      </c>
      <c r="D14" s="576"/>
      <c r="E14" s="576"/>
      <c r="F14" s="576"/>
      <c r="G14" s="576"/>
      <c r="H14" s="576"/>
      <c r="I14" s="577"/>
      <c r="J14" s="92"/>
      <c r="K14" s="92"/>
      <c r="M14" s="91"/>
      <c r="N14" s="86"/>
    </row>
    <row r="15" spans="2:14" ht="30.75" customHeight="1" x14ac:dyDescent="0.15">
      <c r="B15" s="118" t="s">
        <v>243</v>
      </c>
      <c r="C15" s="576" t="s">
        <v>369</v>
      </c>
      <c r="D15" s="576"/>
      <c r="E15" s="576"/>
      <c r="F15" s="576"/>
      <c r="G15" s="576"/>
      <c r="H15" s="576"/>
      <c r="I15" s="577"/>
      <c r="J15" s="93"/>
      <c r="K15" s="93"/>
      <c r="M15" s="91"/>
      <c r="N15" s="86"/>
    </row>
    <row r="16" spans="2:14" ht="42.5" customHeight="1" x14ac:dyDescent="0.15">
      <c r="B16" s="118" t="s">
        <v>245</v>
      </c>
      <c r="C16" s="555" t="s">
        <v>411</v>
      </c>
      <c r="D16" s="555"/>
      <c r="E16" s="555"/>
      <c r="F16" s="555"/>
      <c r="G16" s="555"/>
      <c r="H16" s="555"/>
      <c r="I16" s="556"/>
      <c r="J16" s="94"/>
      <c r="K16" s="94"/>
      <c r="M16" s="91"/>
      <c r="N16" s="86"/>
    </row>
    <row r="17" spans="2:14" ht="30.75" customHeight="1" x14ac:dyDescent="0.15">
      <c r="B17" s="118" t="s">
        <v>246</v>
      </c>
      <c r="C17" s="557" t="s">
        <v>43</v>
      </c>
      <c r="D17" s="558"/>
      <c r="E17" s="558"/>
      <c r="F17" s="558"/>
      <c r="G17" s="558"/>
      <c r="H17" s="558"/>
      <c r="I17" s="559"/>
      <c r="J17" s="95"/>
      <c r="K17" s="95"/>
      <c r="M17" s="91"/>
      <c r="N17" s="86"/>
    </row>
    <row r="18" spans="2:14" ht="18" customHeight="1" x14ac:dyDescent="0.15">
      <c r="B18" s="560" t="s">
        <v>248</v>
      </c>
      <c r="C18" s="561" t="s">
        <v>249</v>
      </c>
      <c r="D18" s="561"/>
      <c r="E18" s="561"/>
      <c r="F18" s="562" t="s">
        <v>250</v>
      </c>
      <c r="G18" s="562"/>
      <c r="H18" s="562"/>
      <c r="I18" s="563"/>
      <c r="J18" s="96"/>
      <c r="K18" s="96"/>
      <c r="M18" s="91"/>
      <c r="N18" s="86"/>
    </row>
    <row r="19" spans="2:14" ht="39.75" customHeight="1" x14ac:dyDescent="0.15">
      <c r="B19" s="560"/>
      <c r="C19" s="509" t="s">
        <v>350</v>
      </c>
      <c r="D19" s="510"/>
      <c r="E19" s="622"/>
      <c r="F19" s="555" t="str">
        <f>C19</f>
        <v>Actividades que se ejecutaron para la implementación de los procesos transversales</v>
      </c>
      <c r="G19" s="555"/>
      <c r="H19" s="555"/>
      <c r="I19" s="556"/>
      <c r="J19" s="94"/>
      <c r="K19" s="94"/>
      <c r="M19" s="91"/>
      <c r="N19" s="86"/>
    </row>
    <row r="20" spans="2:14" ht="39.75" customHeight="1" x14ac:dyDescent="0.15">
      <c r="B20" s="118" t="s">
        <v>251</v>
      </c>
      <c r="C20" s="509" t="s">
        <v>408</v>
      </c>
      <c r="D20" s="510"/>
      <c r="E20" s="622"/>
      <c r="F20" s="555" t="str">
        <f>C20</f>
        <v>Cantidad de actividades que se ejecutaron para la implementación de los procesos transversales</v>
      </c>
      <c r="G20" s="555"/>
      <c r="H20" s="555"/>
      <c r="I20" s="556"/>
      <c r="J20" s="88"/>
      <c r="K20" s="88"/>
      <c r="M20" s="91"/>
      <c r="N20" s="86"/>
    </row>
    <row r="21" spans="2:14" ht="27" customHeight="1" x14ac:dyDescent="0.15">
      <c r="B21" s="118" t="s">
        <v>252</v>
      </c>
      <c r="C21" s="509" t="s">
        <v>43</v>
      </c>
      <c r="D21" s="510"/>
      <c r="E21" s="622"/>
      <c r="F21" s="509" t="s">
        <v>43</v>
      </c>
      <c r="G21" s="510"/>
      <c r="H21" s="510"/>
      <c r="I21" s="511"/>
      <c r="J21" s="93"/>
      <c r="K21" s="93"/>
      <c r="M21" s="97"/>
      <c r="N21" s="86"/>
    </row>
    <row r="22" spans="2:14" ht="23.25" customHeight="1" x14ac:dyDescent="0.15">
      <c r="B22" s="118" t="s">
        <v>253</v>
      </c>
      <c r="C22" s="549">
        <v>44927</v>
      </c>
      <c r="D22" s="574"/>
      <c r="E22" s="575"/>
      <c r="F22" s="131" t="s">
        <v>254</v>
      </c>
      <c r="G22" s="272">
        <v>0.31</v>
      </c>
      <c r="H22" s="276" t="s">
        <v>255</v>
      </c>
      <c r="I22" s="275">
        <v>0.8</v>
      </c>
      <c r="K22" s="98"/>
      <c r="M22" s="97"/>
    </row>
    <row r="23" spans="2:14" ht="27" customHeight="1" x14ac:dyDescent="0.15">
      <c r="B23" s="118" t="s">
        <v>256</v>
      </c>
      <c r="C23" s="549">
        <v>45291</v>
      </c>
      <c r="D23" s="550"/>
      <c r="E23" s="551"/>
      <c r="F23" s="131" t="s">
        <v>257</v>
      </c>
      <c r="G23" s="509">
        <v>0.08</v>
      </c>
      <c r="H23" s="510"/>
      <c r="I23" s="511"/>
      <c r="J23" s="99"/>
      <c r="K23" s="99"/>
      <c r="M23" s="97"/>
    </row>
    <row r="24" spans="2:14" ht="30.75" customHeight="1" x14ac:dyDescent="0.15">
      <c r="B24" s="210" t="s">
        <v>258</v>
      </c>
      <c r="C24" s="506" t="s">
        <v>259</v>
      </c>
      <c r="D24" s="507"/>
      <c r="E24" s="508"/>
      <c r="F24" s="211" t="s">
        <v>260</v>
      </c>
      <c r="G24" s="509" t="s">
        <v>46</v>
      </c>
      <c r="H24" s="510"/>
      <c r="I24" s="511"/>
      <c r="K24" s="96"/>
      <c r="M24" s="97"/>
    </row>
    <row r="25" spans="2:14" ht="22.5" customHeight="1" x14ac:dyDescent="0.15">
      <c r="B25" s="503" t="s">
        <v>261</v>
      </c>
      <c r="C25" s="504"/>
      <c r="D25" s="504"/>
      <c r="E25" s="504"/>
      <c r="F25" s="504"/>
      <c r="G25" s="504"/>
      <c r="H25" s="504"/>
      <c r="I25" s="505"/>
      <c r="J25" s="85"/>
      <c r="K25" s="85"/>
      <c r="M25" s="97"/>
    </row>
    <row r="26" spans="2:14" ht="43.5" customHeight="1" x14ac:dyDescent="0.15">
      <c r="B26" s="100" t="s">
        <v>148</v>
      </c>
      <c r="C26" s="134" t="s">
        <v>262</v>
      </c>
      <c r="D26" s="134" t="s">
        <v>263</v>
      </c>
      <c r="E26" s="135" t="s">
        <v>264</v>
      </c>
      <c r="F26" s="134" t="s">
        <v>265</v>
      </c>
      <c r="G26" s="134" t="s">
        <v>266</v>
      </c>
      <c r="H26" s="135" t="s">
        <v>267</v>
      </c>
      <c r="I26" s="136" t="s">
        <v>268</v>
      </c>
      <c r="J26" s="94"/>
      <c r="K26" s="94"/>
      <c r="M26" s="97"/>
    </row>
    <row r="27" spans="2:14" ht="15.5" customHeight="1" x14ac:dyDescent="0.15">
      <c r="B27" s="100" t="s">
        <v>269</v>
      </c>
      <c r="C27" s="213">
        <f>0.0833333333333333*$G$23</f>
        <v>6.6666666666666645E-3</v>
      </c>
      <c r="D27" s="213">
        <f>+C27</f>
        <v>6.6666666666666645E-3</v>
      </c>
      <c r="E27" s="128">
        <f>+D27/C27</f>
        <v>1</v>
      </c>
      <c r="F27" s="821">
        <f>SUM(C27:C38)</f>
        <v>0.08</v>
      </c>
      <c r="G27" s="824">
        <f>SUM(D27:D38)</f>
        <v>1.3333333333333329E-2</v>
      </c>
      <c r="H27" s="221">
        <f>+(D27*100%)/$G$23</f>
        <v>8.3333333333333301E-2</v>
      </c>
      <c r="I27" s="669">
        <f>G27+I22</f>
        <v>0.81333333333333335</v>
      </c>
      <c r="J27" s="94"/>
      <c r="K27" s="94"/>
      <c r="M27" s="97"/>
    </row>
    <row r="28" spans="2:14" ht="15.5" customHeight="1" x14ac:dyDescent="0.15">
      <c r="B28" s="100" t="s">
        <v>158</v>
      </c>
      <c r="C28" s="213">
        <f t="shared" ref="C28:C38" si="0">0.0833333333333333*$G$23</f>
        <v>6.6666666666666645E-3</v>
      </c>
      <c r="D28" s="213">
        <f>C28</f>
        <v>6.6666666666666645E-3</v>
      </c>
      <c r="E28" s="128">
        <f t="shared" ref="E28:E38" si="1">+D28/C28</f>
        <v>1</v>
      </c>
      <c r="F28" s="822"/>
      <c r="G28" s="825"/>
      <c r="H28" s="221">
        <f>+IF(D28="","",((D28*100%)/$G$23)+H27)</f>
        <v>0.1666666666666666</v>
      </c>
      <c r="I28" s="670"/>
      <c r="J28" s="94"/>
      <c r="K28" s="94"/>
      <c r="M28" s="97"/>
    </row>
    <row r="29" spans="2:14" ht="15.5" customHeight="1" x14ac:dyDescent="0.15">
      <c r="B29" s="100" t="s">
        <v>159</v>
      </c>
      <c r="C29" s="213">
        <f t="shared" si="0"/>
        <v>6.6666666666666645E-3</v>
      </c>
      <c r="D29" s="213"/>
      <c r="E29" s="128">
        <f t="shared" si="1"/>
        <v>0</v>
      </c>
      <c r="F29" s="822"/>
      <c r="G29" s="825"/>
      <c r="H29" s="221" t="str">
        <f>+IF(D29="","",((D29*100%)/$G$23)+H28)</f>
        <v/>
      </c>
      <c r="I29" s="670"/>
      <c r="J29" s="94"/>
      <c r="K29" s="94"/>
      <c r="M29" s="97"/>
    </row>
    <row r="30" spans="2:14" ht="15.5" customHeight="1" x14ac:dyDescent="0.15">
      <c r="B30" s="100" t="s">
        <v>160</v>
      </c>
      <c r="C30" s="213">
        <f t="shared" si="0"/>
        <v>6.6666666666666645E-3</v>
      </c>
      <c r="D30" s="213"/>
      <c r="E30" s="128">
        <f t="shared" si="1"/>
        <v>0</v>
      </c>
      <c r="F30" s="822"/>
      <c r="G30" s="825"/>
      <c r="H30" s="221" t="str">
        <f t="shared" ref="H30:H38" si="2">+IF(D30="","",((D30*100%)/$G$23)+H29)</f>
        <v/>
      </c>
      <c r="I30" s="670"/>
      <c r="J30" s="94"/>
      <c r="K30" s="94"/>
      <c r="M30" s="97"/>
    </row>
    <row r="31" spans="2:14" ht="15.5" customHeight="1" x14ac:dyDescent="0.15">
      <c r="B31" s="100" t="s">
        <v>161</v>
      </c>
      <c r="C31" s="213">
        <f t="shared" si="0"/>
        <v>6.6666666666666645E-3</v>
      </c>
      <c r="D31" s="213"/>
      <c r="E31" s="128">
        <f t="shared" si="1"/>
        <v>0</v>
      </c>
      <c r="F31" s="822"/>
      <c r="G31" s="825"/>
      <c r="H31" s="221" t="str">
        <f t="shared" si="2"/>
        <v/>
      </c>
      <c r="I31" s="670"/>
      <c r="J31" s="94"/>
      <c r="K31" s="94"/>
      <c r="M31" s="97"/>
    </row>
    <row r="32" spans="2:14" ht="15.5" customHeight="1" x14ac:dyDescent="0.15">
      <c r="B32" s="100" t="s">
        <v>162</v>
      </c>
      <c r="C32" s="213">
        <f t="shared" si="0"/>
        <v>6.6666666666666645E-3</v>
      </c>
      <c r="D32" s="213"/>
      <c r="E32" s="128">
        <f t="shared" si="1"/>
        <v>0</v>
      </c>
      <c r="F32" s="822"/>
      <c r="G32" s="825"/>
      <c r="H32" s="221" t="str">
        <f t="shared" si="2"/>
        <v/>
      </c>
      <c r="I32" s="670"/>
      <c r="J32" s="129"/>
      <c r="K32" s="94"/>
      <c r="M32" s="97"/>
    </row>
    <row r="33" spans="2:11" ht="19.5" customHeight="1" x14ac:dyDescent="0.15">
      <c r="B33" s="100" t="s">
        <v>163</v>
      </c>
      <c r="C33" s="213">
        <f t="shared" si="0"/>
        <v>6.6666666666666645E-3</v>
      </c>
      <c r="D33" s="213"/>
      <c r="E33" s="128">
        <f t="shared" si="1"/>
        <v>0</v>
      </c>
      <c r="F33" s="822"/>
      <c r="G33" s="825"/>
      <c r="H33" s="221" t="str">
        <f t="shared" si="2"/>
        <v/>
      </c>
      <c r="I33" s="670"/>
      <c r="J33" s="102"/>
      <c r="K33" s="102"/>
    </row>
    <row r="34" spans="2:11" ht="19.5" customHeight="1" x14ac:dyDescent="0.15">
      <c r="B34" s="100" t="s">
        <v>164</v>
      </c>
      <c r="C34" s="213">
        <f t="shared" si="0"/>
        <v>6.6666666666666645E-3</v>
      </c>
      <c r="D34" s="213"/>
      <c r="E34" s="128">
        <f t="shared" si="1"/>
        <v>0</v>
      </c>
      <c r="F34" s="822"/>
      <c r="G34" s="825"/>
      <c r="H34" s="221" t="str">
        <f t="shared" si="2"/>
        <v/>
      </c>
      <c r="I34" s="670"/>
      <c r="J34" s="102"/>
      <c r="K34" s="102"/>
    </row>
    <row r="35" spans="2:11" ht="19.5" customHeight="1" x14ac:dyDescent="0.15">
      <c r="B35" s="100" t="s">
        <v>165</v>
      </c>
      <c r="C35" s="213">
        <f t="shared" si="0"/>
        <v>6.6666666666666645E-3</v>
      </c>
      <c r="D35" s="213"/>
      <c r="E35" s="128">
        <f>+D35/C35</f>
        <v>0</v>
      </c>
      <c r="F35" s="822"/>
      <c r="G35" s="825"/>
      <c r="H35" s="221" t="str">
        <f t="shared" si="2"/>
        <v/>
      </c>
      <c r="I35" s="670"/>
      <c r="J35" s="102"/>
      <c r="K35" s="102"/>
    </row>
    <row r="36" spans="2:11" ht="19.5" customHeight="1" x14ac:dyDescent="0.15">
      <c r="B36" s="100" t="s">
        <v>166</v>
      </c>
      <c r="C36" s="213">
        <f t="shared" si="0"/>
        <v>6.6666666666666645E-3</v>
      </c>
      <c r="D36" s="213"/>
      <c r="E36" s="128">
        <f t="shared" si="1"/>
        <v>0</v>
      </c>
      <c r="F36" s="822"/>
      <c r="G36" s="825"/>
      <c r="H36" s="221" t="str">
        <f t="shared" si="2"/>
        <v/>
      </c>
      <c r="I36" s="670"/>
      <c r="J36" s="102"/>
      <c r="K36" s="102"/>
    </row>
    <row r="37" spans="2:11" ht="19.5" customHeight="1" x14ac:dyDescent="0.15">
      <c r="B37" s="100" t="s">
        <v>167</v>
      </c>
      <c r="C37" s="213">
        <f t="shared" si="0"/>
        <v>6.6666666666666645E-3</v>
      </c>
      <c r="D37" s="213"/>
      <c r="E37" s="128">
        <f t="shared" si="1"/>
        <v>0</v>
      </c>
      <c r="F37" s="822"/>
      <c r="G37" s="825"/>
      <c r="H37" s="221" t="str">
        <f t="shared" si="2"/>
        <v/>
      </c>
      <c r="I37" s="670"/>
      <c r="J37" s="102"/>
      <c r="K37" s="102"/>
    </row>
    <row r="38" spans="2:11" ht="19.5" customHeight="1" x14ac:dyDescent="0.15">
      <c r="B38" s="100" t="s">
        <v>168</v>
      </c>
      <c r="C38" s="213">
        <f t="shared" si="0"/>
        <v>6.6666666666666645E-3</v>
      </c>
      <c r="D38" s="213"/>
      <c r="E38" s="128">
        <f t="shared" si="1"/>
        <v>0</v>
      </c>
      <c r="F38" s="823"/>
      <c r="G38" s="826"/>
      <c r="H38" s="221" t="str">
        <f t="shared" si="2"/>
        <v/>
      </c>
      <c r="I38" s="671"/>
      <c r="J38" s="102"/>
      <c r="K38" s="102"/>
    </row>
    <row r="39" spans="2:11" ht="52.5" customHeight="1" x14ac:dyDescent="0.15">
      <c r="B39" s="119" t="s">
        <v>270</v>
      </c>
      <c r="C39" s="827"/>
      <c r="D39" s="828"/>
      <c r="E39" s="828"/>
      <c r="F39" s="828"/>
      <c r="G39" s="828"/>
      <c r="H39" s="828"/>
      <c r="I39" s="829"/>
      <c r="J39" s="103"/>
      <c r="K39" s="103"/>
    </row>
    <row r="40" spans="2:11" ht="34.5" customHeight="1" x14ac:dyDescent="0.15">
      <c r="B40" s="524"/>
      <c r="C40" s="525"/>
      <c r="D40" s="525"/>
      <c r="E40" s="525"/>
      <c r="F40" s="525"/>
      <c r="G40" s="525"/>
      <c r="H40" s="525"/>
      <c r="I40" s="526"/>
      <c r="J40" s="85"/>
      <c r="K40" s="85"/>
    </row>
    <row r="41" spans="2:11" ht="34.5" customHeight="1" x14ac:dyDescent="0.15">
      <c r="B41" s="527"/>
      <c r="C41" s="528"/>
      <c r="D41" s="528"/>
      <c r="E41" s="528"/>
      <c r="F41" s="528"/>
      <c r="G41" s="528"/>
      <c r="H41" s="528"/>
      <c r="I41" s="529"/>
      <c r="J41" s="103"/>
      <c r="K41" s="103"/>
    </row>
    <row r="42" spans="2:11" ht="34.5" customHeight="1" x14ac:dyDescent="0.15">
      <c r="B42" s="527"/>
      <c r="C42" s="528"/>
      <c r="D42" s="528"/>
      <c r="E42" s="528"/>
      <c r="F42" s="528"/>
      <c r="G42" s="528"/>
      <c r="H42" s="528"/>
      <c r="I42" s="529"/>
      <c r="J42" s="103"/>
      <c r="K42" s="103"/>
    </row>
    <row r="43" spans="2:11" ht="34.5" customHeight="1" x14ac:dyDescent="0.15">
      <c r="B43" s="527"/>
      <c r="C43" s="528"/>
      <c r="D43" s="528"/>
      <c r="E43" s="528"/>
      <c r="F43" s="528"/>
      <c r="G43" s="528"/>
      <c r="H43" s="528"/>
      <c r="I43" s="529"/>
      <c r="J43" s="103"/>
      <c r="K43" s="103"/>
    </row>
    <row r="44" spans="2:11" ht="34.5" customHeight="1" x14ac:dyDescent="0.15">
      <c r="B44" s="530"/>
      <c r="C44" s="531"/>
      <c r="D44" s="531"/>
      <c r="E44" s="531"/>
      <c r="F44" s="531"/>
      <c r="G44" s="531"/>
      <c r="H44" s="531"/>
      <c r="I44" s="532"/>
      <c r="J44" s="84"/>
      <c r="K44" s="84"/>
    </row>
    <row r="45" spans="2:11" ht="34.5" customHeight="1" x14ac:dyDescent="0.15">
      <c r="B45" s="151"/>
      <c r="C45" s="153" t="s">
        <v>404</v>
      </c>
      <c r="D45" s="144"/>
      <c r="E45" s="144"/>
      <c r="F45" s="144"/>
      <c r="G45" s="145"/>
      <c r="H45" s="145"/>
      <c r="I45" s="145"/>
      <c r="J45" s="84"/>
      <c r="K45" s="84"/>
    </row>
    <row r="46" spans="2:11" ht="62" customHeight="1" x14ac:dyDescent="0.15">
      <c r="B46" s="537" t="s">
        <v>271</v>
      </c>
      <c r="C46" s="832" t="s">
        <v>454</v>
      </c>
      <c r="D46" s="833"/>
      <c r="E46" s="833"/>
      <c r="F46" s="834"/>
      <c r="G46" s="143"/>
      <c r="H46" s="155" t="s">
        <v>370</v>
      </c>
      <c r="I46" s="155" t="s">
        <v>371</v>
      </c>
      <c r="J46" s="104"/>
      <c r="K46" s="104"/>
    </row>
    <row r="47" spans="2:11" ht="62" customHeight="1" x14ac:dyDescent="0.15">
      <c r="B47" s="538"/>
      <c r="C47" s="835"/>
      <c r="D47" s="836"/>
      <c r="E47" s="836"/>
      <c r="F47" s="837"/>
      <c r="G47" s="152" t="s">
        <v>372</v>
      </c>
      <c r="H47" s="263">
        <v>182</v>
      </c>
      <c r="I47" s="263">
        <v>182</v>
      </c>
      <c r="J47" s="104"/>
      <c r="K47" s="104"/>
    </row>
    <row r="48" spans="2:11" ht="62" customHeight="1" x14ac:dyDescent="0.15">
      <c r="B48" s="538"/>
      <c r="C48" s="835"/>
      <c r="D48" s="836"/>
      <c r="E48" s="836"/>
      <c r="F48" s="837"/>
      <c r="G48" s="152" t="s">
        <v>425</v>
      </c>
      <c r="H48" s="263">
        <v>2</v>
      </c>
      <c r="I48" s="263">
        <v>2</v>
      </c>
      <c r="J48" s="104"/>
      <c r="K48" s="104"/>
    </row>
    <row r="49" spans="2:11" ht="62" customHeight="1" x14ac:dyDescent="0.15">
      <c r="B49" s="538"/>
      <c r="C49" s="838"/>
      <c r="D49" s="839"/>
      <c r="E49" s="839"/>
      <c r="F49" s="840"/>
      <c r="G49" s="152" t="s">
        <v>373</v>
      </c>
      <c r="H49" s="263">
        <v>185</v>
      </c>
      <c r="I49" s="263">
        <v>185</v>
      </c>
      <c r="J49" s="104"/>
      <c r="K49" s="104"/>
    </row>
    <row r="50" spans="2:11" ht="82.25" customHeight="1" x14ac:dyDescent="0.15">
      <c r="B50" s="118" t="s">
        <v>272</v>
      </c>
      <c r="C50" s="830" t="s">
        <v>437</v>
      </c>
      <c r="D50" s="831"/>
      <c r="E50" s="831"/>
      <c r="F50" s="831"/>
      <c r="G50" s="831"/>
      <c r="H50" s="831"/>
      <c r="I50" s="831"/>
      <c r="J50" s="104"/>
      <c r="K50" s="104"/>
    </row>
    <row r="51" spans="2:11" ht="90" customHeight="1" x14ac:dyDescent="0.15">
      <c r="B51" s="120" t="s">
        <v>273</v>
      </c>
      <c r="C51" s="830" t="s">
        <v>438</v>
      </c>
      <c r="D51" s="831"/>
      <c r="E51" s="831"/>
      <c r="F51" s="831"/>
      <c r="G51" s="831"/>
      <c r="H51" s="831"/>
      <c r="I51" s="831"/>
      <c r="J51" s="104"/>
      <c r="K51" s="104"/>
    </row>
    <row r="52" spans="2:11" ht="22.5" customHeight="1" x14ac:dyDescent="0.15">
      <c r="B52" s="503" t="s">
        <v>274</v>
      </c>
      <c r="C52" s="504"/>
      <c r="D52" s="504"/>
      <c r="E52" s="504"/>
      <c r="F52" s="504"/>
      <c r="G52" s="504"/>
      <c r="H52" s="504"/>
      <c r="I52" s="505"/>
      <c r="J52" s="104"/>
      <c r="K52" s="104"/>
    </row>
    <row r="53" spans="2:11" ht="22.5" customHeight="1" x14ac:dyDescent="0.15">
      <c r="B53" s="499" t="s">
        <v>275</v>
      </c>
      <c r="C53" s="137" t="s">
        <v>276</v>
      </c>
      <c r="D53" s="501" t="s">
        <v>277</v>
      </c>
      <c r="E53" s="501"/>
      <c r="F53" s="501"/>
      <c r="G53" s="501" t="s">
        <v>278</v>
      </c>
      <c r="H53" s="501"/>
      <c r="I53" s="502"/>
      <c r="J53" s="105"/>
      <c r="K53" s="105"/>
    </row>
    <row r="54" spans="2:11" ht="30.75" customHeight="1" x14ac:dyDescent="0.15">
      <c r="B54" s="500"/>
      <c r="C54" s="224"/>
      <c r="D54" s="713"/>
      <c r="E54" s="713"/>
      <c r="F54" s="713"/>
      <c r="G54" s="713"/>
      <c r="H54" s="713"/>
      <c r="I54" s="714"/>
      <c r="J54" s="105"/>
      <c r="K54" s="105"/>
    </row>
    <row r="55" spans="2:11" ht="32.25" customHeight="1" x14ac:dyDescent="0.15">
      <c r="B55" s="121" t="s">
        <v>279</v>
      </c>
      <c r="C55" s="713" t="s">
        <v>469</v>
      </c>
      <c r="D55" s="713"/>
      <c r="E55" s="713"/>
      <c r="F55" s="713"/>
      <c r="G55" s="713"/>
      <c r="H55" s="713"/>
      <c r="I55" s="714"/>
      <c r="J55" s="106"/>
      <c r="K55" s="106"/>
    </row>
    <row r="56" spans="2:11" ht="28.5" customHeight="1" x14ac:dyDescent="0.15">
      <c r="B56" s="122" t="s">
        <v>280</v>
      </c>
      <c r="C56" s="713" t="s">
        <v>469</v>
      </c>
      <c r="D56" s="713"/>
      <c r="E56" s="713"/>
      <c r="F56" s="713"/>
      <c r="G56" s="713"/>
      <c r="H56" s="713"/>
      <c r="I56" s="714"/>
      <c r="J56" s="106"/>
      <c r="K56" s="106"/>
    </row>
    <row r="57" spans="2:11" ht="30" customHeight="1" x14ac:dyDescent="0.15">
      <c r="B57" s="120" t="s">
        <v>281</v>
      </c>
      <c r="C57" s="815" t="s">
        <v>282</v>
      </c>
      <c r="D57" s="816"/>
      <c r="E57" s="816"/>
      <c r="F57" s="816"/>
      <c r="G57" s="816"/>
      <c r="H57" s="816"/>
      <c r="I57" s="817"/>
      <c r="J57" s="107"/>
      <c r="K57" s="107"/>
    </row>
    <row r="58" spans="2:11" ht="31.5" customHeight="1" thickBot="1" x14ac:dyDescent="0.2">
      <c r="B58" s="116" t="s">
        <v>283</v>
      </c>
      <c r="C58" s="818" t="s">
        <v>374</v>
      </c>
      <c r="D58" s="819"/>
      <c r="E58" s="819"/>
      <c r="F58" s="819"/>
      <c r="G58" s="819"/>
      <c r="H58" s="819"/>
      <c r="I58" s="820"/>
      <c r="J58" s="108"/>
      <c r="K58" s="108"/>
    </row>
    <row r="59" spans="2:11" ht="13.25" customHeight="1" x14ac:dyDescent="0.15">
      <c r="B59" s="109"/>
      <c r="C59" s="110"/>
      <c r="D59" s="110"/>
      <c r="E59" s="111"/>
      <c r="F59" s="111"/>
      <c r="G59" s="117"/>
      <c r="H59" s="113"/>
      <c r="I59" s="110"/>
      <c r="J59" s="108"/>
      <c r="K59" s="108"/>
    </row>
    <row r="60" spans="2:11" ht="13.25" customHeight="1" x14ac:dyDescent="0.15">
      <c r="B60" s="109"/>
      <c r="C60" s="110"/>
      <c r="D60" s="110"/>
      <c r="E60" s="111"/>
      <c r="F60" s="111"/>
      <c r="G60" s="117"/>
      <c r="H60" s="113"/>
      <c r="I60" s="110"/>
      <c r="J60" s="108"/>
      <c r="K60" s="108"/>
    </row>
    <row r="61" spans="2:11" ht="13.25" customHeight="1" x14ac:dyDescent="0.15">
      <c r="B61" s="109"/>
      <c r="C61" s="110"/>
      <c r="D61" s="110"/>
      <c r="E61" s="111"/>
      <c r="F61" s="111"/>
      <c r="G61" s="117"/>
      <c r="H61" s="113"/>
      <c r="I61" s="110"/>
      <c r="J61" s="108"/>
      <c r="K61" s="108"/>
    </row>
    <row r="62" spans="2:11" ht="13.25" customHeight="1" x14ac:dyDescent="0.15">
      <c r="B62" s="109"/>
      <c r="C62" s="110"/>
      <c r="D62" s="110"/>
      <c r="E62" s="111"/>
      <c r="F62" s="111"/>
      <c r="G62" s="117"/>
      <c r="H62" s="113"/>
      <c r="I62" s="110"/>
      <c r="J62" s="108"/>
      <c r="K62" s="108"/>
    </row>
    <row r="63" spans="2:11" ht="13.25" customHeight="1" x14ac:dyDescent="0.15">
      <c r="B63" s="109"/>
      <c r="C63" s="110"/>
      <c r="D63" s="110"/>
      <c r="E63" s="111"/>
      <c r="F63" s="111"/>
      <c r="G63" s="117"/>
      <c r="H63" s="113"/>
      <c r="I63" s="110"/>
      <c r="J63" s="108"/>
      <c r="K63" s="108"/>
    </row>
    <row r="64" spans="2:11" ht="25.5" customHeight="1" x14ac:dyDescent="0.15">
      <c r="B64" s="109"/>
      <c r="C64" s="110"/>
      <c r="D64" s="110"/>
      <c r="E64" s="111"/>
      <c r="F64" s="111"/>
      <c r="G64" s="117"/>
      <c r="H64" s="113"/>
      <c r="I64" s="110"/>
      <c r="J64" s="108"/>
      <c r="K64" s="108"/>
    </row>
    <row r="65" ht="14" customHeight="1" x14ac:dyDescent="0.15"/>
  </sheetData>
  <sheetProtection algorithmName="SHA-512" hashValue="djIQR3I6yQa5Ydstsfg01ATuYE5q5JHiLXgayuouO9G8XgA81hPbISc1dh8Pzl0HB4Rsr3MjGVTxNRtV0lX6XQ==" saltValue="spHaGMzdrXsrhTQWru0POw==" spinCount="100000" sheet="1" objects="1" scenarios="1"/>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scale="58"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13</vt:i4>
      </vt:variant>
      <vt:variant>
        <vt:lpstr>Rangos con nombre</vt:lpstr>
      </vt:variant>
      <vt:variant>
        <vt:i4>7</vt:i4>
      </vt:variant>
    </vt:vector>
  </HeadingPairs>
  <TitlesOfParts>
    <vt:vector size="20" baseType="lpstr">
      <vt:lpstr>Sección 3. Metas Producto</vt:lpstr>
      <vt:lpstr>MP - SIT</vt:lpstr>
      <vt:lpstr>Act.Meta_SIT</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'META 7'!Área_de_impresión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Deisi Pascagaza Calero</cp:lastModifiedBy>
  <cp:revision/>
  <dcterms:created xsi:type="dcterms:W3CDTF">2010-03-25T16:40:43Z</dcterms:created>
  <dcterms:modified xsi:type="dcterms:W3CDTF">2023-03-22T18:51:44Z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