
<file path=[Content_Types].xml><?xml version="1.0" encoding="utf-8"?>
<Types xmlns="http://schemas.openxmlformats.org/package/2006/content-types">
  <Override PartName="/xl/charts/chart6.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embeddings/oleObject6.bin" ContentType="application/vnd.openxmlformats-officedocument.oleObject"/>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Override PartName="/xl/charts/chart2.xml" ContentType="application/vnd.openxmlformats-officedocument.drawingml.chart+xml"/>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customXml/itemProps2.xml" ContentType="application/vnd.openxmlformats-officedocument.customXmlProperties+xml"/>
  <Override PartName="/xl/drawings/drawing7.xml" ContentType="application/vnd.openxmlformats-officedocument.drawing+xml"/>
  <Override PartName="/xl/charts/chart5.xml" ContentType="application/vnd.openxmlformats-officedocument.drawingml.chart+xml"/>
  <Override PartName="/xl/embeddings/oleObject5.bin" ContentType="application/vnd.openxmlformats-officedocument.oleObject"/>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Default Extension="emf" ContentType="image/x-emf"/>
  <Override PartName="/xl/drawings/drawing5.xml" ContentType="application/vnd.openxmlformats-officedocument.drawing+xml"/>
  <Override PartName="/xl/charts/chart3.xml" ContentType="application/vnd.openxmlformats-officedocument.drawingml.chart+xml"/>
  <Override PartName="/xl/embeddings/oleObject3.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updateLinks="never" defaultThemeVersion="124226"/>
  <bookViews>
    <workbookView xWindow="-109" yWindow="-109" windowWidth="18774" windowHeight="10651" tabRatio="453" firstSheet="3" activeTab="3"/>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2451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0"/>
  <c r="I22" i="69"/>
  <c r="I22" i="68" l="1"/>
  <c r="I27" s="1"/>
  <c r="H27" i="71"/>
  <c r="H28" s="1"/>
  <c r="H29" s="1"/>
  <c r="H30" s="1"/>
  <c r="H31" s="1"/>
  <c r="H32" s="1"/>
  <c r="H33" s="1"/>
  <c r="H34" s="1"/>
  <c r="H35" s="1"/>
  <c r="H36" s="1"/>
  <c r="H37" s="1"/>
  <c r="H38" s="1"/>
  <c r="E38"/>
  <c r="E37"/>
  <c r="E36"/>
  <c r="E35"/>
  <c r="E34"/>
  <c r="E33"/>
  <c r="E32"/>
  <c r="E31"/>
  <c r="E30"/>
  <c r="E29"/>
  <c r="E28"/>
  <c r="E27"/>
  <c r="H27" i="70"/>
  <c r="H28" s="1"/>
  <c r="H29" s="1"/>
  <c r="H30" s="1"/>
  <c r="H31" s="1"/>
  <c r="H32" s="1"/>
  <c r="H33" s="1"/>
  <c r="H34" s="1"/>
  <c r="H35" s="1"/>
  <c r="H36" s="1"/>
  <c r="H37" s="1"/>
  <c r="H38" s="1"/>
  <c r="E38"/>
  <c r="E37"/>
  <c r="E36"/>
  <c r="E35"/>
  <c r="E34"/>
  <c r="E33"/>
  <c r="E32"/>
  <c r="E31"/>
  <c r="E30"/>
  <c r="E29"/>
  <c r="E28"/>
  <c r="E27"/>
  <c r="H27" i="69"/>
  <c r="E38"/>
  <c r="E37"/>
  <c r="E36"/>
  <c r="E35"/>
  <c r="E34"/>
  <c r="E33"/>
  <c r="E32"/>
  <c r="E31"/>
  <c r="E30"/>
  <c r="E29"/>
  <c r="E28"/>
  <c r="E27"/>
  <c r="H27" i="68"/>
  <c r="H28" s="1"/>
  <c r="H29" s="1"/>
  <c r="H30" s="1"/>
  <c r="H31" s="1"/>
  <c r="H32" s="1"/>
  <c r="H33" s="1"/>
  <c r="H34" s="1"/>
  <c r="H35" s="1"/>
  <c r="E38"/>
  <c r="E37"/>
  <c r="E36"/>
  <c r="E35"/>
  <c r="E34"/>
  <c r="E33"/>
  <c r="E32"/>
  <c r="E31"/>
  <c r="E30"/>
  <c r="E29"/>
  <c r="E28"/>
  <c r="E27"/>
  <c r="H27" i="67"/>
  <c r="H28" s="1"/>
  <c r="H29" s="1"/>
  <c r="H30" s="1"/>
  <c r="H31" s="1"/>
  <c r="H32" s="1"/>
  <c r="H33" s="1"/>
  <c r="H34" s="1"/>
  <c r="H35" s="1"/>
  <c r="H36" s="1"/>
  <c r="H37" s="1"/>
  <c r="H38" s="1"/>
  <c r="E38"/>
  <c r="E37"/>
  <c r="E36"/>
  <c r="E35"/>
  <c r="E34"/>
  <c r="E33"/>
  <c r="E32"/>
  <c r="E31"/>
  <c r="E30"/>
  <c r="E29"/>
  <c r="E28"/>
  <c r="E27"/>
  <c r="E38" i="24"/>
  <c r="E37"/>
  <c r="E36"/>
  <c r="E35"/>
  <c r="E34"/>
  <c r="E33"/>
  <c r="E32"/>
  <c r="E31"/>
  <c r="E30"/>
  <c r="E29"/>
  <c r="E28"/>
  <c r="E27"/>
  <c r="H28" i="69" l="1"/>
  <c r="H29" s="1"/>
  <c r="H30" s="1"/>
  <c r="H31" s="1"/>
  <c r="H32" s="1"/>
  <c r="H33" s="1"/>
  <c r="H34" s="1"/>
  <c r="H35" s="1"/>
  <c r="H36" s="1"/>
  <c r="H37" s="1"/>
  <c r="H38" s="1"/>
  <c r="H36" i="68"/>
  <c r="H37" s="1"/>
  <c r="H38" s="1"/>
  <c r="H27" i="24"/>
  <c r="H28" s="1"/>
  <c r="H29" s="1"/>
  <c r="H30" s="1"/>
  <c r="H31" s="1"/>
  <c r="H32" s="1"/>
  <c r="H33" s="1"/>
  <c r="H34" s="1"/>
  <c r="H35" s="1"/>
  <c r="H36" s="1"/>
  <c r="H37" s="1"/>
  <c r="H38" s="1"/>
  <c r="G27" i="71" l="1"/>
  <c r="I27" s="1"/>
  <c r="F27"/>
  <c r="G27" i="70" l="1"/>
  <c r="I27" s="1"/>
  <c r="F27"/>
  <c r="G27" i="69" l="1"/>
  <c r="I27" s="1"/>
  <c r="F27"/>
  <c r="G27" i="68" l="1"/>
  <c r="F27"/>
  <c r="G27" i="67"/>
  <c r="I27" s="1"/>
  <c r="F27"/>
  <c r="G27" i="24" l="1"/>
  <c r="I27" s="1"/>
  <c r="F27"/>
  <c r="I18" i="63" l="1"/>
  <c r="G18"/>
  <c r="D18"/>
  <c r="C8"/>
  <c r="C7"/>
  <c r="C6"/>
  <c r="D30" i="62"/>
  <c r="O13" i="5"/>
  <c r="AA13" s="1"/>
  <c r="K27" i="66"/>
  <c r="L25"/>
  <c r="L21"/>
  <c r="L17"/>
  <c r="L13"/>
  <c r="I19" i="48"/>
  <c r="D19"/>
  <c r="C10"/>
  <c r="C8"/>
  <c r="C7"/>
  <c r="C6"/>
  <c r="G56" i="47"/>
  <c r="C56"/>
  <c r="K13" i="5"/>
  <c r="AA17"/>
  <c r="AB17" s="1"/>
  <c r="G56" i="62"/>
  <c r="C56"/>
  <c r="G41"/>
  <c r="G40"/>
  <c r="G39"/>
  <c r="G38"/>
  <c r="G37"/>
  <c r="G36"/>
  <c r="G35"/>
  <c r="G34"/>
  <c r="G33"/>
  <c r="G32"/>
  <c r="G31"/>
  <c r="G30"/>
  <c r="F30"/>
  <c r="W15" i="5"/>
  <c r="U15"/>
  <c r="W13"/>
  <c r="V13"/>
  <c r="U13"/>
  <c r="AA21"/>
  <c r="AB21" s="1"/>
  <c r="AA19"/>
  <c r="AB19" s="1"/>
  <c r="G31" i="47"/>
  <c r="G32"/>
  <c r="G33"/>
  <c r="G34"/>
  <c r="G35"/>
  <c r="G36"/>
  <c r="G37"/>
  <c r="G38"/>
  <c r="G39"/>
  <c r="G40"/>
  <c r="G41"/>
  <c r="I21" i="5"/>
  <c r="B21"/>
  <c r="I19"/>
  <c r="B19"/>
  <c r="I17"/>
  <c r="B17"/>
  <c r="F30" i="47"/>
  <c r="F31" s="1"/>
  <c r="D30"/>
  <c r="I30" s="1"/>
  <c r="S15" i="5"/>
  <c r="T15"/>
  <c r="X15"/>
  <c r="Z15"/>
  <c r="L15"/>
  <c r="M15"/>
  <c r="L13"/>
  <c r="M13"/>
  <c r="N13"/>
  <c r="N15"/>
  <c r="B15"/>
  <c r="B13"/>
  <c r="G30" i="47"/>
  <c r="A11" i="5"/>
  <c r="C9"/>
  <c r="C8"/>
  <c r="C7"/>
  <c r="Y15"/>
  <c r="X13"/>
  <c r="Z13"/>
  <c r="Y13"/>
  <c r="S13"/>
  <c r="T13"/>
  <c r="K15"/>
  <c r="V15"/>
  <c r="J13"/>
  <c r="I13" s="1"/>
  <c r="J15"/>
  <c r="D31" i="62"/>
  <c r="D32" s="1"/>
  <c r="I30"/>
  <c r="H30" i="47" l="1"/>
  <c r="AC19" i="5"/>
  <c r="I31" i="62"/>
  <c r="D31" i="47"/>
  <c r="H31" s="1"/>
  <c r="AC21" i="5"/>
  <c r="L27" i="66"/>
  <c r="M27" s="1"/>
  <c r="AB13" i="5"/>
  <c r="F32" i="47"/>
  <c r="I32" i="62"/>
  <c r="D33"/>
  <c r="I15" i="5"/>
  <c r="AA15"/>
  <c r="AB15" s="1"/>
  <c r="AC17"/>
  <c r="F31" i="62"/>
  <c r="F32" s="1"/>
  <c r="F33" s="1"/>
  <c r="F34" s="1"/>
  <c r="F35" s="1"/>
  <c r="F36" s="1"/>
  <c r="F37" s="1"/>
  <c r="F38" s="1"/>
  <c r="F39" s="1"/>
  <c r="H30"/>
  <c r="AC13" i="5"/>
  <c r="H31" i="62" l="1"/>
  <c r="I31" i="47"/>
  <c r="D32"/>
  <c r="AC15" i="5"/>
  <c r="H33" i="62"/>
  <c r="I33"/>
  <c r="D34"/>
  <c r="H32" i="47"/>
  <c r="F33"/>
  <c r="H32" i="62"/>
  <c r="F40"/>
  <c r="I32" i="47" l="1"/>
  <c r="D33"/>
  <c r="H33" s="1"/>
  <c r="F34"/>
  <c r="D35" i="62"/>
  <c r="H34"/>
  <c r="I34"/>
  <c r="F41"/>
  <c r="D34" i="47" l="1"/>
  <c r="I33"/>
  <c r="D36" i="62"/>
  <c r="I35"/>
  <c r="H35"/>
  <c r="F35" i="47"/>
  <c r="H34"/>
  <c r="I34" l="1"/>
  <c r="D35"/>
  <c r="H35" s="1"/>
  <c r="F36"/>
  <c r="I36" i="62"/>
  <c r="D37"/>
  <c r="H36"/>
  <c r="D36" i="47" l="1"/>
  <c r="I35"/>
  <c r="D38" i="62"/>
  <c r="I37"/>
  <c r="H37"/>
  <c r="F37" i="47"/>
  <c r="H36"/>
  <c r="I36" l="1"/>
  <c r="D37"/>
  <c r="H37" s="1"/>
  <c r="F38"/>
  <c r="I38" i="62"/>
  <c r="D39"/>
  <c r="H38"/>
  <c r="D38" i="47" l="1"/>
  <c r="I37"/>
  <c r="I39" i="62"/>
  <c r="D40"/>
  <c r="H39"/>
  <c r="F39" i="47"/>
  <c r="H38"/>
  <c r="D39" l="1"/>
  <c r="I38"/>
  <c r="F40"/>
  <c r="H39"/>
  <c r="D41" i="62"/>
  <c r="I40"/>
  <c r="H40"/>
  <c r="D40" i="47" l="1"/>
  <c r="H40" s="1"/>
  <c r="I39"/>
  <c r="I41" i="62"/>
  <c r="H41"/>
  <c r="F41" i="47"/>
  <c r="D41" l="1"/>
  <c r="I41" s="1"/>
  <c r="I40"/>
  <c r="H41" l="1"/>
</calcChain>
</file>

<file path=xl/sharedStrings.xml><?xml version="1.0" encoding="utf-8"?>
<sst xmlns="http://schemas.openxmlformats.org/spreadsheetml/2006/main" count="1058" uniqueCount="389">
  <si>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</si>
  <si>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</si>
  <si>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</si>
  <si>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</si>
  <si>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</si>
  <si>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</si>
  <si>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</si>
  <si>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</si>
  <si>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</si>
  <si>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</si>
  <si>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</si>
  <si>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</si>
  <si>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</si>
  <si>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</si>
  <si>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</si>
  <si>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</si>
  <si>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</si>
  <si>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</si>
  <si>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</si>
  <si>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</si>
  <si>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</si>
  <si>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</si>
  <si>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</si>
  <si>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</si>
  <si>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</si>
  <si>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</si>
  <si>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</si>
  <si>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</si>
  <si>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</si>
  <si>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</si>
  <si>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</si>
  <si>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</si>
  <si>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</si>
  <si>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</si>
  <si>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</si>
  <si>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</si>
  <si>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</si>
  <si>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</si>
  <si>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</si>
  <si>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</si>
  <si>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</si>
  <si>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</si>
  <si>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</si>
  <si>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</si>
  <si>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</si>
  <si>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</si>
  <si>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</si>
  <si>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</si>
  <si>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</si>
  <si>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</si>
  <si>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</si>
  <si>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</si>
  <si>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</si>
  <si>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</si>
  <si>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</si>
  <si>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</si>
  <si>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</si>
  <si>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</si>
  <si>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</si>
  <si>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</si>
  <si>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</si>
  <si>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</si>
  <si>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</si>
  <si>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</si>
  <si>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</si>
  <si>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</si>
  <si>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</si>
  <si>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</si>
  <si>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</si>
  <si>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</si>
  <si>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</si>
  <si>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</si>
  <si>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</si>
  <si>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</si>
  <si>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</si>
  <si>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</si>
  <si>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</si>
  <si>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</si>
  <si>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</si>
  <si>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</si>
  <si>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</si>
  <si>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</si>
  <si>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</si>
  <si>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</si>
  <si>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</si>
  <si>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</si>
  <si>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</si>
  <si>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</si>
  <si>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</si>
  <si>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</si>
  <si>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</si>
  <si>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</si>
  <si>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</si>
  <si>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</si>
  <si>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</si>
  <si>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</si>
  <si>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</si>
  <si>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</si>
  <si>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</si>
  <si>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</si>
  <si>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</si>
  <si>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</si>
  <si>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</si>
  <si>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</si>
  <si>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</si>
  <si>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</si>
  <si>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</si>
  <si>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</si>
  <si>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</si>
  <si>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</si>
  <si>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</si>
  <si>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</si>
  <si>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</si>
  <si>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</si>
  <si>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</si>
  <si>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</si>
  <si>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</si>
  <si>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</si>
  <si>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</si>
  <si>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</si>
  <si>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</si>
  <si>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</si>
  <si>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</si>
  <si>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</si>
  <si>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</si>
  <si>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</si>
  <si>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</si>
  <si>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</si>
  <si>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</si>
  <si>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</si>
  <si>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</si>
  <si>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</si>
  <si>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</si>
  <si>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</si>
  <si>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</si>
  <si>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</si>
  <si>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</si>
  <si>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</si>
  <si>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</si>
  <si>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</si>
  <si>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</si>
  <si>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</si>
  <si>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</si>
  <si>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</si>
  <si>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</si>
  <si>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</si>
  <si>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</si>
  <si>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</si>
  <si>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</si>
  <si>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</si>
  <si>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</si>
  <si>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</si>
  <si>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</si>
  <si>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</si>
  <si>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</si>
  <si>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</si>
  <si>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</si>
  <si>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</si>
  <si>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</si>
  <si>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</si>
  <si>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</si>
  <si>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</si>
  <si>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</si>
  <si>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</si>
  <si>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</si>
  <si>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</si>
  <si>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</si>
  <si>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</si>
  <si>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</si>
  <si>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</si>
  <si>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</si>
  <si>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</si>
  <si>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</si>
  <si>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</si>
  <si>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</si>
  <si>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</si>
  <si>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</si>
  <si>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</si>
  <si>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</si>
  <si>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</si>
  <si>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</si>
  <si>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</si>
  <si>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</si>
  <si>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</si>
  <si>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</si>
  <si>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</si>
  <si>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</si>
  <si>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</si>
  <si>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</si>
  <si>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</si>
  <si>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</si>
  <si>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</si>
  <si>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</si>
  <si>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</si>
  <si>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</si>
  <si>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</si>
  <si>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</si>
  <si>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</si>
  <si>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</si>
  <si>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</si>
  <si>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</si>
  <si>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</si>
  <si>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</si>
  <si>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</si>
  <si>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</si>
  <si>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</si>
  <si>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</si>
  <si>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</si>
  <si>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</si>
  <si>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</si>
  <si>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</si>
  <si>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</si>
  <si>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</si>
  <si>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</si>
  <si>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</si>
  <si>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</si>
  <si>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</si>
  <si>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</si>
  <si>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</si>
  <si>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</si>
  <si>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</si>
  <si>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</si>
  <si>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</si>
  <si>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</si>
  <si>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</si>
  <si>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</si>
  <si>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</si>
  <si>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</si>
  <si>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</si>
  <si>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</si>
  <si>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</si>
  <si>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</si>
  <si>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</si>
  <si>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</si>
  <si>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</si>
  <si>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</si>
  <si>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</si>
  <si>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</si>
  <si>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</si>
  <si>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</si>
  <si>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</si>
  <si>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</si>
  <si>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</si>
  <si>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</si>
  <si>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</si>
  <si>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</si>
  <si>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</si>
  <si>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</si>
  <si>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</si>
  <si>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</si>
  <si>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</si>
  <si>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</si>
  <si>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</si>
  <si>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</si>
  <si>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</si>
  <si>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</si>
  <si>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</si>
  <si>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</si>
  <si>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</si>
  <si>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</si>
  <si>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</si>
  <si>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</si>
  <si>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</si>
  <si>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</si>
  <si>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</si>
  <si>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</si>
  <si>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</si>
  <si>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</si>
  <si>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</si>
  <si>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</si>
  <si>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</si>
  <si>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</si>
  <si>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</si>
  <si>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</si>
  <si>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</si>
  <si>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</si>
  <si>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</si>
  <si>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</si>
  <si>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</si>
  <si>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</si>
  <si>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</si>
  <si>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</si>
  <si>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</si>
  <si>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</si>
  <si>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</si>
  <si>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</si>
  <si>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</si>
  <si>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</si>
  <si>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</si>
  <si>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</si>
  <si>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</si>
  <si>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</si>
  <si>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</si>
  <si>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</si>
  <si>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</si>
  <si>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</si>
  <si>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</si>
  <si>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</si>
  <si>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</si>
  <si>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</si>
  <si>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</si>
  <si>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</si>
  <si>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</si>
  <si>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</si>
  <si>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</si>
  <si>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</si>
  <si>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</si>
  <si>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</si>
  <si>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</si>
  <si>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</si>
  <si>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</si>
  <si>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</si>
  <si>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</si>
  <si>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</si>
  <si>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</si>
  <si>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</si>
  <si>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</si>
  <si>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</si>
  <si>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</si>
  <si>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</si>
  <si>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</si>
  <si>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</si>
  <si>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</si>
  <si>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</si>
  <si>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</si>
  <si>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</si>
  <si>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</si>
  <si>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</si>
  <si>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</si>
  <si>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</si>
  <si>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</si>
  <si>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</si>
  <si>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</si>
  <si>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</si>
  <si>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</si>
  <si>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</si>
  <si>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</si>
  <si>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</si>
  <si>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</si>
  <si>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</si>
  <si>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</si>
  <si>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</si>
  <si>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</si>
  <si>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</si>
  <si>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</si>
  <si>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</si>
  <si>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</si>
  <si>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</si>
  <si>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</si>
  <si>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</si>
  <si>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</si>
  <si>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</si>
  <si>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</si>
  <si>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</si>
  <si>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</si>
  <si>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</si>
  <si>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</si>
  <si>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</si>
  <si>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</si>
  <si>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</si>
  <si>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</si>
  <si>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</si>
  <si>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</si>
  <si>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</si>
  <si>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</si>
  <si>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</si>
  <si>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</si>
  <si>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</si>
  <si>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</si>
  <si>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</si>
  <si>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</si>
  <si>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</si>
  <si>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</si>
  <si>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habitabiidad en calle, juventud, espacio público y educación ambiental.</t>
  </si>
  <si>
    <t>Claudia Rocio Perilla Molano</t>
  </si>
  <si>
    <t>Liliana Estefanía Saavedra - Equipo de Regulacion</t>
  </si>
  <si>
    <t>Durante el mes de diciembre se acumula un cumplimiento de la meta en un 100% (2 campañas) conforme lo programado, el proceso a seguido su curso esperado a través de la implementación de acciones de apropiación de la cultura ciudadana en los 4 ámbitos, tanto en zona urbana como zona rural. Se dió continuidad a la implementación de la campaña de ruralidad a través de la radio novela al campo con los Ocampo y  la campaña de familia interespecie en las acciones de apropiación de la cultura ciudadana en todos los ámbitos de intervención en zona urbana y rural.  Es importante destacar la función primordial que cumple la difusión de los contenidos educomunicativos a través de las redes sociales de la entidad para el mantenimiento de los mensajes propios  de las campañas a lo largo del tiempo.</t>
  </si>
  <si>
    <t>Se dió continuidad a la implementación de la campaña de ruralidad a través de la radio novela al campo con los Ocampo y  la campaña de familia interespecie en las acciones de apropiación de la cultura ciudadana en todos los ámbitos de intervención en zona urbana y rural.  Es importante destacar la función primordial que cumple la difusión de los contenidos educomunicativos a través de las redes sociales de la entidad para el mantenimiento de los mensajes propios  de las campañas a lo largo del tiempo.</t>
  </si>
  <si>
    <t>Durante 2022 se programo la vinculacion de 350 prestadores y con corte a diciembre se reporta el cumplimiento del 100% de la meta. 
Se realizaron las siguientes actividades: 
1. Realizar visitas de inspección y vigilancia a los prestadores de servicios durante el transcurso del año. 
2. Desarrollo de documentos de Inspección y vigilancia, principalmente la construcción del documento de procedimiento para la implementación de las funciones de IV.
3. Se llevó a cabo un proceso de socialización de los protocolos, guías y documentos productos de la implementación de la estrategia de regulación.</t>
  </si>
  <si>
    <r>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t>
    </r>
    <r>
      <rPr>
        <b/>
        <sz val="7"/>
        <rFont val="Arial"/>
        <family val="2"/>
      </rPr>
      <t xml:space="preserve"> 34</t>
    </r>
    <r>
      <rPr>
        <sz val="7"/>
        <rFont val="Arial"/>
        <family val="2"/>
      </rPr>
      <t xml:space="preserve"> alianzas, que potenciarán las intervenciones y cobertura en torno a la Protección y Bienestar Animal.
- De manera transversal se han fortalecido los procesos de participación ciudadana incidente en instancias, espacios de participación ciudadana y movilización social</t>
    </r>
  </si>
  <si>
    <r>
      <t xml:space="preserve">A la fecha el Instituto ha definido y ejecutado </t>
    </r>
    <r>
      <rPr>
        <b/>
        <sz val="9"/>
        <color theme="1"/>
        <rFont val="Arial"/>
        <family val="2"/>
      </rPr>
      <t xml:space="preserve">880 </t>
    </r>
    <r>
      <rPr>
        <sz val="9"/>
        <color theme="1"/>
        <rFont val="Arial"/>
        <family val="2"/>
      </rPr>
      <t xml:space="preserve">pactos con las instancias y espacios de participación ciudadana y movilización social por localidad para la Protección y Bienestar Animal (acumulados PDD; 2020=60 + 2021=390 + 2022=430). 
En diciembre se lograron 32 pactos. 
Se lograron importantes gestiones para los pactos a nivel distrital y en las localidades de Bosa, Usaquén, Puente Aranda, Antonio Nariño, Ciudad Bolívar, Usme, Candelaria, Kennedy, Mártires, Engativá, Santa Fe, Rafael Uribe Uribe, Fontibón, Tunjuelito, Chapinero, San Cristóbal, Sumapaz y Distrito así como un pacto distrital, llevando los servicios de protección y bienestar animal a las comunidades con quienes se pactaron los compromisos. </t>
    </r>
  </si>
  <si>
    <r>
      <t xml:space="preserve">A la fecha el Instituto ha definido y ejecutado </t>
    </r>
    <r>
      <rPr>
        <b/>
        <sz val="9"/>
        <color theme="1"/>
        <rFont val="Arial"/>
        <family val="2"/>
      </rPr>
      <t>880</t>
    </r>
    <r>
      <rPr>
        <sz val="9"/>
        <color theme="1"/>
        <rFont val="Arial"/>
        <family val="2"/>
      </rPr>
      <t xml:space="preserve"> pactos con las instancias y espacios de participación ciudadana y movilización social por localidad para la Protección y Bienestar Animal (acumulados PDD; 2020=60 + 2021=390 + 2022=430).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diciembre se lograron 32 pactos. </t>
    </r>
  </si>
  <si>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3 prestadores de servicios a la estrategia de regulación del IDPYBA en el mes de diciembre. 
Con corte a 31 de diciembre se logro el cumplimiento del 100% de la meta con un total de 350 prestadores vinculados.  </t>
  </si>
  <si>
    <t>Se  logró el cumplimiento del  100% de la meta , dado que se firmaron 18 alianzas. 
Durante el mes de diciembre, se realizaron acercamientos a posibles aliados que permitirán el cumplimiento de la meta en la vigencia 2023 asi: . 
*Reunión con la plataforma La mochila de Milino: Se realizaron nuevas reuniones para realizar la presentación de la propuesta de trabajo 2023 entre la plataforma y la entidad, enfocando nuestra articulación en temas como la sensibilización en tenencia y adopción responsable de animales de compañía a través de estrategias pedagógicas para fortalecer las campañas de adopción  y se puede desinstentivar la compr de animales de compañia y no convencionales. 
*Articulación con el ministerio de minas y energía: Dado que la actividad se aplaza para 2023, se mantiene la intención de realizar esta alianza en el primer semestre del siguiente año cuando ya se cuente con el personal contratado en la SCCGC y se pueda llevar la oferta de cultura ciudada a la entidad.
*Articulación con corporación Huitaka: Debido a que la propuesta sigue en revisión por parte de la corporación, se espera durante el primer semestre de 2023 implementar la propuesta ya aprobada por las partes.
*DASC: De acuerdo con la alianza, los compromisos se cumplirán durante 2023, sin embargo se generó una articulación previa de difusión de la información sobre la camapaña navidad zoolidaria y las jornadas de donación de elementos para animales de compañía que se estan organizando en la ciudad con el acompañamiento y apoyo de los aliados privados de la SCCGC.</t>
  </si>
  <si>
    <r>
      <t xml:space="preserve">En diciembre se vincularon </t>
    </r>
    <r>
      <rPr>
        <b/>
        <sz val="9"/>
        <rFont val="Arial"/>
        <family val="2"/>
      </rPr>
      <t>166 ciudadanos y ciudadanas</t>
    </r>
    <r>
      <rPr>
        <sz val="9"/>
        <rFont val="Arial"/>
        <family val="2"/>
      </rPr>
      <t>, a través de las siguientes acciones de participación: 
- Programa de copropiedad y convivencia se vincularon</t>
    </r>
    <r>
      <rPr>
        <b/>
        <sz val="9"/>
        <rFont val="Arial"/>
        <family val="2"/>
      </rPr>
      <t xml:space="preserve"> 166 ciudadanas y ciudadanos</t>
    </r>
  </si>
  <si>
    <r>
      <t>A la fecha el Instituto vinculó</t>
    </r>
    <r>
      <rPr>
        <b/>
        <sz val="9"/>
        <rFont val="Arial"/>
        <family val="2"/>
      </rPr>
      <t xml:space="preserve"> 7,204 ciudadano</t>
    </r>
    <r>
      <rPr>
        <sz val="9"/>
        <rFont val="Arial"/>
        <family val="2"/>
      </rPr>
      <t xml:space="preserve">s y ciudadanas en talleres de formación (acumulados PDD; 2020=404 + 2021=2800 + </t>
    </r>
    <r>
      <rPr>
        <b/>
        <sz val="9"/>
        <rFont val="Arial"/>
        <family val="2"/>
      </rPr>
      <t>2022=4000</t>
    </r>
    <r>
      <rPr>
        <sz val="9"/>
        <rFont val="Arial"/>
        <family val="2"/>
      </rPr>
      <t>),  que abordarón la normatividad vigente y su aplicación en las instancias y los espacios de participación ciudadana y movilización social de protección y bienestar animal", mediante las diferentes estragias:  
- El Voluntariado Social, es un espacio de participacion abierta a toda la ciudadania que quiera vincularse a los espacios del instituto distrital de proteccion y bienestar animal, aportando su tiempo, conocimientos y mano de obra. En este mes se incentivó la participación de voluntarios en la estrategia de navidad zoolidaria, promoviendo la convivencia interespecie en estas festividades. 
- El programa de copropiedad y convivencia, tiene como objetivo de fomentar espacios de discusión, reflexión y análisis con relación al bienestar animal y la tenencia responsable de animales de compañía en conjuntos residenciales y copropiedades. En este mes se vincularon</t>
    </r>
    <r>
      <rPr>
        <b/>
        <sz val="9"/>
        <rFont val="Arial"/>
        <family val="2"/>
      </rPr>
      <t xml:space="preserve"> 166 personas al programa. </t>
    </r>
    <r>
      <rPr>
        <sz val="9"/>
        <rFont val="Arial"/>
        <family val="2"/>
      </rPr>
      <t xml:space="preserve">
- Se acompañaron los Consejos Locales de Protección y Bienestar Animal, llegando a 19 consejos en funcionamiento. Así mismo, se acompañó la mesa Local de Protección y Bienestar Animal de la localidad de Usme. 
- Se promovió la movilización social por los animales, en el marco de la navidad zoolidaria, a través del apoyo de los hogares de paso, fundaciones, proteccionistas y rescatistas de la red de aliados, entregando alimento para los animales en asocio con Gabrica. </t>
    </r>
  </si>
  <si>
    <r>
      <t xml:space="preserve">Se continuó el proceso de implementación de la estrategia de sensibilización, educación y capacitación en los ámbitos educativo, comunitario, recreodeportivo e institucional y por supuesto el desarrollo de acciones propias de las estrategias mirar y no tocar es amar y huellitas de la calle.  Se resalta la certificación  del proceso de los estudiantes de  servicio social estudiantil obligatorio y el desarrollo de acciones en cumplimiento a los compromisos adquiridos con el Sistema Distrital de Cuidado en las 14 manzanas activas a la fecha.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La meta se cumplió gracias a la  vinculación de </t>
    </r>
    <r>
      <rPr>
        <b/>
        <sz val="9"/>
        <rFont val="Arial"/>
        <family val="2"/>
      </rPr>
      <t>25.000 ciudadanos</t>
    </r>
    <r>
      <rPr>
        <sz val="9"/>
        <rFont val="Arial"/>
        <family val="2"/>
      </rPr>
      <t xml:space="preserve"> y ciudadanas a través de la implementación de la estrategia de sensibilización, educación con el desarrollo de acciones de apropiación de la cultura ciudadana en los ámbitos educativo, comunitario, recreodeportivo e institucional, así:
Ámbito Educativo: 12.792
Ámbito Comunitario: 11.306 
Ámbito Recreodeportivo: 221 
Ámbito institucional: 681 
</t>
    </r>
    <r>
      <rPr>
        <b/>
        <sz val="9"/>
        <rFont val="Arial"/>
        <family val="2"/>
      </rPr>
      <t>En enero se vincularon: 2440 
En Febrero se vincularon: 2209
En Marzo se vincularon: 3193
En abril se vincularon: 2900
En mayo se vincularon: 2474
En junio se vincularon 4543
En julio se vincularon  2951
En Agosto se vincularon  3515
En septiembre se vincularon 300
En octubre se vincularon 250
En noviembre se vincularon 161 
En diciembre se vincularon 64</t>
    </r>
    <r>
      <rPr>
        <sz val="9"/>
        <rFont val="Arial"/>
        <family val="2"/>
      </rPr>
      <t xml:space="preserve">
Para el mes de diciembre se cumplió con 149 personas vinculadas, desagregadas por ambitos de la siguiente manera:
*Ámbito Educativo: </t>
    </r>
    <r>
      <rPr>
        <b/>
        <sz val="9"/>
        <rFont val="Arial"/>
        <family val="2"/>
      </rPr>
      <t xml:space="preserve">12,792 (2302 enero + 800 febrero +1827 marzo + 780 abril+ 883 mayo+ 2664 junio+ 1168 julio + 2075 en agosto+ 28 en septiembre + 205 en octubre + 30 en noviembre + </t>
    </r>
    <r>
      <rPr>
        <sz val="9"/>
        <rFont val="Arial"/>
        <family val="2"/>
      </rPr>
      <t xml:space="preserve">30 en diciembre  )
*Ámbito comunitario: </t>
    </r>
    <r>
      <rPr>
        <b/>
        <sz val="9"/>
        <rFont val="Arial"/>
        <family val="2"/>
      </rPr>
      <t xml:space="preserve">11,306 (138 enero + 1358 febrero +1249 marzo +1962 abril+ 1470 mayo+ 1660 junio + 1708 julio + 1365 en agosto + 243 en septiembre + 26 en octubre + 93 en noviembre + </t>
    </r>
    <r>
      <rPr>
        <sz val="9"/>
        <rFont val="Arial"/>
        <family val="2"/>
      </rPr>
      <t xml:space="preserve">34 en diciembre ) 
</t>
    </r>
    <r>
      <rPr>
        <b/>
        <sz val="9"/>
        <rFont val="Arial"/>
        <family val="2"/>
      </rPr>
      <t>*Ámbito recreodeportivo: 221 (26 febrero + 24 marzo+ 80 abril+ 15 mayo+ 12 junio+ 8 julio +9 en agosto + 17 en septiembre + 7 en octubre + 23 en noviembre) 
*Ámbito institucional: 681 (25 febrero + 93 marzo+ 78 abril + 106 mayo+ 207 junio+67 julio + 66 en agosto + 12 en septiembre + 12 en octubre + 15 en noviembre )</t>
    </r>
    <r>
      <rPr>
        <sz val="9"/>
        <rFont val="Arial"/>
        <family val="2"/>
      </rPr>
      <t xml:space="preserve">
Se cumplió con la meta trazada en el marco de la implementación de las acciones de apropiación de la cultura ciudadana en articulación con otras entidades distritales para potenciar las intervenciones.</t>
    </r>
  </si>
  <si>
    <t>En el marco de la meta, en la vigencia 2022 se adelantarón 18 alianzas, logrando un avance acumulado del 100% de la meta:
1. Empresa Rappi
2. Alcaldía de Medellín y la Alcaldía de Popayán
3.Terminal de transporte de Bogotá  
4. Universidad Externado de Colombia
5. CATAM
6. BKC 
7.Asociación amigos parque la 93
8. Subred Norte
9. Subred Sur
10. Animanaturalis
11. Grupo G.R.A.V.E.D
12. SDIS
13. Corporación Huitaka
14. DADEP
15. DASC
16. SDG
17.  CLINICA RAZA
18. WEPHELP</t>
  </si>
  <si>
    <r>
      <t xml:space="preserve">
La meta se cumplió gracias a la  vinculación de </t>
    </r>
    <r>
      <rPr>
        <b/>
        <sz val="9"/>
        <rFont val="Arial"/>
        <family val="2"/>
      </rPr>
      <t>25,000 ciudadanos</t>
    </r>
    <r>
      <rPr>
        <sz val="9"/>
        <rFont val="Arial"/>
        <family val="2"/>
      </rPr>
      <t xml:space="preserve"> y ciudadanas a través de la implementación de la estrategia de sensibilización, educación con el desarrollo de acciones de apropiación de la cultura ciudadana en los ámbitos educativo, comunitario, recreodeportivo e institucional, así: 
Ámbito Educativo: 12.792
Ámbito Comunitario: 11.306 
Ámbito Recreodeportivo: 221 
Ámbito institucional: 681 
*Ámbito Educativo: 12,792 (2302 enero + 800 febrero +1827 marzo + 780 abril+ 883 mayo+ 2664 junio+ 1168 julio + 2075 en agosto+ 28 en septiembre + 205 en octubre + 30 en noviembre + 30 en diciembre  )
*Ámbito comunitario: 11,306 (138 enero + 1358 febrero +1249 marzo +1962 abril+ 1470 mayo+ 1660 junio + 1708 julio + 1365 en agosto + 243 en septiembre + 26 en octubre + 93 en noviembre + 34 en diciembre ) 
*Ámbito recreodeportivo: 221 (26 febrero + 24 marzo+ 80 abril+ 15 mayo+ 12 junio+ 8 julio +9 en agosto + 17 en septiembre + 7 en octubre + 23 en noviembre) 
*Ámbito institucional: 681 (25 febrero + 93 marzo+ 78 abril + 106 mayo+ 207 junio+67 julio + 66 en agosto + 12 en septiembre + 12 en octubre + 15 en noviembre )
Se cumplió con la meta trazada en el marco de la implementación de las acciones de apropiación de la cultura ciudadana en articulación con otras entidades distritales para potenciar las intervenciones.
</t>
    </r>
  </si>
</sst>
</file>

<file path=xl/styles.xml><?xml version="1.0" encoding="utf-8"?>
<styleSheet xmlns="http://schemas.openxmlformats.org/spreadsheetml/2006/main">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8">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sz val="7"/>
      <name val="Arial"/>
      <family val="2"/>
    </font>
    <font>
      <b/>
      <sz val="7"/>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6" fillId="38" borderId="55" applyNumberFormat="0" applyAlignment="0" applyProtection="0"/>
    <xf numFmtId="0" fontId="37"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7" fillId="39" borderId="56" applyNumberFormat="0" applyAlignment="0" applyProtection="0"/>
    <xf numFmtId="0" fontId="38"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0" fontId="38"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0" fontId="41"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4" fillId="38" borderId="60"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39"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48" fillId="0" borderId="61"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40"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0">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57"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4"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1" fillId="65" borderId="10" xfId="1250" applyNumberFormat="1" applyFont="1" applyFill="1" applyBorder="1" applyAlignment="1">
      <alignment horizontal="center" vertical="center"/>
    </xf>
    <xf numFmtId="1" fontId="51" fillId="65" borderId="10" xfId="1250" applyNumberFormat="1" applyFont="1" applyFill="1" applyBorder="1" applyAlignment="1">
      <alignment horizontal="center" vertical="center"/>
    </xf>
    <xf numFmtId="171" fontId="51"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0" fontId="71"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7" fontId="15" fillId="51" borderId="17" xfId="1250" applyFont="1" applyFill="1" applyBorder="1" applyAlignment="1" applyProtection="1">
      <alignment vertical="center" wrapText="1"/>
      <protection hidden="1"/>
    </xf>
    <xf numFmtId="167" fontId="15" fillId="51" borderId="19" xfId="1250" applyFont="1" applyFill="1" applyBorder="1" applyAlignment="1" applyProtection="1">
      <alignment vertical="center" wrapText="1"/>
      <protection hidden="1"/>
    </xf>
    <xf numFmtId="167" fontId="15" fillId="0" borderId="17" xfId="1250" applyFont="1" applyFill="1" applyBorder="1" applyAlignment="1" applyProtection="1">
      <alignment vertical="center" wrapText="1"/>
      <protection hidden="1"/>
    </xf>
    <xf numFmtId="167" fontId="15" fillId="0"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6" xfId="0" applyFont="1" applyBorder="1" applyAlignment="1" applyProtection="1">
      <alignment horizontal="center"/>
      <protection locked="0"/>
    </xf>
    <xf numFmtId="0" fontId="68"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Font="1" applyFill="1" applyBorder="1" applyAlignment="1" applyProtection="1">
      <alignment vertical="center" wrapText="1"/>
      <protection hidden="1"/>
    </xf>
    <xf numFmtId="167"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0" fillId="50" borderId="28"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9" fontId="70"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30"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3"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1"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8" xfId="1371" applyFont="1" applyBorder="1" applyAlignment="1">
      <alignment horizontal="center" vertical="center"/>
    </xf>
    <xf numFmtId="0" fontId="57" fillId="0" borderId="23" xfId="1371" applyFont="1" applyBorder="1" applyAlignment="1">
      <alignment horizontal="center" vertical="center"/>
    </xf>
    <xf numFmtId="0" fontId="57" fillId="0" borderId="46"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8" xfId="1371" applyFont="1" applyBorder="1" applyAlignment="1">
      <alignment horizontal="center" vertical="center"/>
    </xf>
    <xf numFmtId="0" fontId="50" fillId="0" borderId="23" xfId="1371" applyFont="1" applyBorder="1" applyAlignment="1">
      <alignment horizontal="center" vertical="center"/>
    </xf>
    <xf numFmtId="0" fontId="50" fillId="0" borderId="46"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9" xfId="1371" applyFont="1" applyBorder="1" applyAlignment="1">
      <alignment horizontal="center" vertical="center"/>
    </xf>
    <xf numFmtId="0" fontId="50" fillId="0" borderId="28" xfId="1371" applyFont="1" applyBorder="1" applyAlignment="1">
      <alignment horizontal="center" vertical="center"/>
    </xf>
    <xf numFmtId="0" fontId="50"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3" xfId="0" applyFont="1" applyFill="1" applyBorder="1" applyAlignment="1">
      <alignment horizontal="center" vertical="center" wrapText="1"/>
    </xf>
    <xf numFmtId="0" fontId="51"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5"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5" xfId="1495" applyFont="1" applyFill="1" applyBorder="1" applyAlignment="1">
      <alignment horizontal="center" vertical="center" wrapText="1"/>
    </xf>
    <xf numFmtId="0" fontId="54" fillId="0" borderId="51"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2"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54"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40" xfId="0" applyFont="1" applyBorder="1" applyAlignment="1" applyProtection="1">
      <alignment horizontal="center" vertical="center" wrapText="1"/>
      <protection locked="0"/>
    </xf>
    <xf numFmtId="0" fontId="55" fillId="0" borderId="42"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9"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38" xfId="0" applyFont="1" applyBorder="1" applyAlignment="1">
      <alignment horizontal="center" vertical="center" wrapText="1"/>
    </xf>
    <xf numFmtId="0" fontId="50" fillId="0" borderId="39" xfId="0" applyFont="1" applyBorder="1" applyAlignment="1">
      <alignment horizontal="center" vertical="center" wrapText="1"/>
    </xf>
    <xf numFmtId="0" fontId="49" fillId="52" borderId="10" xfId="0" applyFont="1" applyFill="1" applyBorder="1" applyAlignment="1">
      <alignment horizontal="center" vertical="center" wrapText="1"/>
    </xf>
    <xf numFmtId="0" fontId="37" fillId="64" borderId="27" xfId="0" applyFont="1" applyFill="1" applyBorder="1" applyAlignment="1">
      <alignment horizontal="center"/>
    </xf>
    <xf numFmtId="0" fontId="37" fillId="64" borderId="28"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7"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3" xfId="0" applyFont="1" applyFill="1" applyBorder="1" applyAlignment="1">
      <alignment horizontal="center" vertical="center"/>
    </xf>
    <xf numFmtId="0" fontId="72" fillId="59" borderId="35" xfId="0" applyFont="1" applyFill="1" applyBorder="1" applyAlignment="1">
      <alignment horizontal="center" vertical="center"/>
    </xf>
    <xf numFmtId="0" fontId="73" fillId="0" borderId="10" xfId="0" applyFont="1" applyBorder="1" applyAlignment="1" applyProtection="1">
      <alignment horizontal="center" wrapText="1"/>
      <protection locked="0"/>
    </xf>
    <xf numFmtId="0" fontId="55" fillId="0" borderId="10" xfId="0"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11" fillId="24" borderId="10" xfId="1371" applyFont="1" applyFill="1" applyBorder="1" applyAlignment="1">
      <alignment horizontal="center" vertical="center"/>
    </xf>
    <xf numFmtId="0" fontId="57"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0" fontId="9" fillId="0" borderId="10" xfId="1371" applyFont="1" applyBorder="1" applyAlignment="1">
      <alignment horizontal="center" vertical="center"/>
    </xf>
    <xf numFmtId="49" fontId="9" fillId="0" borderId="10" xfId="1371" applyNumberFormat="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1" fillId="67" borderId="20" xfId="1371" applyFont="1" applyFill="1" applyBorder="1" applyAlignment="1" applyProtection="1">
      <alignment horizontal="justify" vertical="center" wrapText="1"/>
      <protection locked="0"/>
    </xf>
    <xf numFmtId="0" fontId="51" fillId="67" borderId="33" xfId="1371" applyFont="1" applyFill="1" applyBorder="1" applyAlignment="1" applyProtection="1">
      <alignment horizontal="justify" vertical="center" wrapText="1"/>
      <protection locked="0"/>
    </xf>
    <xf numFmtId="0" fontId="51" fillId="67" borderId="35" xfId="1371" applyFont="1" applyFill="1" applyBorder="1" applyAlignment="1" applyProtection="1">
      <alignment horizontal="justify" vertical="center" wrapText="1"/>
      <protection locked="0"/>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0" borderId="20" xfId="1371" applyNumberFormat="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0" fontId="9" fillId="0" borderId="35" xfId="1371" applyFont="1" applyBorder="1" applyAlignment="1">
      <alignment horizontal="center" vertical="center" wrapText="1"/>
    </xf>
    <xf numFmtId="1" fontId="9" fillId="0" borderId="20" xfId="1250" applyNumberFormat="1" applyFont="1" applyFill="1" applyBorder="1" applyAlignment="1">
      <alignment horizontal="center" vertical="center" wrapText="1"/>
    </xf>
    <xf numFmtId="1" fontId="9" fillId="0" borderId="33" xfId="1250" applyNumberFormat="1" applyFont="1" applyFill="1" applyBorder="1" applyAlignment="1">
      <alignment horizontal="center" vertical="center" wrapText="1"/>
    </xf>
    <xf numFmtId="1" fontId="9" fillId="0" borderId="47" xfId="1250" applyNumberFormat="1" applyFont="1" applyFill="1" applyBorder="1" applyAlignment="1">
      <alignment horizontal="center" vertical="center" wrapText="1"/>
    </xf>
    <xf numFmtId="0" fontId="50" fillId="61" borderId="16" xfId="1371" applyFont="1" applyFill="1" applyBorder="1" applyAlignment="1">
      <alignment horizontal="center" vertical="center"/>
    </xf>
    <xf numFmtId="0" fontId="50" fillId="61" borderId="10" xfId="1371" applyFont="1" applyFill="1" applyBorder="1" applyAlignment="1">
      <alignment horizontal="center" vertical="center"/>
    </xf>
    <xf numFmtId="0" fontId="50"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7" xfId="1371" applyFont="1" applyBorder="1" applyAlignment="1">
      <alignment horizontal="center" vertical="center"/>
    </xf>
    <xf numFmtId="0" fontId="50" fillId="0" borderId="29" xfId="1371" applyFont="1" applyBorder="1" applyAlignment="1">
      <alignment horizontal="center" vertical="center"/>
    </xf>
    <xf numFmtId="0" fontId="9" fillId="67" borderId="20" xfId="1371" applyFont="1" applyFill="1" applyBorder="1" applyAlignment="1" applyProtection="1">
      <alignment horizontal="justify"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0" fontId="74" fillId="67" borderId="33" xfId="1371" applyFont="1" applyFill="1" applyBorder="1" applyAlignment="1" applyProtection="1">
      <alignment horizontal="justify" vertical="center" wrapText="1"/>
      <protection locked="0"/>
    </xf>
    <xf numFmtId="0" fontId="74" fillId="67" borderId="47" xfId="1371" applyFont="1" applyFill="1" applyBorder="1" applyAlignment="1" applyProtection="1">
      <alignment horizontal="justify" vertical="center" wrapText="1"/>
      <protection locked="0"/>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9" fillId="67" borderId="35" xfId="1371" applyFont="1" applyFill="1" applyBorder="1" applyAlignment="1" applyProtection="1">
      <alignment horizontal="justify" vertical="center" wrapText="1"/>
      <protection locked="0"/>
    </xf>
    <xf numFmtId="0" fontId="9" fillId="67" borderId="20" xfId="1371" applyFont="1" applyFill="1" applyBorder="1" applyAlignment="1" applyProtection="1">
      <alignment horizontal="justify" vertical="top" wrapText="1"/>
      <protection locked="0"/>
    </xf>
    <xf numFmtId="0" fontId="9" fillId="67" borderId="33" xfId="1371" applyFont="1" applyFill="1" applyBorder="1" applyAlignment="1" applyProtection="1">
      <alignment horizontal="justify" vertical="top" wrapText="1"/>
      <protection locked="0"/>
    </xf>
    <xf numFmtId="0" fontId="9" fillId="67" borderId="47" xfId="1371" applyFont="1" applyFill="1" applyBorder="1" applyAlignment="1" applyProtection="1">
      <alignment horizontal="justify" vertical="top"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0" fontId="75" fillId="67" borderId="20" xfId="1371" applyFont="1" applyFill="1" applyBorder="1" applyAlignment="1" applyProtection="1">
      <alignment horizontal="justify" vertical="center" wrapText="1"/>
      <protection locked="0"/>
    </xf>
    <xf numFmtId="0" fontId="75" fillId="67" borderId="33" xfId="1371" applyFont="1" applyFill="1" applyBorder="1" applyAlignment="1" applyProtection="1">
      <alignment horizontal="justify" vertical="center" wrapText="1"/>
      <protection locked="0"/>
    </xf>
    <xf numFmtId="0" fontId="75" fillId="67" borderId="35" xfId="1371" applyFont="1" applyFill="1" applyBorder="1" applyAlignment="1" applyProtection="1">
      <alignment horizontal="justify" vertical="center" wrapText="1"/>
      <protection locked="0"/>
    </xf>
    <xf numFmtId="0" fontId="61" fillId="67" borderId="20" xfId="1371" applyFont="1" applyFill="1" applyBorder="1" applyAlignment="1" applyProtection="1">
      <alignment horizontal="justify" vertical="top" wrapText="1"/>
      <protection locked="0"/>
    </xf>
    <xf numFmtId="0" fontId="61" fillId="67" borderId="33" xfId="1371" applyFont="1" applyFill="1" applyBorder="1" applyAlignment="1" applyProtection="1">
      <alignment horizontal="justify" vertical="top" wrapText="1"/>
      <protection locked="0"/>
    </xf>
    <xf numFmtId="0" fontId="61" fillId="67" borderId="35" xfId="1371" applyFont="1" applyFill="1" applyBorder="1" applyAlignment="1" applyProtection="1">
      <alignment horizontal="justify" vertical="top" wrapText="1"/>
      <protection locked="0"/>
    </xf>
    <xf numFmtId="0" fontId="61" fillId="67" borderId="20" xfId="1371" applyFont="1" applyFill="1" applyBorder="1" applyAlignment="1" applyProtection="1">
      <alignment horizontal="justify" vertical="center" wrapText="1"/>
      <protection locked="0"/>
    </xf>
    <xf numFmtId="0" fontId="61" fillId="67" borderId="33" xfId="1371" applyFont="1" applyFill="1" applyBorder="1" applyAlignment="1" applyProtection="1">
      <alignment horizontal="justify" vertical="center" wrapText="1"/>
      <protection locked="0"/>
    </xf>
    <xf numFmtId="0" fontId="61" fillId="67" borderId="35" xfId="1371" applyFont="1" applyFill="1" applyBorder="1" applyAlignment="1" applyProtection="1">
      <alignment horizontal="justify" vertical="center" wrapText="1"/>
      <protection locked="0"/>
    </xf>
    <xf numFmtId="0" fontId="76" fillId="67" borderId="20" xfId="1371" applyFont="1" applyFill="1" applyBorder="1" applyAlignment="1" applyProtection="1">
      <alignment horizontal="justify" vertical="center" wrapText="1"/>
      <protection locked="0"/>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3" xfId="0" applyFont="1" applyFill="1" applyBorder="1" applyAlignment="1">
      <alignment horizontal="justify" vertical="center" wrapText="1"/>
    </xf>
    <xf numFmtId="0" fontId="51" fillId="50" borderId="35"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3" xfId="0" applyFont="1" applyFill="1" applyBorder="1" applyAlignment="1">
      <alignment horizontal="justify" vertical="center" wrapText="1"/>
    </xf>
    <xf numFmtId="0" fontId="54"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5"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7" xfId="0" applyFont="1" applyFill="1" applyBorder="1" applyAlignment="1">
      <alignment horizontal="center" vertical="center"/>
    </xf>
    <xf numFmtId="0" fontId="37"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2" xfId="1493"/>
    <cellStyle name="Porcentaje 3" xfId="1494"/>
    <cellStyle name="Porcentual" xfId="1495" builtinId="5"/>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8.8000000000000064E-2"/>
          <c:y val="5.0761421319797106E-2"/>
          <c:w val="0.52800000000000002"/>
          <c:h val="0.79695431472081213"/>
        </c:manualLayout>
      </c:layout>
      <c:lineChart>
        <c:grouping val="standard"/>
        <c:ser>
          <c:idx val="0"/>
          <c:order val="0"/>
          <c:tx>
            <c:strRef>
              <c:f>'C:\Users\concepcion.ruiz\Downloads\[POA PYTO 1032 SEPTIEMBRE. SIT 05102017.xls]HV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extLst xmlns:c16r2="http://schemas.microsoft.com/office/drawing/2015/06/chart">
            <c:ext xmlns:c16="http://schemas.microsoft.com/office/drawing/2014/chart" uri="{C3380CC4-5D6E-409C-BE32-E72D297353CC}">
              <c16:uniqueId val="{00000000-2BCE-4834-8D7B-3A6F522DCF6E}"/>
            </c:ext>
          </c:extLst>
        </c:ser>
        <c:ser>
          <c:idx val="1"/>
          <c:order val="1"/>
          <c:tx>
            <c:strRef>
              <c:f>'C:\Users\concepcion.ruiz\Downloads\[POA PYTO 1032 SEPTIEMBRE. SIT 05102017.xls]HV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extLst xmlns:c16r2="http://schemas.microsoft.com/office/drawing/2015/06/chart">
            <c:ext xmlns:c16="http://schemas.microsoft.com/office/drawing/2014/chart" uri="{C3380CC4-5D6E-409C-BE32-E72D297353CC}">
              <c16:uniqueId val="{00000001-2BCE-4834-8D7B-3A6F522DCF6E}"/>
            </c:ext>
          </c:extLst>
        </c:ser>
        <c:marker val="1"/>
        <c:axId val="178682880"/>
        <c:axId val="104064128"/>
      </c:lineChart>
      <c:catAx>
        <c:axId val="178682880"/>
        <c:scaling>
          <c:orientation val="minMax"/>
        </c:scaling>
        <c:axPos val="b"/>
        <c:numFmt formatCode="General" sourceLinked="1"/>
        <c:tickLblPos val="nextTo"/>
        <c:txPr>
          <a:bodyPr rot="-5400000" vert="horz"/>
          <a:lstStyle/>
          <a:p>
            <a:pPr>
              <a:defRPr lang="es-MX" sz="1000" b="0" i="0" u="none" strike="noStrike" baseline="0">
                <a:solidFill>
                  <a:srgbClr val="000000"/>
                </a:solidFill>
                <a:latin typeface="Calibri"/>
                <a:ea typeface="Calibri"/>
                <a:cs typeface="Calibri"/>
              </a:defRPr>
            </a:pPr>
            <a:endParaRPr lang="es-ES"/>
          </a:p>
        </c:txPr>
        <c:crossAx val="104064128"/>
        <c:crosses val="autoZero"/>
        <c:auto val="1"/>
        <c:lblAlgn val="ctr"/>
        <c:lblOffset val="100"/>
      </c:catAx>
      <c:valAx>
        <c:axId val="104064128"/>
        <c:scaling>
          <c:orientation val="minMax"/>
        </c:scaling>
        <c:axPos val="l"/>
        <c:majorGridlines/>
        <c:numFmt formatCode="General" sourceLinked="1"/>
        <c:tickLblPos val="nextTo"/>
        <c:txPr>
          <a:bodyPr rot="0" vert="horz"/>
          <a:lstStyle/>
          <a:p>
            <a:pPr>
              <a:defRPr lang="es-MX" sz="1000" b="0" i="0" u="none" strike="noStrike" baseline="0">
                <a:solidFill>
                  <a:srgbClr val="000000"/>
                </a:solidFill>
                <a:latin typeface="Calibri"/>
                <a:ea typeface="Calibri"/>
                <a:cs typeface="Calibri"/>
              </a:defRPr>
            </a:pPr>
            <a:endParaRPr lang="es-ES"/>
          </a:p>
        </c:txPr>
        <c:crossAx val="178682880"/>
        <c:crosses val="autoZero"/>
        <c:crossBetween val="between"/>
      </c:valAx>
    </c:plotArea>
    <c:legend>
      <c:legendPos val="r"/>
      <c:layout>
        <c:manualLayout>
          <c:xMode val="edge"/>
          <c:yMode val="edge"/>
          <c:wMode val="edge"/>
          <c:hMode val="edge"/>
          <c:x val="0.78570834645669363"/>
          <c:y val="0.35543120561706437"/>
          <c:w val="0.98403905511811063"/>
          <c:h val="0.79246705836897291"/>
        </c:manualLayout>
      </c:layout>
      <c:txPr>
        <a:bodyPr/>
        <a:lstStyle/>
        <a:p>
          <a:pPr>
            <a:defRPr lang="es-MX" sz="675"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col"/>
        <c:grouping val="clustered"/>
        <c:ser>
          <c:idx val="0"/>
          <c:order val="0"/>
          <c:tx>
            <c:strRef>
              <c:f>'Meta No. 1'!$D$26</c:f>
              <c:strCache>
                <c:ptCount val="1"/>
                <c:pt idx="0">
                  <c:v>Magnitud ejecutada mensual</c:v>
                </c:pt>
              </c:strCache>
            </c:strRef>
          </c:tx>
          <c:spPr>
            <a:solidFill>
              <a:srgbClr val="004586"/>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pt idx="5">
                  <c:v>68</c:v>
                </c:pt>
                <c:pt idx="6">
                  <c:v>46</c:v>
                </c:pt>
                <c:pt idx="7">
                  <c:v>41</c:v>
                </c:pt>
                <c:pt idx="8">
                  <c:v>17</c:v>
                </c:pt>
                <c:pt idx="9">
                  <c:v>48</c:v>
                </c:pt>
                <c:pt idx="10">
                  <c:v>8</c:v>
                </c:pt>
                <c:pt idx="11">
                  <c:v>5</c:v>
                </c:pt>
              </c:numCache>
            </c:numRef>
          </c:val>
          <c:extLst xmlns:c16r2="http://schemas.microsoft.com/office/drawing/2015/06/char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30</c:v>
                </c:pt>
                <c:pt idx="5">
                  <c:v>68</c:v>
                </c:pt>
                <c:pt idx="6">
                  <c:v>46</c:v>
                </c:pt>
                <c:pt idx="7">
                  <c:v>41</c:v>
                </c:pt>
                <c:pt idx="8">
                  <c:v>17</c:v>
                </c:pt>
                <c:pt idx="9">
                  <c:v>48</c:v>
                </c:pt>
                <c:pt idx="10">
                  <c:v>8</c:v>
                </c:pt>
                <c:pt idx="11">
                  <c:v>5</c:v>
                </c:pt>
              </c:numCache>
            </c:numRef>
          </c:val>
          <c:extLst xmlns:c16r2="http://schemas.microsoft.com/office/drawing/2015/06/chart">
            <c:ext xmlns:c16="http://schemas.microsoft.com/office/drawing/2014/chart" uri="{C3380CC4-5D6E-409C-BE32-E72D297353CC}">
              <c16:uniqueId val="{00000001-4F4E-492E-82AD-C17FBC7E01DA}"/>
            </c:ext>
          </c:extLst>
        </c:ser>
        <c:axId val="121624064"/>
        <c:axId val="121625600"/>
      </c:barChart>
      <c:lineChart>
        <c:grouping val="standard"/>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0.52857142857142858</c:v>
                </c:pt>
                <c:pt idx="6">
                  <c:v>0.66</c:v>
                </c:pt>
                <c:pt idx="7">
                  <c:v>0.77714285714285714</c:v>
                </c:pt>
                <c:pt idx="8">
                  <c:v>0.82571428571428573</c:v>
                </c:pt>
                <c:pt idx="9">
                  <c:v>0.96285714285714286</c:v>
                </c:pt>
                <c:pt idx="10">
                  <c:v>0.98571428571428577</c:v>
                </c:pt>
                <c:pt idx="11">
                  <c:v>1</c:v>
                </c:pt>
              </c:numCache>
            </c:numRef>
          </c:val>
          <c:extLst xmlns:c16r2="http://schemas.microsoft.com/office/drawing/2015/06/chart">
            <c:ext xmlns:c16="http://schemas.microsoft.com/office/drawing/2014/chart" uri="{C3380CC4-5D6E-409C-BE32-E72D297353CC}">
              <c16:uniqueId val="{00000002-4F4E-492E-82AD-C17FBC7E01DA}"/>
            </c:ext>
          </c:extLst>
        </c:ser>
        <c:marker val="1"/>
        <c:axId val="121633024"/>
        <c:axId val="121631488"/>
      </c:lineChart>
      <c:catAx>
        <c:axId val="121624064"/>
        <c:scaling>
          <c:orientation val="minMax"/>
        </c:scaling>
        <c:axPos val="b"/>
        <c:numFmt formatCode="General" sourceLinked="0"/>
        <c:majorTickMark val="none"/>
        <c:tickLblPos val="low"/>
        <c:spPr>
          <a:ln w="12700">
            <a:solidFill>
              <a:srgbClr val="B3B3B3"/>
            </a:solidFill>
            <a:prstDash val="solid"/>
          </a:ln>
        </c:spPr>
        <c:txPr>
          <a:bodyPr rot="-5400000" vert="horz"/>
          <a:lstStyle/>
          <a:p>
            <a:pPr>
              <a:defRPr lang="es-MX" sz="800" b="0" i="0" u="none" strike="noStrike" baseline="0">
                <a:solidFill>
                  <a:srgbClr val="000000"/>
                </a:solidFill>
                <a:latin typeface="Arial" pitchFamily="34" charset="0"/>
                <a:ea typeface="Calibri"/>
                <a:cs typeface="Arial" pitchFamily="34" charset="0"/>
              </a:defRPr>
            </a:pPr>
            <a:endParaRPr lang="es-ES"/>
          </a:p>
        </c:txPr>
        <c:crossAx val="121625600"/>
        <c:crossesAt val="0"/>
        <c:auto val="1"/>
        <c:lblAlgn val="ctr"/>
        <c:lblOffset val="100"/>
        <c:tickLblSkip val="1"/>
        <c:tickMarkSkip val="1"/>
      </c:catAx>
      <c:valAx>
        <c:axId val="121625600"/>
        <c:scaling>
          <c:orientation val="minMax"/>
          <c:max val="350"/>
          <c:min val="0"/>
        </c:scaling>
        <c:axPos val="l"/>
        <c:majorGridlines>
          <c:spPr>
            <a:ln w="12700">
              <a:solidFill>
                <a:srgbClr val="B3B3B3"/>
              </a:solidFill>
              <a:prstDash val="solid"/>
            </a:ln>
          </c:spPr>
        </c:majorGridlines>
        <c:numFmt formatCode="#,##0" sourceLinked="0"/>
        <c:majorTickMark val="none"/>
        <c:tickLblPos val="nextTo"/>
        <c:spPr>
          <a:ln w="12700">
            <a:solidFill>
              <a:srgbClr val="B3B3B3"/>
            </a:solidFill>
            <a:prstDash val="solid"/>
          </a:ln>
        </c:spPr>
        <c:txPr>
          <a:bodyPr rot="0" vert="horz"/>
          <a:lstStyle/>
          <a:p>
            <a:pPr>
              <a:defRPr lang="es-MX" sz="1000" b="0" i="0" u="none" strike="noStrike" baseline="0">
                <a:solidFill>
                  <a:srgbClr val="000000"/>
                </a:solidFill>
                <a:latin typeface="Calibri"/>
                <a:ea typeface="Calibri"/>
                <a:cs typeface="Calibri"/>
              </a:defRPr>
            </a:pPr>
            <a:endParaRPr lang="es-ES"/>
          </a:p>
        </c:txPr>
        <c:crossAx val="121624064"/>
        <c:crosses val="autoZero"/>
        <c:crossBetween val="between"/>
        <c:majorUnit val="50"/>
      </c:valAx>
      <c:valAx>
        <c:axId val="121631488"/>
        <c:scaling>
          <c:orientation val="minMax"/>
          <c:max val="1"/>
        </c:scaling>
        <c:axPos val="r"/>
        <c:numFmt formatCode="0%" sourceLinked="0"/>
        <c:tickLblPos val="nextTo"/>
        <c:txPr>
          <a:bodyPr/>
          <a:lstStyle/>
          <a:p>
            <a:pPr>
              <a:defRPr lang="es-MX"/>
            </a:pPr>
            <a:endParaRPr lang="es-ES"/>
          </a:p>
        </c:txPr>
        <c:crossAx val="121633024"/>
        <c:crosses val="max"/>
        <c:crossBetween val="between"/>
        <c:majorUnit val="0.1"/>
      </c:valAx>
      <c:catAx>
        <c:axId val="121633024"/>
        <c:scaling>
          <c:orientation val="minMax"/>
        </c:scaling>
        <c:delete val="1"/>
        <c:axPos val="b"/>
        <c:numFmt formatCode="General" sourceLinked="1"/>
        <c:tickLblPos val="nextTo"/>
        <c:crossAx val="121631488"/>
        <c:crosses val="autoZero"/>
        <c:auto val="1"/>
        <c:lblAlgn val="ctr"/>
        <c:lblOffset val="100"/>
      </c:catAx>
      <c:spPr>
        <a:noFill/>
        <a:ln w="12700">
          <a:solidFill>
            <a:srgbClr val="B3B3B3"/>
          </a:solidFill>
          <a:prstDash val="solid"/>
        </a:ln>
      </c:spPr>
    </c:plotArea>
    <c:legend>
      <c:legendPos val="r"/>
      <c:layout/>
      <c:spPr>
        <a:noFill/>
        <a:ln w="25400">
          <a:noFill/>
        </a:ln>
      </c:spPr>
      <c:txPr>
        <a:bodyPr/>
        <a:lstStyle/>
        <a:p>
          <a:pPr>
            <a:defRPr lang="es-MX" sz="775" b="0" i="0" u="none" strike="noStrike" baseline="0">
              <a:solidFill>
                <a:srgbClr val="000000"/>
              </a:solidFill>
              <a:latin typeface="Calibri"/>
              <a:ea typeface="Calibri"/>
              <a:cs typeface="Calibri"/>
            </a:defRPr>
          </a:pPr>
          <a:endParaRPr lang="es-ES"/>
        </a:p>
      </c:txPr>
    </c:legend>
    <c:dispBlanksAs val="gap"/>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ES"/>
    </a:p>
  </c:txPr>
  <c:printSettings>
    <c:headerFooter alignWithMargins="0"/>
    <c:pageMargins b="1" l="0.750000000000001" r="0.750000000000001" t="1"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col"/>
        <c:grouping val="clustered"/>
        <c:ser>
          <c:idx val="0"/>
          <c:order val="0"/>
          <c:tx>
            <c:strRef>
              <c:f>'Meta No. 2'!$D$26</c:f>
              <c:strCache>
                <c:ptCount val="1"/>
                <c:pt idx="0">
                  <c:v>Magnitud ejecutada mensual</c:v>
                </c:pt>
              </c:strCache>
            </c:strRef>
          </c:tx>
          <c:spPr>
            <a:solidFill>
              <a:srgbClr val="004586"/>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xmlns:c16r2="http://schemas.microsoft.com/office/drawing/2015/06/char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xmlns:c16r2="http://schemas.microsoft.com/office/drawing/2015/06/chart">
            <c:ext xmlns:c16="http://schemas.microsoft.com/office/drawing/2014/chart" uri="{C3380CC4-5D6E-409C-BE32-E72D297353CC}">
              <c16:uniqueId val="{00000001-67BB-4FE0-BD79-6A9053FC1697}"/>
            </c:ext>
          </c:extLst>
        </c:ser>
        <c:axId val="168314368"/>
        <c:axId val="168315904"/>
      </c:barChart>
      <c:lineChart>
        <c:grouping val="standard"/>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0.5</c:v>
                </c:pt>
                <c:pt idx="8">
                  <c:v>0.5</c:v>
                </c:pt>
                <c:pt idx="9">
                  <c:v>1</c:v>
                </c:pt>
                <c:pt idx="10">
                  <c:v>1</c:v>
                </c:pt>
                <c:pt idx="11">
                  <c:v>1</c:v>
                </c:pt>
              </c:numCache>
            </c:numRef>
          </c:val>
          <c:extLst xmlns:c16r2="http://schemas.microsoft.com/office/drawing/2015/06/chart">
            <c:ext xmlns:c16="http://schemas.microsoft.com/office/drawing/2014/chart" uri="{C3380CC4-5D6E-409C-BE32-E72D297353CC}">
              <c16:uniqueId val="{00000002-67BB-4FE0-BD79-6A9053FC1697}"/>
            </c:ext>
          </c:extLst>
        </c:ser>
        <c:marker val="1"/>
        <c:axId val="168339712"/>
        <c:axId val="168338176"/>
      </c:lineChart>
      <c:catAx>
        <c:axId val="168314368"/>
        <c:scaling>
          <c:orientation val="minMax"/>
        </c:scaling>
        <c:axPos val="b"/>
        <c:numFmt formatCode="General" sourceLinked="0"/>
        <c:majorTickMark val="none"/>
        <c:tickLblPos val="low"/>
        <c:spPr>
          <a:ln w="12700">
            <a:solidFill>
              <a:srgbClr val="B3B3B3"/>
            </a:solidFill>
            <a:prstDash val="solid"/>
          </a:ln>
        </c:spPr>
        <c:txPr>
          <a:bodyPr rot="-5400000" vert="horz"/>
          <a:lstStyle/>
          <a:p>
            <a:pPr>
              <a:defRPr lang="es-MX" sz="800" b="0" i="0" u="none" strike="noStrike" baseline="0">
                <a:solidFill>
                  <a:srgbClr val="000000"/>
                </a:solidFill>
                <a:latin typeface="Arial" pitchFamily="34" charset="0"/>
                <a:ea typeface="Calibri"/>
                <a:cs typeface="Arial" pitchFamily="34" charset="0"/>
              </a:defRPr>
            </a:pPr>
            <a:endParaRPr lang="es-ES"/>
          </a:p>
        </c:txPr>
        <c:crossAx val="168315904"/>
        <c:crossesAt val="0"/>
        <c:auto val="1"/>
        <c:lblAlgn val="ctr"/>
        <c:lblOffset val="100"/>
        <c:tickLblSkip val="1"/>
        <c:tickMarkSkip val="1"/>
      </c:catAx>
      <c:valAx>
        <c:axId val="168315904"/>
        <c:scaling>
          <c:orientation val="minMax"/>
          <c:max val="2"/>
          <c:min val="0"/>
        </c:scaling>
        <c:axPos val="l"/>
        <c:majorGridlines>
          <c:spPr>
            <a:ln w="12700">
              <a:solidFill>
                <a:srgbClr val="B3B3B3"/>
              </a:solidFill>
              <a:prstDash val="solid"/>
            </a:ln>
          </c:spPr>
        </c:majorGridlines>
        <c:numFmt formatCode="#,##0" sourceLinked="0"/>
        <c:majorTickMark val="none"/>
        <c:tickLblPos val="nextTo"/>
        <c:spPr>
          <a:ln w="12700">
            <a:solidFill>
              <a:srgbClr val="B3B3B3"/>
            </a:solidFill>
            <a:prstDash val="solid"/>
          </a:ln>
        </c:spPr>
        <c:txPr>
          <a:bodyPr rot="0" vert="horz"/>
          <a:lstStyle/>
          <a:p>
            <a:pPr>
              <a:defRPr lang="es-MX" sz="1000" b="0" i="0" u="none" strike="noStrike" baseline="0">
                <a:solidFill>
                  <a:srgbClr val="000000"/>
                </a:solidFill>
                <a:latin typeface="Calibri"/>
                <a:ea typeface="Calibri"/>
                <a:cs typeface="Calibri"/>
              </a:defRPr>
            </a:pPr>
            <a:endParaRPr lang="es-ES"/>
          </a:p>
        </c:txPr>
        <c:crossAx val="168314368"/>
        <c:crosses val="autoZero"/>
        <c:crossBetween val="between"/>
        <c:majorUnit val="1"/>
      </c:valAx>
      <c:valAx>
        <c:axId val="168338176"/>
        <c:scaling>
          <c:orientation val="minMax"/>
          <c:max val="1"/>
        </c:scaling>
        <c:axPos val="r"/>
        <c:numFmt formatCode="0%" sourceLinked="0"/>
        <c:tickLblPos val="nextTo"/>
        <c:txPr>
          <a:bodyPr/>
          <a:lstStyle/>
          <a:p>
            <a:pPr>
              <a:defRPr lang="es-MX"/>
            </a:pPr>
            <a:endParaRPr lang="es-ES"/>
          </a:p>
        </c:txPr>
        <c:crossAx val="168339712"/>
        <c:crosses val="max"/>
        <c:crossBetween val="between"/>
        <c:majorUnit val="0.1"/>
      </c:valAx>
      <c:catAx>
        <c:axId val="168339712"/>
        <c:scaling>
          <c:orientation val="minMax"/>
        </c:scaling>
        <c:delete val="1"/>
        <c:axPos val="b"/>
        <c:numFmt formatCode="General" sourceLinked="1"/>
        <c:tickLblPos val="nextTo"/>
        <c:crossAx val="168338176"/>
        <c:crosses val="autoZero"/>
        <c:auto val="1"/>
        <c:lblAlgn val="ctr"/>
        <c:lblOffset val="100"/>
      </c:catAx>
      <c:spPr>
        <a:noFill/>
        <a:ln w="12700">
          <a:solidFill>
            <a:srgbClr val="B3B3B3"/>
          </a:solidFill>
          <a:prstDash val="solid"/>
        </a:ln>
      </c:spPr>
    </c:plotArea>
    <c:legend>
      <c:legendPos val="r"/>
      <c:layout/>
      <c:spPr>
        <a:noFill/>
        <a:ln w="25400">
          <a:noFill/>
        </a:ln>
      </c:spPr>
      <c:txPr>
        <a:bodyPr/>
        <a:lstStyle/>
        <a:p>
          <a:pPr>
            <a:defRPr lang="es-MX" sz="775" b="0" i="0" u="none" strike="noStrike" baseline="0">
              <a:solidFill>
                <a:srgbClr val="000000"/>
              </a:solidFill>
              <a:latin typeface="Calibri"/>
              <a:ea typeface="Calibri"/>
              <a:cs typeface="Calibri"/>
            </a:defRPr>
          </a:pPr>
          <a:endParaRPr lang="es-ES"/>
        </a:p>
      </c:txPr>
    </c:legend>
    <c:dispBlanksAs val="gap"/>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ES"/>
    </a:p>
  </c:txPr>
  <c:printSettings>
    <c:headerFooter alignWithMargins="0"/>
    <c:pageMargins b="1" l="0.750000000000001" r="0.750000000000001" t="1"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col"/>
        <c:grouping val="clustered"/>
        <c:ser>
          <c:idx val="0"/>
          <c:order val="0"/>
          <c:tx>
            <c:strRef>
              <c:f>'Meta No. 3'!$D$26</c:f>
              <c:strCache>
                <c:ptCount val="1"/>
                <c:pt idx="0">
                  <c:v>Magnitud ejecutada mensual</c:v>
                </c:pt>
              </c:strCache>
            </c:strRef>
          </c:tx>
          <c:spPr>
            <a:solidFill>
              <a:srgbClr val="004586"/>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pt idx="10">
                  <c:v>161</c:v>
                </c:pt>
                <c:pt idx="11">
                  <c:v>64</c:v>
                </c:pt>
              </c:numCache>
            </c:numRef>
          </c:val>
          <c:extLst xmlns:c16r2="http://schemas.microsoft.com/office/drawing/2015/06/char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pt idx="10">
                  <c:v>125</c:v>
                </c:pt>
                <c:pt idx="11">
                  <c:v>100</c:v>
                </c:pt>
              </c:numCache>
            </c:numRef>
          </c:val>
          <c:extLst xmlns:c16r2="http://schemas.microsoft.com/office/drawing/2015/06/chart">
            <c:ext xmlns:c16="http://schemas.microsoft.com/office/drawing/2014/chart" uri="{C3380CC4-5D6E-409C-BE32-E72D297353CC}">
              <c16:uniqueId val="{00000001-1326-4D47-B16E-9DFEDAD9AFB1}"/>
            </c:ext>
          </c:extLst>
        </c:ser>
        <c:axId val="168670720"/>
        <c:axId val="168672256"/>
      </c:barChart>
      <c:lineChart>
        <c:grouping val="standard"/>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0.71035999999999999</c:v>
                </c:pt>
                <c:pt idx="6">
                  <c:v>0.82840000000000003</c:v>
                </c:pt>
                <c:pt idx="7">
                  <c:v>0.96900000000000008</c:v>
                </c:pt>
                <c:pt idx="8">
                  <c:v>0.98100000000000009</c:v>
                </c:pt>
                <c:pt idx="9">
                  <c:v>0.9910000000000001</c:v>
                </c:pt>
                <c:pt idx="10">
                  <c:v>0.9974400000000001</c:v>
                </c:pt>
                <c:pt idx="11">
                  <c:v>1</c:v>
                </c:pt>
              </c:numCache>
            </c:numRef>
          </c:val>
          <c:extLst xmlns:c16r2="http://schemas.microsoft.com/office/drawing/2015/06/chart">
            <c:ext xmlns:c16="http://schemas.microsoft.com/office/drawing/2014/chart" uri="{C3380CC4-5D6E-409C-BE32-E72D297353CC}">
              <c16:uniqueId val="{00000002-1326-4D47-B16E-9DFEDAD9AFB1}"/>
            </c:ext>
          </c:extLst>
        </c:ser>
        <c:marker val="1"/>
        <c:axId val="168683776"/>
        <c:axId val="168682240"/>
      </c:lineChart>
      <c:catAx>
        <c:axId val="168670720"/>
        <c:scaling>
          <c:orientation val="minMax"/>
        </c:scaling>
        <c:axPos val="b"/>
        <c:numFmt formatCode="General" sourceLinked="0"/>
        <c:majorTickMark val="none"/>
        <c:tickLblPos val="low"/>
        <c:spPr>
          <a:ln w="12700">
            <a:solidFill>
              <a:srgbClr val="B3B3B3"/>
            </a:solidFill>
            <a:prstDash val="solid"/>
          </a:ln>
        </c:spPr>
        <c:txPr>
          <a:bodyPr rot="-5400000" vert="horz"/>
          <a:lstStyle/>
          <a:p>
            <a:pPr>
              <a:defRPr lang="es-MX" sz="800" b="0" i="0" u="none" strike="noStrike" baseline="0">
                <a:solidFill>
                  <a:srgbClr val="000000"/>
                </a:solidFill>
                <a:latin typeface="Arial" pitchFamily="34" charset="0"/>
                <a:ea typeface="Calibri"/>
                <a:cs typeface="Arial" pitchFamily="34" charset="0"/>
              </a:defRPr>
            </a:pPr>
            <a:endParaRPr lang="es-ES"/>
          </a:p>
        </c:txPr>
        <c:crossAx val="168672256"/>
        <c:crossesAt val="0"/>
        <c:auto val="1"/>
        <c:lblAlgn val="ctr"/>
        <c:lblOffset val="100"/>
        <c:tickLblSkip val="1"/>
        <c:tickMarkSkip val="1"/>
      </c:catAx>
      <c:valAx>
        <c:axId val="168672256"/>
        <c:scaling>
          <c:orientation val="minMax"/>
          <c:max val="25000"/>
          <c:min val="0"/>
        </c:scaling>
        <c:axPos val="l"/>
        <c:majorGridlines>
          <c:spPr>
            <a:ln w="12700">
              <a:solidFill>
                <a:srgbClr val="B3B3B3"/>
              </a:solidFill>
              <a:prstDash val="solid"/>
            </a:ln>
          </c:spPr>
        </c:majorGridlines>
        <c:numFmt formatCode="#,##0" sourceLinked="0"/>
        <c:majorTickMark val="none"/>
        <c:tickLblPos val="nextTo"/>
        <c:spPr>
          <a:ln w="12700">
            <a:solidFill>
              <a:srgbClr val="B3B3B3"/>
            </a:solidFill>
            <a:prstDash val="solid"/>
          </a:ln>
        </c:spPr>
        <c:txPr>
          <a:bodyPr rot="0" vert="horz"/>
          <a:lstStyle/>
          <a:p>
            <a:pPr>
              <a:defRPr lang="es-MX" sz="1000" b="0" i="0" u="none" strike="noStrike" baseline="0">
                <a:solidFill>
                  <a:srgbClr val="000000"/>
                </a:solidFill>
                <a:latin typeface="Calibri"/>
                <a:ea typeface="Calibri"/>
                <a:cs typeface="Calibri"/>
              </a:defRPr>
            </a:pPr>
            <a:endParaRPr lang="es-ES"/>
          </a:p>
        </c:txPr>
        <c:crossAx val="168670720"/>
        <c:crosses val="autoZero"/>
        <c:crossBetween val="between"/>
        <c:majorUnit val="5000"/>
      </c:valAx>
      <c:valAx>
        <c:axId val="168682240"/>
        <c:scaling>
          <c:orientation val="minMax"/>
          <c:max val="1"/>
        </c:scaling>
        <c:axPos val="r"/>
        <c:numFmt formatCode="0%" sourceLinked="0"/>
        <c:tickLblPos val="nextTo"/>
        <c:txPr>
          <a:bodyPr/>
          <a:lstStyle/>
          <a:p>
            <a:pPr>
              <a:defRPr lang="es-MX"/>
            </a:pPr>
            <a:endParaRPr lang="es-ES"/>
          </a:p>
        </c:txPr>
        <c:crossAx val="168683776"/>
        <c:crosses val="max"/>
        <c:crossBetween val="between"/>
        <c:majorUnit val="0.1"/>
      </c:valAx>
      <c:catAx>
        <c:axId val="168683776"/>
        <c:scaling>
          <c:orientation val="minMax"/>
        </c:scaling>
        <c:delete val="1"/>
        <c:axPos val="b"/>
        <c:numFmt formatCode="General" sourceLinked="1"/>
        <c:tickLblPos val="nextTo"/>
        <c:crossAx val="168682240"/>
        <c:crosses val="autoZero"/>
        <c:auto val="1"/>
        <c:lblAlgn val="ctr"/>
        <c:lblOffset val="100"/>
      </c:catAx>
      <c:spPr>
        <a:noFill/>
        <a:ln w="12700">
          <a:solidFill>
            <a:srgbClr val="B3B3B3"/>
          </a:solidFill>
          <a:prstDash val="solid"/>
        </a:ln>
      </c:spPr>
    </c:plotArea>
    <c:legend>
      <c:legendPos val="r"/>
      <c:spPr>
        <a:noFill/>
        <a:ln w="25400">
          <a:noFill/>
        </a:ln>
      </c:spPr>
      <c:txPr>
        <a:bodyPr/>
        <a:lstStyle/>
        <a:p>
          <a:pPr>
            <a:defRPr lang="es-MX" sz="775" b="0" i="0" u="none" strike="noStrike" baseline="0">
              <a:solidFill>
                <a:srgbClr val="000000"/>
              </a:solidFill>
              <a:latin typeface="Calibri"/>
              <a:ea typeface="Calibri"/>
              <a:cs typeface="Calibri"/>
            </a:defRPr>
          </a:pPr>
          <a:endParaRPr lang="es-ES"/>
        </a:p>
      </c:txPr>
    </c:legend>
    <c:dispBlanksAs val="gap"/>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ES"/>
    </a:p>
  </c:txPr>
  <c:printSettings>
    <c:headerFooter alignWithMargins="0"/>
    <c:pageMargins b="1" l="0.750000000000001" r="0.750000000000001" t="1"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col"/>
        <c:grouping val="clustered"/>
        <c:ser>
          <c:idx val="0"/>
          <c:order val="0"/>
          <c:tx>
            <c:strRef>
              <c:f>'Meta No. 4'!$D$26</c:f>
              <c:strCache>
                <c:ptCount val="1"/>
                <c:pt idx="0">
                  <c:v>Magnitud ejecutada mensual</c:v>
                </c:pt>
              </c:strCache>
            </c:strRef>
          </c:tx>
          <c:spPr>
            <a:solidFill>
              <a:srgbClr val="004586"/>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pt idx="5">
                  <c:v>401</c:v>
                </c:pt>
                <c:pt idx="6">
                  <c:v>300</c:v>
                </c:pt>
                <c:pt idx="7">
                  <c:v>471</c:v>
                </c:pt>
                <c:pt idx="8">
                  <c:v>494</c:v>
                </c:pt>
                <c:pt idx="9">
                  <c:v>500</c:v>
                </c:pt>
                <c:pt idx="10">
                  <c:v>375</c:v>
                </c:pt>
                <c:pt idx="11">
                  <c:v>166</c:v>
                </c:pt>
              </c:numCache>
            </c:numRef>
          </c:val>
          <c:extLst xmlns:c16r2="http://schemas.microsoft.com/office/drawing/2015/06/char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401</c:v>
                </c:pt>
                <c:pt idx="6">
                  <c:v>300</c:v>
                </c:pt>
                <c:pt idx="7">
                  <c:v>471</c:v>
                </c:pt>
                <c:pt idx="8">
                  <c:v>494</c:v>
                </c:pt>
                <c:pt idx="9">
                  <c:v>500</c:v>
                </c:pt>
                <c:pt idx="10">
                  <c:v>350</c:v>
                </c:pt>
                <c:pt idx="11">
                  <c:v>191</c:v>
                </c:pt>
              </c:numCache>
            </c:numRef>
          </c:val>
          <c:extLst xmlns:c16r2="http://schemas.microsoft.com/office/drawing/2015/06/chart">
            <c:ext xmlns:c16="http://schemas.microsoft.com/office/drawing/2014/chart" uri="{C3380CC4-5D6E-409C-BE32-E72D297353CC}">
              <c16:uniqueId val="{00000001-932C-42E1-87CA-F74FE997A90D}"/>
            </c:ext>
          </c:extLst>
        </c:ser>
        <c:axId val="169231872"/>
        <c:axId val="169233408"/>
      </c:barChart>
      <c:lineChart>
        <c:grouping val="standard"/>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0.42350000000000004</c:v>
                </c:pt>
                <c:pt idx="6">
                  <c:v>0.49850000000000005</c:v>
                </c:pt>
                <c:pt idx="7">
                  <c:v>0.61625000000000008</c:v>
                </c:pt>
                <c:pt idx="8">
                  <c:v>0.73975000000000013</c:v>
                </c:pt>
                <c:pt idx="9">
                  <c:v>0.86475000000000013</c:v>
                </c:pt>
                <c:pt idx="10">
                  <c:v>0.95850000000000013</c:v>
                </c:pt>
                <c:pt idx="11">
                  <c:v>1.0000000000000002</c:v>
                </c:pt>
              </c:numCache>
            </c:numRef>
          </c:val>
          <c:extLst xmlns:c16r2="http://schemas.microsoft.com/office/drawing/2015/06/chart">
            <c:ext xmlns:c16="http://schemas.microsoft.com/office/drawing/2014/chart" uri="{C3380CC4-5D6E-409C-BE32-E72D297353CC}">
              <c16:uniqueId val="{00000002-932C-42E1-87CA-F74FE997A90D}"/>
            </c:ext>
          </c:extLst>
        </c:ser>
        <c:marker val="1"/>
        <c:axId val="169249024"/>
        <c:axId val="169247488"/>
      </c:lineChart>
      <c:catAx>
        <c:axId val="169231872"/>
        <c:scaling>
          <c:orientation val="minMax"/>
        </c:scaling>
        <c:axPos val="b"/>
        <c:numFmt formatCode="General" sourceLinked="0"/>
        <c:majorTickMark val="none"/>
        <c:tickLblPos val="low"/>
        <c:spPr>
          <a:ln w="12700">
            <a:solidFill>
              <a:srgbClr val="B3B3B3"/>
            </a:solidFill>
            <a:prstDash val="solid"/>
          </a:ln>
        </c:spPr>
        <c:txPr>
          <a:bodyPr rot="-5400000" vert="horz"/>
          <a:lstStyle/>
          <a:p>
            <a:pPr>
              <a:defRPr lang="es-MX" sz="800" b="0" i="0" u="none" strike="noStrike" baseline="0">
                <a:solidFill>
                  <a:srgbClr val="000000"/>
                </a:solidFill>
                <a:latin typeface="Arial" pitchFamily="34" charset="0"/>
                <a:ea typeface="Calibri"/>
                <a:cs typeface="Arial" pitchFamily="34" charset="0"/>
              </a:defRPr>
            </a:pPr>
            <a:endParaRPr lang="es-ES"/>
          </a:p>
        </c:txPr>
        <c:crossAx val="169233408"/>
        <c:crossesAt val="0"/>
        <c:auto val="1"/>
        <c:lblAlgn val="ctr"/>
        <c:lblOffset val="100"/>
        <c:tickLblSkip val="1"/>
        <c:tickMarkSkip val="1"/>
      </c:catAx>
      <c:valAx>
        <c:axId val="169233408"/>
        <c:scaling>
          <c:orientation val="minMax"/>
          <c:max val="4000"/>
          <c:min val="0"/>
        </c:scaling>
        <c:axPos val="l"/>
        <c:majorGridlines>
          <c:spPr>
            <a:ln w="12700">
              <a:solidFill>
                <a:srgbClr val="B3B3B3"/>
              </a:solidFill>
              <a:prstDash val="solid"/>
            </a:ln>
          </c:spPr>
        </c:majorGridlines>
        <c:numFmt formatCode="#,##0" sourceLinked="0"/>
        <c:majorTickMark val="none"/>
        <c:tickLblPos val="nextTo"/>
        <c:spPr>
          <a:ln w="12700">
            <a:solidFill>
              <a:srgbClr val="B3B3B3"/>
            </a:solidFill>
            <a:prstDash val="solid"/>
          </a:ln>
        </c:spPr>
        <c:txPr>
          <a:bodyPr rot="0" vert="horz"/>
          <a:lstStyle/>
          <a:p>
            <a:pPr>
              <a:defRPr lang="es-MX" sz="1000" b="0" i="0" u="none" strike="noStrike" baseline="0">
                <a:solidFill>
                  <a:srgbClr val="000000"/>
                </a:solidFill>
                <a:latin typeface="Calibri"/>
                <a:ea typeface="Calibri"/>
                <a:cs typeface="Calibri"/>
              </a:defRPr>
            </a:pPr>
            <a:endParaRPr lang="es-ES"/>
          </a:p>
        </c:txPr>
        <c:crossAx val="169231872"/>
        <c:crosses val="autoZero"/>
        <c:crossBetween val="between"/>
      </c:valAx>
      <c:valAx>
        <c:axId val="169247488"/>
        <c:scaling>
          <c:orientation val="minMax"/>
          <c:max val="1"/>
        </c:scaling>
        <c:axPos val="r"/>
        <c:numFmt formatCode="0%" sourceLinked="0"/>
        <c:tickLblPos val="nextTo"/>
        <c:txPr>
          <a:bodyPr/>
          <a:lstStyle/>
          <a:p>
            <a:pPr>
              <a:defRPr lang="es-MX"/>
            </a:pPr>
            <a:endParaRPr lang="es-ES"/>
          </a:p>
        </c:txPr>
        <c:crossAx val="169249024"/>
        <c:crosses val="max"/>
        <c:crossBetween val="between"/>
        <c:majorUnit val="0.1"/>
      </c:valAx>
      <c:catAx>
        <c:axId val="169249024"/>
        <c:scaling>
          <c:orientation val="minMax"/>
        </c:scaling>
        <c:delete val="1"/>
        <c:axPos val="b"/>
        <c:numFmt formatCode="General" sourceLinked="1"/>
        <c:tickLblPos val="nextTo"/>
        <c:crossAx val="169247488"/>
        <c:crosses val="autoZero"/>
        <c:auto val="1"/>
        <c:lblAlgn val="ctr"/>
        <c:lblOffset val="100"/>
      </c:catAx>
      <c:spPr>
        <a:noFill/>
        <a:ln w="12700">
          <a:solidFill>
            <a:srgbClr val="B3B3B3"/>
          </a:solidFill>
          <a:prstDash val="solid"/>
        </a:ln>
      </c:spPr>
    </c:plotArea>
    <c:legend>
      <c:legendPos val="r"/>
      <c:layout/>
      <c:spPr>
        <a:noFill/>
        <a:ln w="25400">
          <a:noFill/>
        </a:ln>
      </c:spPr>
      <c:txPr>
        <a:bodyPr/>
        <a:lstStyle/>
        <a:p>
          <a:pPr>
            <a:defRPr lang="es-MX" sz="775" b="0" i="0" u="none" strike="noStrike" baseline="0">
              <a:solidFill>
                <a:srgbClr val="000000"/>
              </a:solidFill>
              <a:latin typeface="Calibri"/>
              <a:ea typeface="Calibri"/>
              <a:cs typeface="Calibri"/>
            </a:defRPr>
          </a:pPr>
          <a:endParaRPr lang="es-ES"/>
        </a:p>
      </c:txPr>
    </c:legend>
    <c:dispBlanksAs val="gap"/>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ES"/>
    </a:p>
  </c:txPr>
  <c:printSettings>
    <c:headerFooter alignWithMargins="0"/>
    <c:pageMargins b="1" l="0.750000000000001" r="0.750000000000001" t="1"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autoTitleDeleted val="1"/>
    <c:plotArea>
      <c:layout/>
      <c:barChart>
        <c:barDir val="col"/>
        <c:grouping val="clustered"/>
        <c:ser>
          <c:idx val="0"/>
          <c:order val="0"/>
          <c:tx>
            <c:strRef>
              <c:f>'Meta No. 5'!$D$26</c:f>
              <c:strCache>
                <c:ptCount val="1"/>
                <c:pt idx="0">
                  <c:v>Magnitud ejecutada mensual</c:v>
                </c:pt>
              </c:strCache>
            </c:strRef>
          </c:tx>
          <c:spPr>
            <a:solidFill>
              <a:srgbClr val="004586"/>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pt idx="5">
                  <c:v>42</c:v>
                </c:pt>
                <c:pt idx="6">
                  <c:v>42</c:v>
                </c:pt>
                <c:pt idx="7">
                  <c:v>37</c:v>
                </c:pt>
                <c:pt idx="8">
                  <c:v>47</c:v>
                </c:pt>
                <c:pt idx="9">
                  <c:v>57</c:v>
                </c:pt>
                <c:pt idx="10">
                  <c:v>40</c:v>
                </c:pt>
                <c:pt idx="11">
                  <c:v>32</c:v>
                </c:pt>
              </c:numCache>
            </c:numRef>
          </c:val>
          <c:extLst xmlns:c16r2="http://schemas.microsoft.com/office/drawing/2015/06/char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37</c:v>
                </c:pt>
                <c:pt idx="8">
                  <c:v>47</c:v>
                </c:pt>
                <c:pt idx="9">
                  <c:v>57</c:v>
                </c:pt>
                <c:pt idx="10">
                  <c:v>39</c:v>
                </c:pt>
                <c:pt idx="11">
                  <c:v>33</c:v>
                </c:pt>
              </c:numCache>
            </c:numRef>
          </c:val>
          <c:extLst xmlns:c16r2="http://schemas.microsoft.com/office/drawing/2015/06/chart">
            <c:ext xmlns:c16="http://schemas.microsoft.com/office/drawing/2014/chart" uri="{C3380CC4-5D6E-409C-BE32-E72D297353CC}">
              <c16:uniqueId val="{00000001-CFB5-4E5A-9DA1-7300A985824E}"/>
            </c:ext>
          </c:extLst>
        </c:ser>
        <c:axId val="170395136"/>
        <c:axId val="170396672"/>
      </c:barChart>
      <c:lineChart>
        <c:grouping val="standard"/>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0.40697674418604651</c:v>
                </c:pt>
                <c:pt idx="6">
                  <c:v>0.50465116279069766</c:v>
                </c:pt>
                <c:pt idx="7">
                  <c:v>0.59069767441860466</c:v>
                </c:pt>
                <c:pt idx="8">
                  <c:v>0.7</c:v>
                </c:pt>
                <c:pt idx="9">
                  <c:v>0.83255813953488367</c:v>
                </c:pt>
                <c:pt idx="10">
                  <c:v>0.92558139534883721</c:v>
                </c:pt>
                <c:pt idx="11">
                  <c:v>1</c:v>
                </c:pt>
              </c:numCache>
            </c:numRef>
          </c:val>
          <c:extLst xmlns:c16r2="http://schemas.microsoft.com/office/drawing/2015/06/chart">
            <c:ext xmlns:c16="http://schemas.microsoft.com/office/drawing/2014/chart" uri="{C3380CC4-5D6E-409C-BE32-E72D297353CC}">
              <c16:uniqueId val="{00000002-CFB5-4E5A-9DA1-7300A985824E}"/>
            </c:ext>
          </c:extLst>
        </c:ser>
        <c:marker val="1"/>
        <c:axId val="170404096"/>
        <c:axId val="170402560"/>
      </c:lineChart>
      <c:catAx>
        <c:axId val="170395136"/>
        <c:scaling>
          <c:orientation val="minMax"/>
        </c:scaling>
        <c:axPos val="b"/>
        <c:numFmt formatCode="General" sourceLinked="0"/>
        <c:majorTickMark val="none"/>
        <c:tickLblPos val="low"/>
        <c:spPr>
          <a:ln w="12700">
            <a:solidFill>
              <a:srgbClr val="B3B3B3"/>
            </a:solidFill>
            <a:prstDash val="solid"/>
          </a:ln>
        </c:spPr>
        <c:txPr>
          <a:bodyPr rot="-5400000" vert="horz"/>
          <a:lstStyle/>
          <a:p>
            <a:pPr>
              <a:defRPr lang="es-MX" sz="800" b="0" i="0" u="none" strike="noStrike" baseline="0">
                <a:solidFill>
                  <a:srgbClr val="000000"/>
                </a:solidFill>
                <a:latin typeface="Arial" pitchFamily="34" charset="0"/>
                <a:ea typeface="Calibri"/>
                <a:cs typeface="Arial" pitchFamily="34" charset="0"/>
              </a:defRPr>
            </a:pPr>
            <a:endParaRPr lang="es-ES"/>
          </a:p>
        </c:txPr>
        <c:crossAx val="170396672"/>
        <c:crossesAt val="0"/>
        <c:auto val="1"/>
        <c:lblAlgn val="ctr"/>
        <c:lblOffset val="100"/>
        <c:tickLblSkip val="1"/>
        <c:tickMarkSkip val="1"/>
      </c:catAx>
      <c:valAx>
        <c:axId val="170396672"/>
        <c:scaling>
          <c:orientation val="minMax"/>
          <c:max val="430"/>
          <c:min val="0"/>
        </c:scaling>
        <c:axPos val="l"/>
        <c:majorGridlines>
          <c:spPr>
            <a:ln w="12700">
              <a:solidFill>
                <a:srgbClr val="B3B3B3"/>
              </a:solidFill>
              <a:prstDash val="solid"/>
            </a:ln>
          </c:spPr>
        </c:majorGridlines>
        <c:numFmt formatCode="#,##0" sourceLinked="0"/>
        <c:majorTickMark val="none"/>
        <c:tickLblPos val="nextTo"/>
        <c:spPr>
          <a:ln w="12700">
            <a:solidFill>
              <a:srgbClr val="B3B3B3"/>
            </a:solidFill>
            <a:prstDash val="solid"/>
          </a:ln>
        </c:spPr>
        <c:txPr>
          <a:bodyPr rot="0" vert="horz"/>
          <a:lstStyle/>
          <a:p>
            <a:pPr>
              <a:defRPr lang="es-MX" sz="1000" b="0" i="0" u="none" strike="noStrike" baseline="0">
                <a:solidFill>
                  <a:srgbClr val="000000"/>
                </a:solidFill>
                <a:latin typeface="Calibri"/>
                <a:ea typeface="Calibri"/>
                <a:cs typeface="Calibri"/>
              </a:defRPr>
            </a:pPr>
            <a:endParaRPr lang="es-ES"/>
          </a:p>
        </c:txPr>
        <c:crossAx val="170395136"/>
        <c:crosses val="autoZero"/>
        <c:crossBetween val="between"/>
      </c:valAx>
      <c:valAx>
        <c:axId val="170402560"/>
        <c:scaling>
          <c:orientation val="minMax"/>
          <c:max val="1"/>
        </c:scaling>
        <c:axPos val="r"/>
        <c:numFmt formatCode="0%" sourceLinked="0"/>
        <c:tickLblPos val="nextTo"/>
        <c:txPr>
          <a:bodyPr/>
          <a:lstStyle/>
          <a:p>
            <a:pPr>
              <a:defRPr lang="es-MX"/>
            </a:pPr>
            <a:endParaRPr lang="es-ES"/>
          </a:p>
        </c:txPr>
        <c:crossAx val="170404096"/>
        <c:crosses val="max"/>
        <c:crossBetween val="between"/>
        <c:majorUnit val="0.1"/>
      </c:valAx>
      <c:catAx>
        <c:axId val="170404096"/>
        <c:scaling>
          <c:orientation val="minMax"/>
        </c:scaling>
        <c:delete val="1"/>
        <c:axPos val="b"/>
        <c:numFmt formatCode="General" sourceLinked="1"/>
        <c:tickLblPos val="nextTo"/>
        <c:crossAx val="170402560"/>
        <c:crosses val="autoZero"/>
        <c:auto val="1"/>
        <c:lblAlgn val="ctr"/>
        <c:lblOffset val="100"/>
      </c:catAx>
      <c:spPr>
        <a:noFill/>
        <a:ln w="12700">
          <a:solidFill>
            <a:srgbClr val="B3B3B3"/>
          </a:solidFill>
          <a:prstDash val="solid"/>
        </a:ln>
      </c:spPr>
    </c:plotArea>
    <c:legend>
      <c:legendPos val="r"/>
      <c:layout/>
      <c:spPr>
        <a:noFill/>
        <a:ln w="25400">
          <a:noFill/>
        </a:ln>
      </c:spPr>
      <c:txPr>
        <a:bodyPr/>
        <a:lstStyle/>
        <a:p>
          <a:pPr>
            <a:defRPr lang="es-MX" sz="775" b="0" i="0" u="none" strike="noStrike" baseline="0">
              <a:solidFill>
                <a:srgbClr val="000000"/>
              </a:solidFill>
              <a:latin typeface="Calibri"/>
              <a:ea typeface="Calibri"/>
              <a:cs typeface="Calibri"/>
            </a:defRPr>
          </a:pPr>
          <a:endParaRPr lang="es-ES"/>
        </a:p>
      </c:txPr>
    </c:legend>
    <c:dispBlanksAs val="gap"/>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ES"/>
    </a:p>
  </c:txPr>
  <c:printSettings>
    <c:headerFooter alignWithMargins="0"/>
    <c:pageMargins b="1" l="0.750000000000001" r="0.750000000000001" t="1"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autoTitleDeleted val="1"/>
    <c:plotArea>
      <c:layout>
        <c:manualLayout>
          <c:layoutTarget val="inner"/>
          <c:xMode val="edge"/>
          <c:yMode val="edge"/>
          <c:x val="3.5622469380341359E-2"/>
          <c:y val="9.4669116798330524E-2"/>
          <c:w val="0.76334022379233391"/>
          <c:h val="0.62831933587888555"/>
        </c:manualLayout>
      </c:layout>
      <c:barChart>
        <c:barDir val="col"/>
        <c:grouping val="clustered"/>
        <c:ser>
          <c:idx val="0"/>
          <c:order val="0"/>
          <c:tx>
            <c:strRef>
              <c:f>'Meta No. 6'!$D$26</c:f>
              <c:strCache>
                <c:ptCount val="1"/>
                <c:pt idx="0">
                  <c:v>Magnitud ejecutada mensual</c:v>
                </c:pt>
              </c:strCache>
            </c:strRef>
          </c:tx>
          <c:spPr>
            <a:solidFill>
              <a:srgbClr val="004586"/>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xmlns:c16r2="http://schemas.microsoft.com/office/drawing/2015/06/char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xmlns:c16r2="http://schemas.microsoft.com/office/drawing/2015/06/chart">
            <c:ext xmlns:c16="http://schemas.microsoft.com/office/drawing/2014/chart" uri="{C3380CC4-5D6E-409C-BE32-E72D297353CC}">
              <c16:uniqueId val="{00000001-FC67-4CC8-943A-FA84C122C7BC}"/>
            </c:ext>
          </c:extLst>
        </c:ser>
        <c:axId val="170583552"/>
        <c:axId val="170585088"/>
      </c:barChart>
      <c:lineChart>
        <c:grouping val="standard"/>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0.55555555555555547</c:v>
                </c:pt>
                <c:pt idx="6">
                  <c:v>0.66666666666666652</c:v>
                </c:pt>
                <c:pt idx="7">
                  <c:v>0.77777777777777768</c:v>
                </c:pt>
                <c:pt idx="8">
                  <c:v>0.88888888888888884</c:v>
                </c:pt>
                <c:pt idx="9">
                  <c:v>0.94444444444444442</c:v>
                </c:pt>
                <c:pt idx="10">
                  <c:v>1</c:v>
                </c:pt>
                <c:pt idx="11">
                  <c:v>1</c:v>
                </c:pt>
              </c:numCache>
            </c:numRef>
          </c:val>
          <c:extLst xmlns:c16r2="http://schemas.microsoft.com/office/drawing/2015/06/chart">
            <c:ext xmlns:c16="http://schemas.microsoft.com/office/drawing/2014/chart" uri="{C3380CC4-5D6E-409C-BE32-E72D297353CC}">
              <c16:uniqueId val="{00000002-FC67-4CC8-943A-FA84C122C7BC}"/>
            </c:ext>
          </c:extLst>
        </c:ser>
        <c:marker val="1"/>
        <c:axId val="170608896"/>
        <c:axId val="170607360"/>
      </c:lineChart>
      <c:catAx>
        <c:axId val="170583552"/>
        <c:scaling>
          <c:orientation val="minMax"/>
        </c:scaling>
        <c:axPos val="b"/>
        <c:numFmt formatCode="General" sourceLinked="0"/>
        <c:majorTickMark val="none"/>
        <c:tickLblPos val="low"/>
        <c:spPr>
          <a:ln w="12700">
            <a:solidFill>
              <a:srgbClr val="B3B3B3"/>
            </a:solidFill>
            <a:prstDash val="solid"/>
          </a:ln>
        </c:spPr>
        <c:txPr>
          <a:bodyPr rot="-5400000" vert="horz"/>
          <a:lstStyle/>
          <a:p>
            <a:pPr>
              <a:defRPr lang="es-MX" sz="800" b="0" i="0" u="none" strike="noStrike" baseline="0">
                <a:solidFill>
                  <a:srgbClr val="000000"/>
                </a:solidFill>
                <a:latin typeface="Arial" pitchFamily="34" charset="0"/>
                <a:ea typeface="Calibri"/>
                <a:cs typeface="Arial" pitchFamily="34" charset="0"/>
              </a:defRPr>
            </a:pPr>
            <a:endParaRPr lang="es-ES"/>
          </a:p>
        </c:txPr>
        <c:crossAx val="170585088"/>
        <c:crossesAt val="0"/>
        <c:auto val="1"/>
        <c:lblAlgn val="ctr"/>
        <c:lblOffset val="100"/>
        <c:tickLblSkip val="1"/>
        <c:tickMarkSkip val="1"/>
      </c:catAx>
      <c:valAx>
        <c:axId val="170585088"/>
        <c:scaling>
          <c:orientation val="minMax"/>
          <c:max val="18"/>
          <c:min val="0"/>
        </c:scaling>
        <c:axPos val="l"/>
        <c:majorGridlines>
          <c:spPr>
            <a:ln w="12700">
              <a:solidFill>
                <a:srgbClr val="B3B3B3"/>
              </a:solidFill>
              <a:prstDash val="solid"/>
            </a:ln>
          </c:spPr>
        </c:majorGridlines>
        <c:numFmt formatCode="#,##0" sourceLinked="0"/>
        <c:majorTickMark val="none"/>
        <c:tickLblPos val="nextTo"/>
        <c:spPr>
          <a:ln w="12700">
            <a:solidFill>
              <a:srgbClr val="B3B3B3"/>
            </a:solidFill>
            <a:prstDash val="solid"/>
          </a:ln>
        </c:spPr>
        <c:txPr>
          <a:bodyPr rot="0" vert="horz"/>
          <a:lstStyle/>
          <a:p>
            <a:pPr>
              <a:defRPr lang="es-MX" sz="1000" b="0" i="0" u="none" strike="noStrike" baseline="0">
                <a:solidFill>
                  <a:srgbClr val="000000"/>
                </a:solidFill>
                <a:latin typeface="Calibri"/>
                <a:ea typeface="Calibri"/>
                <a:cs typeface="Calibri"/>
              </a:defRPr>
            </a:pPr>
            <a:endParaRPr lang="es-ES"/>
          </a:p>
        </c:txPr>
        <c:crossAx val="170583552"/>
        <c:crosses val="autoZero"/>
        <c:crossBetween val="between"/>
      </c:valAx>
      <c:valAx>
        <c:axId val="170607360"/>
        <c:scaling>
          <c:orientation val="minMax"/>
          <c:max val="1"/>
        </c:scaling>
        <c:axPos val="r"/>
        <c:numFmt formatCode="0%" sourceLinked="0"/>
        <c:tickLblPos val="nextTo"/>
        <c:txPr>
          <a:bodyPr/>
          <a:lstStyle/>
          <a:p>
            <a:pPr>
              <a:defRPr lang="es-MX"/>
            </a:pPr>
            <a:endParaRPr lang="es-ES"/>
          </a:p>
        </c:txPr>
        <c:crossAx val="170608896"/>
        <c:crosses val="max"/>
        <c:crossBetween val="between"/>
        <c:majorUnit val="0.1"/>
      </c:valAx>
      <c:catAx>
        <c:axId val="170608896"/>
        <c:scaling>
          <c:orientation val="minMax"/>
        </c:scaling>
        <c:delete val="1"/>
        <c:axPos val="b"/>
        <c:numFmt formatCode="General" sourceLinked="1"/>
        <c:tickLblPos val="nextTo"/>
        <c:crossAx val="170607360"/>
        <c:crosses val="autoZero"/>
        <c:auto val="1"/>
        <c:lblAlgn val="ctr"/>
        <c:lblOffset val="100"/>
      </c:catAx>
      <c:spPr>
        <a:noFill/>
        <a:ln w="12700">
          <a:solidFill>
            <a:srgbClr val="B3B3B3"/>
          </a:solidFill>
          <a:prstDash val="solid"/>
        </a:ln>
      </c:spPr>
    </c:plotArea>
    <c:legend>
      <c:legendPos val="r"/>
      <c:spPr>
        <a:noFill/>
        <a:ln w="25400">
          <a:noFill/>
        </a:ln>
      </c:spPr>
      <c:txPr>
        <a:bodyPr/>
        <a:lstStyle/>
        <a:p>
          <a:pPr>
            <a:defRPr lang="es-MX" sz="775" b="0" i="0" u="none" strike="noStrike" baseline="0">
              <a:solidFill>
                <a:srgbClr val="000000"/>
              </a:solidFill>
              <a:latin typeface="Calibri"/>
              <a:ea typeface="Calibri"/>
              <a:cs typeface="Calibri"/>
            </a:defRPr>
          </a:pPr>
          <a:endParaRPr lang="es-ES"/>
        </a:p>
      </c:txPr>
    </c:legend>
    <c:dispBlanksAs val="gap"/>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ES"/>
    </a:p>
  </c:txPr>
  <c:printSettings>
    <c:headerFooter alignWithMargins="0"/>
    <c:pageMargins b="1" l="0.750000000000001" r="0.750000000000001" t="1" header="0.51180555555555562" footer="0.511805555555555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
          <c:y val="5.0761421319797132E-3"/>
          <c:w val="0.51600000000000001"/>
          <c:h val="0.54822335025380764"/>
        </c:manualLayout>
      </c:layout>
      <c:lineChart>
        <c:grouping val="standard"/>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 #,##0.00_-;_-*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 #,##0.00_-;_-*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6DFC-4048-8CCB-3603F78E8855}"/>
            </c:ext>
          </c:extLst>
        </c:ser>
        <c:marker val="1"/>
        <c:axId val="171413504"/>
        <c:axId val="171415040"/>
      </c:lineChart>
      <c:catAx>
        <c:axId val="171413504"/>
        <c:scaling>
          <c:orientation val="minMax"/>
        </c:scaling>
        <c:axPos val="b"/>
        <c:numFmt formatCode="General" sourceLinked="1"/>
        <c:tickLblPos val="nextTo"/>
        <c:txPr>
          <a:bodyPr rot="-5400000" vert="horz"/>
          <a:lstStyle/>
          <a:p>
            <a:pPr>
              <a:defRPr lang="es-MX" sz="1000" b="0" i="0" u="none" strike="noStrike" baseline="0">
                <a:solidFill>
                  <a:srgbClr val="000000"/>
                </a:solidFill>
                <a:latin typeface="Calibri"/>
                <a:ea typeface="Calibri"/>
                <a:cs typeface="Calibri"/>
              </a:defRPr>
            </a:pPr>
            <a:endParaRPr lang="es-ES"/>
          </a:p>
        </c:txPr>
        <c:crossAx val="171415040"/>
        <c:crosses val="autoZero"/>
        <c:auto val="1"/>
        <c:lblAlgn val="ctr"/>
        <c:lblOffset val="100"/>
      </c:catAx>
      <c:valAx>
        <c:axId val="171415040"/>
        <c:scaling>
          <c:orientation val="minMax"/>
        </c:scaling>
        <c:axPos val="l"/>
        <c:majorGridlines/>
        <c:numFmt formatCode="_-* #,##0.00_-;\-* #,##0.00_-;_-* &quot;-&quot;??_-;_-@_-" sourceLinked="1"/>
        <c:tickLblPos val="nextTo"/>
        <c:txPr>
          <a:bodyPr rot="0" vert="horz"/>
          <a:lstStyle/>
          <a:p>
            <a:pPr>
              <a:defRPr lang="es-MX" sz="1000" b="0" i="0" u="none" strike="noStrike" baseline="0">
                <a:solidFill>
                  <a:srgbClr val="000000"/>
                </a:solidFill>
                <a:latin typeface="Calibri"/>
                <a:ea typeface="Calibri"/>
                <a:cs typeface="Calibri"/>
              </a:defRPr>
            </a:pPr>
            <a:endParaRPr lang="es-ES"/>
          </a:p>
        </c:txPr>
        <c:crossAx val="171413504"/>
        <c:crosses val="autoZero"/>
        <c:crossBetween val="between"/>
      </c:valAx>
    </c:plotArea>
    <c:legend>
      <c:legendPos val="r"/>
      <c:txPr>
        <a:bodyPr/>
        <a:lstStyle/>
        <a:p>
          <a:pPr>
            <a:defRPr lang="es-MX" sz="24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editAs="absolute">
    <xdr:from>
      <xdr:col>1</xdr:col>
      <xdr:colOff>53527</xdr:colOff>
      <xdr:row>39</xdr:row>
      <xdr:rowOff>25213</xdr:rowOff>
    </xdr:from>
    <xdr:to>
      <xdr:col>8</xdr:col>
      <xdr:colOff>1460800</xdr:colOff>
      <xdr:row>43</xdr:row>
      <xdr:rowOff>414432</xdr:rowOff>
    </xdr:to>
    <xdr:graphicFrame macro="">
      <xdr:nvGraphicFramePr>
        <xdr:cNvPr id="6"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editAs="absolute">
    <xdr:from>
      <xdr:col>1</xdr:col>
      <xdr:colOff>70126</xdr:colOff>
      <xdr:row>39</xdr:row>
      <xdr:rowOff>314451</xdr:rowOff>
    </xdr:from>
    <xdr:to>
      <xdr:col>8</xdr:col>
      <xdr:colOff>1492168</xdr:colOff>
      <xdr:row>43</xdr:row>
      <xdr:rowOff>392305</xdr:rowOff>
    </xdr:to>
    <xdr:graphicFrame macro="">
      <xdr:nvGraphicFramePr>
        <xdr:cNvPr id="6" name="Gráfico 3">
          <a:extLst>
            <a:ext uri="{FF2B5EF4-FFF2-40B4-BE49-F238E27FC236}">
              <a16:creationId xmlns=""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editAs="absolute">
    <xdr:from>
      <xdr:col>1</xdr:col>
      <xdr:colOff>237917</xdr:colOff>
      <xdr:row>39</xdr:row>
      <xdr:rowOff>174939</xdr:rowOff>
    </xdr:from>
    <xdr:to>
      <xdr:col>8</xdr:col>
      <xdr:colOff>1223281</xdr:colOff>
      <xdr:row>42</xdr:row>
      <xdr:rowOff>565154</xdr:rowOff>
    </xdr:to>
    <xdr:graphicFrame macro="">
      <xdr:nvGraphicFramePr>
        <xdr:cNvPr id="6" name="Gráfico 3">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editAs="absolute">
    <xdr:from>
      <xdr:col>1</xdr:col>
      <xdr:colOff>43290</xdr:colOff>
      <xdr:row>39</xdr:row>
      <xdr:rowOff>219025</xdr:rowOff>
    </xdr:from>
    <xdr:to>
      <xdr:col>8</xdr:col>
      <xdr:colOff>1443113</xdr:colOff>
      <xdr:row>43</xdr:row>
      <xdr:rowOff>629955</xdr:rowOff>
    </xdr:to>
    <xdr:graphicFrame macro="">
      <xdr:nvGraphicFramePr>
        <xdr:cNvPr id="6" name="Gráfico 3">
          <a:extLst>
            <a:ext uri="{FF2B5EF4-FFF2-40B4-BE49-F238E27FC236}">
              <a16:creationId xmlns=""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editAs="absolute">
    <xdr:from>
      <xdr:col>1</xdr:col>
      <xdr:colOff>76537</xdr:colOff>
      <xdr:row>39</xdr:row>
      <xdr:rowOff>119368</xdr:rowOff>
    </xdr:from>
    <xdr:to>
      <xdr:col>8</xdr:col>
      <xdr:colOff>1484936</xdr:colOff>
      <xdr:row>42</xdr:row>
      <xdr:rowOff>147650</xdr:rowOff>
    </xdr:to>
    <xdr:graphicFrame macro="">
      <xdr:nvGraphicFramePr>
        <xdr:cNvPr id="6" name="Gráfico 3">
          <a:extLst>
            <a:ext uri="{FF2B5EF4-FFF2-40B4-BE49-F238E27FC236}">
              <a16:creationId xmlns=""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dimension ref="A2:BO22"/>
  <sheetViews>
    <sheetView showGridLines="0" topLeftCell="A11" zoomScale="70" zoomScaleNormal="70" zoomScaleSheetLayoutView="80" workbookViewId="0">
      <selection activeCell="C15" sqref="C15:C16"/>
    </sheetView>
  </sheetViews>
  <sheetFormatPr baseColWidth="10" defaultColWidth="11.5" defaultRowHeight="14.3"/>
  <cols>
    <col min="1" max="1" width="15.875" style="74" customWidth="1"/>
    <col min="2" max="2" width="23.125" style="74" customWidth="1"/>
    <col min="3" max="3" width="16.125" style="74" customWidth="1"/>
    <col min="4" max="4" width="16.5" style="82" customWidth="1"/>
    <col min="5" max="5" width="17.5" style="74" customWidth="1"/>
    <col min="6" max="6" width="23.5" style="74" customWidth="1"/>
    <col min="7" max="7" width="17.125" style="74" customWidth="1"/>
    <col min="8" max="8" width="16.5" style="74" customWidth="1"/>
    <col min="9" max="9" width="18.125" style="74" customWidth="1"/>
    <col min="10" max="10" width="13.875" style="74" customWidth="1"/>
    <col min="11" max="11" width="13.875" style="94" customWidth="1"/>
    <col min="12" max="14" width="13.875" style="74" customWidth="1"/>
    <col min="15" max="17" width="13.625" style="74" customWidth="1"/>
    <col min="18" max="18" width="11.625" style="74" customWidth="1"/>
    <col min="19" max="19" width="9.875" style="74" customWidth="1"/>
    <col min="20" max="20" width="10.375" style="74" customWidth="1"/>
    <col min="21" max="21" width="14.125" style="74" customWidth="1"/>
    <col min="22" max="22" width="11.625" style="74" customWidth="1"/>
    <col min="23" max="23" width="12.5" style="74" customWidth="1"/>
    <col min="24" max="26" width="14.625" style="74" customWidth="1"/>
    <col min="27" max="27" width="16.5" style="114" customWidth="1"/>
    <col min="28" max="28" width="14.875" style="74" customWidth="1"/>
    <col min="29" max="29" width="14.5" style="74" customWidth="1"/>
    <col min="30" max="30" width="89.875" style="74" customWidth="1"/>
    <col min="31" max="31" width="79.5" style="74" customWidth="1"/>
    <col min="32" max="32" width="87.5" style="74" customWidth="1"/>
    <col min="33" max="16384" width="11.5" style="74"/>
  </cols>
  <sheetData>
    <row r="2" spans="1:67" s="116" customFormat="1" ht="45.7" customHeight="1">
      <c r="A2" s="206"/>
      <c r="B2" s="206"/>
      <c r="C2" s="203" t="s">
        <v>24</v>
      </c>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33"/>
    </row>
    <row r="3" spans="1:67" s="116" customFormat="1" ht="45.7" customHeight="1">
      <c r="A3" s="206"/>
      <c r="B3" s="206"/>
      <c r="C3" s="203" t="s">
        <v>25</v>
      </c>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34"/>
    </row>
    <row r="4" spans="1:67" s="116" customFormat="1" ht="45.7" customHeight="1">
      <c r="A4" s="206"/>
      <c r="B4" s="206"/>
      <c r="C4" s="203" t="s">
        <v>198</v>
      </c>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34"/>
    </row>
    <row r="5" spans="1:67" s="116" customFormat="1" ht="45.7" customHeight="1">
      <c r="A5" s="206"/>
      <c r="B5" s="206"/>
      <c r="C5" s="213" t="s">
        <v>29</v>
      </c>
      <c r="D5" s="213"/>
      <c r="E5" s="213"/>
      <c r="F5" s="213"/>
      <c r="G5" s="213"/>
      <c r="H5" s="213"/>
      <c r="I5" s="213"/>
      <c r="J5" s="213"/>
      <c r="K5" s="213"/>
      <c r="L5" s="213"/>
      <c r="M5" s="213"/>
      <c r="N5" s="213"/>
      <c r="O5" s="213"/>
      <c r="P5" s="213"/>
      <c r="Q5" s="213"/>
      <c r="R5" s="231" t="s">
        <v>189</v>
      </c>
      <c r="S5" s="231"/>
      <c r="T5" s="231"/>
      <c r="U5" s="231"/>
      <c r="V5" s="231"/>
      <c r="W5" s="231"/>
      <c r="X5" s="231"/>
      <c r="Y5" s="231"/>
      <c r="Z5" s="231"/>
      <c r="AA5" s="231"/>
      <c r="AB5" s="231"/>
      <c r="AC5" s="231"/>
      <c r="AD5" s="231"/>
      <c r="AE5" s="231"/>
      <c r="AF5" s="235"/>
    </row>
    <row r="6" spans="1:67" s="117" customFormat="1" ht="30.75" customHeight="1">
      <c r="D6" s="118"/>
      <c r="K6" s="116"/>
      <c r="AA6" s="119"/>
    </row>
    <row r="7" spans="1:67" s="117" customFormat="1" ht="41.95" customHeight="1">
      <c r="B7" s="120" t="s">
        <v>32</v>
      </c>
      <c r="C7" s="205" t="e">
        <f>+#REF!</f>
        <v>#REF!</v>
      </c>
      <c r="D7" s="205"/>
      <c r="E7" s="205"/>
      <c r="F7" s="205"/>
      <c r="G7" s="205"/>
      <c r="K7" s="116"/>
      <c r="AA7" s="119"/>
    </row>
    <row r="8" spans="1:67" s="117" customFormat="1" ht="41.95" customHeight="1">
      <c r="B8" s="120" t="s">
        <v>1</v>
      </c>
      <c r="C8" s="205" t="e">
        <f>+#REF!</f>
        <v>#REF!</v>
      </c>
      <c r="D8" s="205"/>
      <c r="E8" s="205"/>
      <c r="F8" s="205"/>
      <c r="G8" s="205"/>
      <c r="K8" s="116"/>
      <c r="AA8" s="119"/>
    </row>
    <row r="9" spans="1:67" s="117" customFormat="1" ht="41.95" customHeight="1">
      <c r="B9" s="121" t="s">
        <v>30</v>
      </c>
      <c r="C9" s="205" t="e">
        <f>+#REF!</f>
        <v>#REF!</v>
      </c>
      <c r="D9" s="205"/>
      <c r="E9" s="205"/>
      <c r="F9" s="205"/>
      <c r="G9" s="205"/>
      <c r="K9" s="116"/>
      <c r="Q9" s="122"/>
      <c r="R9" s="123"/>
      <c r="AA9" s="119"/>
    </row>
    <row r="10" spans="1:67" s="85" customFormat="1" ht="24.8" customHeight="1">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35" customHeight="1">
      <c r="A11" s="222" t="str">
        <f>+'[1]Sección 1. Metas - Magnitud'!B13</f>
        <v>PLAN DE DESARROLLO - BOGOTÁ MEJOR PARA TODOS 2016-2020</v>
      </c>
      <c r="B11" s="223"/>
      <c r="C11" s="223"/>
      <c r="D11" s="223"/>
      <c r="E11" s="223"/>
      <c r="F11" s="223"/>
      <c r="G11" s="223"/>
      <c r="H11" s="224"/>
      <c r="I11" s="237" t="s">
        <v>36</v>
      </c>
      <c r="J11" s="238"/>
      <c r="K11" s="238"/>
      <c r="L11" s="238"/>
      <c r="M11" s="238"/>
      <c r="N11" s="239"/>
      <c r="O11" s="232" t="s">
        <v>38</v>
      </c>
      <c r="P11" s="232"/>
      <c r="Q11" s="232"/>
      <c r="R11" s="232"/>
      <c r="S11" s="232"/>
      <c r="T11" s="232"/>
      <c r="U11" s="232"/>
      <c r="V11" s="232"/>
      <c r="W11" s="232"/>
      <c r="X11" s="232"/>
      <c r="Y11" s="232"/>
      <c r="Z11" s="232"/>
      <c r="AA11" s="232"/>
      <c r="AB11" s="232"/>
      <c r="AC11" s="232"/>
      <c r="AD11" s="222" t="s">
        <v>18</v>
      </c>
      <c r="AE11" s="223"/>
      <c r="AF11" s="224"/>
    </row>
    <row r="12" spans="1:67" s="86" customFormat="1" ht="56.25" customHeight="1">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c r="A13" s="204" t="s">
        <v>154</v>
      </c>
      <c r="B13" s="204" t="str">
        <f>+'[2]Sección 1. Metas - Magnitud'!I15</f>
        <v>Demarcar 2.600 kilómetro carril de vías</v>
      </c>
      <c r="C13" s="204">
        <v>224</v>
      </c>
      <c r="D13" s="204" t="s">
        <v>187</v>
      </c>
      <c r="E13" s="204">
        <v>171</v>
      </c>
      <c r="F13" s="236" t="s">
        <v>175</v>
      </c>
      <c r="G13" s="204" t="s">
        <v>152</v>
      </c>
      <c r="H13" s="204" t="s">
        <v>70</v>
      </c>
      <c r="I13" s="214" t="e">
        <f>SUM(J13:N14)</f>
        <v>#REF!</v>
      </c>
      <c r="J13" s="211" t="e">
        <f>+#REF!</f>
        <v>#REF!</v>
      </c>
      <c r="K13" s="240" t="e">
        <f>+#REF!</f>
        <v>#REF!</v>
      </c>
      <c r="L13" s="209" t="e">
        <f>+#REF!</f>
        <v>#REF!</v>
      </c>
      <c r="M13" s="211" t="e">
        <f>+#REF!</f>
        <v>#REF!</v>
      </c>
      <c r="N13" s="211" t="e">
        <f>+#REF!</f>
        <v>#REF!</v>
      </c>
      <c r="O13" s="215" t="e">
        <f>+#REF!</f>
        <v>#REF!</v>
      </c>
      <c r="P13" s="215">
        <v>6.45</v>
      </c>
      <c r="Q13" s="215">
        <v>31.03</v>
      </c>
      <c r="R13" s="215"/>
      <c r="S13" s="215" t="e">
        <f>+#REF!</f>
        <v>#REF!</v>
      </c>
      <c r="T13" s="215" t="e">
        <f>+#REF!</f>
        <v>#REF!</v>
      </c>
      <c r="U13" s="215" t="e">
        <f>+#REF!</f>
        <v>#REF!</v>
      </c>
      <c r="V13" s="215" t="e">
        <f>+#REF!</f>
        <v>#REF!</v>
      </c>
      <c r="W13" s="215" t="e">
        <f>+#REF!</f>
        <v>#REF!</v>
      </c>
      <c r="X13" s="215" t="e">
        <f>+#REF!</f>
        <v>#REF!</v>
      </c>
      <c r="Y13" s="215" t="e">
        <f>+#REF!</f>
        <v>#REF!</v>
      </c>
      <c r="Z13" s="215" t="e">
        <f>+#REF!</f>
        <v>#REF!</v>
      </c>
      <c r="AA13" s="220" t="e">
        <f>SUM(O13:Z14)</f>
        <v>#REF!</v>
      </c>
      <c r="AB13" s="217" t="e">
        <f>+AA13/K13</f>
        <v>#REF!</v>
      </c>
      <c r="AC13" s="217" t="e">
        <f>+(J13+AA13)/I13</f>
        <v>#REF!</v>
      </c>
      <c r="AD13" s="218" t="s">
        <v>219</v>
      </c>
      <c r="AE13" s="207" t="s">
        <v>223</v>
      </c>
      <c r="AF13" s="218"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8" customHeight="1">
      <c r="A14" s="204"/>
      <c r="B14" s="204"/>
      <c r="C14" s="204"/>
      <c r="D14" s="204"/>
      <c r="E14" s="204"/>
      <c r="F14" s="236"/>
      <c r="G14" s="204"/>
      <c r="H14" s="204"/>
      <c r="I14" s="214"/>
      <c r="J14" s="212"/>
      <c r="K14" s="241"/>
      <c r="L14" s="210"/>
      <c r="M14" s="212"/>
      <c r="N14" s="212"/>
      <c r="O14" s="216"/>
      <c r="P14" s="216"/>
      <c r="Q14" s="216"/>
      <c r="R14" s="216"/>
      <c r="S14" s="216"/>
      <c r="T14" s="216"/>
      <c r="U14" s="216"/>
      <c r="V14" s="216"/>
      <c r="W14" s="216"/>
      <c r="X14" s="216"/>
      <c r="Y14" s="216"/>
      <c r="Z14" s="216"/>
      <c r="AA14" s="221"/>
      <c r="AB14" s="217"/>
      <c r="AC14" s="217"/>
      <c r="AD14" s="219"/>
      <c r="AE14" s="208"/>
      <c r="AF14" s="219"/>
    </row>
    <row r="15" spans="1:67" ht="89.35" customHeight="1">
      <c r="A15" s="204" t="s">
        <v>154</v>
      </c>
      <c r="B15" s="204" t="str">
        <f>+'[2]Sección 1. Metas - Magnitud'!I18</f>
        <v>Instalar 35.000 señales verticales de pedestal</v>
      </c>
      <c r="C15" s="204">
        <v>223</v>
      </c>
      <c r="D15" s="204" t="s">
        <v>188</v>
      </c>
      <c r="E15" s="204">
        <v>170</v>
      </c>
      <c r="F15" s="236" t="s">
        <v>174</v>
      </c>
      <c r="G15" s="204" t="s">
        <v>152</v>
      </c>
      <c r="H15" s="204" t="s">
        <v>70</v>
      </c>
      <c r="I15" s="214" t="e">
        <f>SUM(J15:N16)</f>
        <v>#REF!</v>
      </c>
      <c r="J15" s="229" t="e">
        <f>+#REF!</f>
        <v>#REF!</v>
      </c>
      <c r="K15" s="225" t="e">
        <f>+#REF!</f>
        <v>#REF!</v>
      </c>
      <c r="L15" s="227" t="e">
        <f>+#REF!</f>
        <v>#REF!</v>
      </c>
      <c r="M15" s="229" t="e">
        <f>+#REF!</f>
        <v>#REF!</v>
      </c>
      <c r="N15" s="229" t="e">
        <f>+#REF!</f>
        <v>#REF!</v>
      </c>
      <c r="O15" s="215">
        <v>53</v>
      </c>
      <c r="P15" s="215">
        <v>712</v>
      </c>
      <c r="Q15" s="215">
        <v>881</v>
      </c>
      <c r="R15" s="215"/>
      <c r="S15" s="215" t="e">
        <f>+#REF!</f>
        <v>#REF!</v>
      </c>
      <c r="T15" s="215" t="e">
        <f>+#REF!</f>
        <v>#REF!</v>
      </c>
      <c r="U15" s="215" t="e">
        <f>+#REF!</f>
        <v>#REF!</v>
      </c>
      <c r="V15" s="215" t="e">
        <f>+#REF!</f>
        <v>#REF!</v>
      </c>
      <c r="W15" s="215" t="e">
        <f>+#REF!</f>
        <v>#REF!</v>
      </c>
      <c r="X15" s="215" t="e">
        <f>+#REF!</f>
        <v>#REF!</v>
      </c>
      <c r="Y15" s="215" t="e">
        <f>+#REF!</f>
        <v>#REF!</v>
      </c>
      <c r="Z15" s="215" t="e">
        <f>+#REF!</f>
        <v>#REF!</v>
      </c>
      <c r="AA15" s="220" t="e">
        <f>SUM(O15:Z16)</f>
        <v>#REF!</v>
      </c>
      <c r="AB15" s="217" t="e">
        <f>+AA15/K15</f>
        <v>#REF!</v>
      </c>
      <c r="AC15" s="217" t="e">
        <f>+(J15+AA15)/I15</f>
        <v>#REF!</v>
      </c>
      <c r="AD15" s="218" t="s">
        <v>221</v>
      </c>
      <c r="AE15" s="207" t="s">
        <v>223</v>
      </c>
      <c r="AF15" s="218" t="s">
        <v>222</v>
      </c>
    </row>
    <row r="16" spans="1:67" ht="140.30000000000001" customHeight="1">
      <c r="A16" s="204"/>
      <c r="B16" s="204"/>
      <c r="C16" s="204"/>
      <c r="D16" s="204"/>
      <c r="E16" s="204"/>
      <c r="F16" s="236"/>
      <c r="G16" s="204"/>
      <c r="H16" s="204"/>
      <c r="I16" s="214"/>
      <c r="J16" s="230"/>
      <c r="K16" s="226"/>
      <c r="L16" s="228"/>
      <c r="M16" s="230"/>
      <c r="N16" s="230"/>
      <c r="O16" s="216"/>
      <c r="P16" s="216"/>
      <c r="Q16" s="216"/>
      <c r="R16" s="216"/>
      <c r="S16" s="216"/>
      <c r="T16" s="216"/>
      <c r="U16" s="216"/>
      <c r="V16" s="216"/>
      <c r="W16" s="216"/>
      <c r="X16" s="216"/>
      <c r="Y16" s="216"/>
      <c r="Z16" s="216"/>
      <c r="AA16" s="221"/>
      <c r="AB16" s="217"/>
      <c r="AC16" s="217"/>
      <c r="AD16" s="219"/>
      <c r="AE16" s="208"/>
      <c r="AF16" s="219"/>
    </row>
    <row r="17" spans="1:32" ht="62.35" customHeight="1">
      <c r="A17" s="204" t="s">
        <v>154</v>
      </c>
      <c r="B17" s="260" t="str">
        <f>+'[2]Sección 1. Metas - Magnitud'!I45</f>
        <v>Realizar el 100% de las actividades para la segunda fase del Sistema Inteligente de Tranporte - SIT</v>
      </c>
      <c r="C17" s="204">
        <v>231</v>
      </c>
      <c r="D17" s="204" t="s">
        <v>176</v>
      </c>
      <c r="E17" s="204">
        <v>178</v>
      </c>
      <c r="F17" s="236" t="s">
        <v>177</v>
      </c>
      <c r="G17" s="204" t="s">
        <v>151</v>
      </c>
      <c r="H17" s="204" t="s">
        <v>70</v>
      </c>
      <c r="I17" s="242">
        <f>SUM(J17:N18)</f>
        <v>1</v>
      </c>
      <c r="J17" s="271">
        <v>0.05</v>
      </c>
      <c r="K17" s="258">
        <v>0.28999999999999998</v>
      </c>
      <c r="L17" s="261">
        <v>0.25</v>
      </c>
      <c r="M17" s="258">
        <v>0.4</v>
      </c>
      <c r="N17" s="258">
        <v>0.01</v>
      </c>
      <c r="O17" s="263">
        <v>0.19</v>
      </c>
      <c r="P17" s="264"/>
      <c r="Q17" s="264"/>
      <c r="R17" s="267">
        <v>0</v>
      </c>
      <c r="S17" s="268"/>
      <c r="T17" s="268"/>
      <c r="U17" s="246">
        <v>0</v>
      </c>
      <c r="V17" s="247"/>
      <c r="W17" s="247"/>
      <c r="X17" s="246">
        <v>0</v>
      </c>
      <c r="Y17" s="247"/>
      <c r="Z17" s="247"/>
      <c r="AA17" s="250">
        <f>+R17+O17+U17+X17</f>
        <v>0.19</v>
      </c>
      <c r="AB17" s="217">
        <f>+AA17/K17</f>
        <v>0.65517241379310354</v>
      </c>
      <c r="AC17" s="217">
        <f>+(J17+AA17)/I17</f>
        <v>0.24</v>
      </c>
      <c r="AD17" s="244" t="s">
        <v>224</v>
      </c>
      <c r="AE17" s="207" t="s">
        <v>223</v>
      </c>
      <c r="AF17" s="244" t="s">
        <v>225</v>
      </c>
    </row>
    <row r="18" spans="1:32" ht="200.25" customHeight="1">
      <c r="A18" s="204"/>
      <c r="B18" s="260"/>
      <c r="C18" s="204"/>
      <c r="D18" s="204"/>
      <c r="E18" s="204"/>
      <c r="F18" s="236"/>
      <c r="G18" s="204"/>
      <c r="H18" s="204"/>
      <c r="I18" s="243"/>
      <c r="J18" s="272"/>
      <c r="K18" s="259"/>
      <c r="L18" s="262"/>
      <c r="M18" s="259"/>
      <c r="N18" s="259"/>
      <c r="O18" s="265"/>
      <c r="P18" s="266"/>
      <c r="Q18" s="266"/>
      <c r="R18" s="269"/>
      <c r="S18" s="270"/>
      <c r="T18" s="270"/>
      <c r="U18" s="248"/>
      <c r="V18" s="249"/>
      <c r="W18" s="249"/>
      <c r="X18" s="248"/>
      <c r="Y18" s="249"/>
      <c r="Z18" s="249"/>
      <c r="AA18" s="251"/>
      <c r="AB18" s="217"/>
      <c r="AC18" s="217"/>
      <c r="AD18" s="245"/>
      <c r="AE18" s="208"/>
      <c r="AF18" s="245"/>
    </row>
    <row r="19" spans="1:32" ht="62.35" customHeight="1">
      <c r="A19" s="204" t="s">
        <v>154</v>
      </c>
      <c r="B19" s="260" t="str">
        <f>+'[2]Sección 1. Metas - Magnitud'!I48</f>
        <v>Realizar el 100% de las actividades para la segunda fase de Semáforos Inteligentes.</v>
      </c>
      <c r="C19" s="204">
        <v>232</v>
      </c>
      <c r="D19" s="204" t="s">
        <v>178</v>
      </c>
      <c r="E19" s="204">
        <v>179</v>
      </c>
      <c r="F19" s="236" t="s">
        <v>179</v>
      </c>
      <c r="G19" s="204" t="s">
        <v>151</v>
      </c>
      <c r="H19" s="204" t="s">
        <v>70</v>
      </c>
      <c r="I19" s="242">
        <f>SUM(J19:N20)</f>
        <v>1</v>
      </c>
      <c r="J19" s="271">
        <v>0.01</v>
      </c>
      <c r="K19" s="258">
        <v>0.15</v>
      </c>
      <c r="L19" s="261">
        <v>0.42</v>
      </c>
      <c r="M19" s="258">
        <v>0.42</v>
      </c>
      <c r="N19" s="258">
        <v>0</v>
      </c>
      <c r="O19" s="254">
        <v>0.35</v>
      </c>
      <c r="P19" s="255"/>
      <c r="Q19" s="255"/>
      <c r="R19" s="263">
        <v>0</v>
      </c>
      <c r="S19" s="264"/>
      <c r="T19" s="264"/>
      <c r="U19" s="254">
        <v>0</v>
      </c>
      <c r="V19" s="255"/>
      <c r="W19" s="255"/>
      <c r="X19" s="254">
        <v>0</v>
      </c>
      <c r="Y19" s="255"/>
      <c r="Z19" s="255"/>
      <c r="AA19" s="252">
        <f>+R19+O19+U19+X19</f>
        <v>0.35</v>
      </c>
      <c r="AB19" s="217">
        <f>+AA19/K19</f>
        <v>2.3333333333333335</v>
      </c>
      <c r="AC19" s="217">
        <f>+(J19+AA19)/I19</f>
        <v>0.36</v>
      </c>
      <c r="AD19" s="244" t="s">
        <v>227</v>
      </c>
      <c r="AE19" s="207" t="s">
        <v>223</v>
      </c>
      <c r="AF19" s="244" t="s">
        <v>225</v>
      </c>
    </row>
    <row r="20" spans="1:32" ht="298.55" customHeight="1">
      <c r="A20" s="204"/>
      <c r="B20" s="260"/>
      <c r="C20" s="204"/>
      <c r="D20" s="204"/>
      <c r="E20" s="204"/>
      <c r="F20" s="236"/>
      <c r="G20" s="204"/>
      <c r="H20" s="204"/>
      <c r="I20" s="243"/>
      <c r="J20" s="272"/>
      <c r="K20" s="259"/>
      <c r="L20" s="262"/>
      <c r="M20" s="259"/>
      <c r="N20" s="259"/>
      <c r="O20" s="256"/>
      <c r="P20" s="257"/>
      <c r="Q20" s="257"/>
      <c r="R20" s="265"/>
      <c r="S20" s="266"/>
      <c r="T20" s="266"/>
      <c r="U20" s="256"/>
      <c r="V20" s="257"/>
      <c r="W20" s="257"/>
      <c r="X20" s="256"/>
      <c r="Y20" s="257"/>
      <c r="Z20" s="257"/>
      <c r="AA20" s="253"/>
      <c r="AB20" s="217"/>
      <c r="AC20" s="217"/>
      <c r="AD20" s="245"/>
      <c r="AE20" s="208"/>
      <c r="AF20" s="245"/>
    </row>
    <row r="21" spans="1:32" ht="62.35" customHeight="1">
      <c r="A21" s="204" t="s">
        <v>154</v>
      </c>
      <c r="B21" s="260" t="str">
        <f>+'[2]Sección 1. Metas - Magnitud'!I51</f>
        <v>Realizar el 100% de las actividades para la primera fase de Detección Electrónica DEI</v>
      </c>
      <c r="C21" s="204">
        <v>233</v>
      </c>
      <c r="D21" s="204" t="s">
        <v>180</v>
      </c>
      <c r="E21" s="204">
        <v>180</v>
      </c>
      <c r="F21" s="236" t="s">
        <v>181</v>
      </c>
      <c r="G21" s="204" t="s">
        <v>151</v>
      </c>
      <c r="H21" s="204" t="s">
        <v>70</v>
      </c>
      <c r="I21" s="242">
        <f>SUM(J21:N22)</f>
        <v>1</v>
      </c>
      <c r="J21" s="271">
        <v>0.01</v>
      </c>
      <c r="K21" s="258">
        <v>0.1</v>
      </c>
      <c r="L21" s="261">
        <v>0.3</v>
      </c>
      <c r="M21" s="258">
        <v>0.55000000000000004</v>
      </c>
      <c r="N21" s="258">
        <v>0.04</v>
      </c>
      <c r="O21" s="254">
        <v>4.4999999999999998E-2</v>
      </c>
      <c r="P21" s="255"/>
      <c r="Q21" s="255"/>
      <c r="R21" s="254">
        <v>0</v>
      </c>
      <c r="S21" s="255"/>
      <c r="T21" s="255"/>
      <c r="U21" s="254">
        <v>0</v>
      </c>
      <c r="V21" s="255"/>
      <c r="W21" s="255"/>
      <c r="X21" s="254">
        <v>0</v>
      </c>
      <c r="Y21" s="255"/>
      <c r="Z21" s="255"/>
      <c r="AA21" s="252">
        <f>+R21+O21+U21+X21</f>
        <v>4.4999999999999998E-2</v>
      </c>
      <c r="AB21" s="217">
        <f>+AA21/K21</f>
        <v>0.44999999999999996</v>
      </c>
      <c r="AC21" s="217">
        <f>+(J21+AA21)/I21</f>
        <v>5.5E-2</v>
      </c>
      <c r="AD21" s="244" t="s">
        <v>228</v>
      </c>
      <c r="AE21" s="207" t="s">
        <v>223</v>
      </c>
      <c r="AF21" s="244" t="s">
        <v>225</v>
      </c>
    </row>
    <row r="22" spans="1:32" ht="124.5" customHeight="1">
      <c r="A22" s="204"/>
      <c r="B22" s="260"/>
      <c r="C22" s="204"/>
      <c r="D22" s="204"/>
      <c r="E22" s="204"/>
      <c r="F22" s="236"/>
      <c r="G22" s="204"/>
      <c r="H22" s="204"/>
      <c r="I22" s="243"/>
      <c r="J22" s="272"/>
      <c r="K22" s="259"/>
      <c r="L22" s="262"/>
      <c r="M22" s="259"/>
      <c r="N22" s="259"/>
      <c r="O22" s="256"/>
      <c r="P22" s="257"/>
      <c r="Q22" s="257"/>
      <c r="R22" s="256"/>
      <c r="S22" s="257"/>
      <c r="T22" s="257"/>
      <c r="U22" s="256"/>
      <c r="V22" s="257"/>
      <c r="W22" s="257"/>
      <c r="X22" s="256"/>
      <c r="Y22" s="257"/>
      <c r="Z22" s="257"/>
      <c r="AA22" s="253"/>
      <c r="AB22" s="217"/>
      <c r="AC22" s="217"/>
      <c r="AD22" s="245"/>
      <c r="AE22" s="208"/>
      <c r="AF22" s="24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sheetPr>
    <tabColor theme="3" tint="0.79998168889431442"/>
  </sheetPr>
  <dimension ref="B1:X68"/>
  <sheetViews>
    <sheetView topLeftCell="B22" zoomScale="90" zoomScaleNormal="90" workbookViewId="0">
      <selection activeCell="C30" sqref="C30:I41"/>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5.95" customHeight="1" thickBot="1"/>
    <row r="2" spans="2:14" ht="25.5" customHeight="1">
      <c r="B2" s="275"/>
      <c r="C2" s="273" t="s">
        <v>24</v>
      </c>
      <c r="D2" s="273"/>
      <c r="E2" s="273"/>
      <c r="F2" s="273"/>
      <c r="G2" s="273"/>
      <c r="H2" s="273"/>
      <c r="I2" s="277"/>
      <c r="J2" s="10"/>
      <c r="K2" s="10"/>
      <c r="M2" s="11" t="s">
        <v>47</v>
      </c>
    </row>
    <row r="3" spans="2:14" ht="25.5" customHeight="1">
      <c r="B3" s="276"/>
      <c r="C3" s="274" t="s">
        <v>25</v>
      </c>
      <c r="D3" s="274"/>
      <c r="E3" s="274"/>
      <c r="F3" s="274"/>
      <c r="G3" s="274"/>
      <c r="H3" s="274"/>
      <c r="I3" s="278"/>
      <c r="J3" s="10"/>
      <c r="K3" s="10"/>
      <c r="M3" s="11" t="s">
        <v>48</v>
      </c>
    </row>
    <row r="4" spans="2:14" ht="25.5" customHeight="1">
      <c r="B4" s="276"/>
      <c r="C4" s="274" t="s">
        <v>49</v>
      </c>
      <c r="D4" s="274"/>
      <c r="E4" s="274"/>
      <c r="F4" s="274"/>
      <c r="G4" s="274"/>
      <c r="H4" s="274"/>
      <c r="I4" s="278"/>
      <c r="J4" s="10"/>
      <c r="K4" s="10"/>
      <c r="M4" s="11" t="s">
        <v>50</v>
      </c>
    </row>
    <row r="5" spans="2:14" ht="25.5" customHeight="1">
      <c r="B5" s="276"/>
      <c r="C5" s="274" t="s">
        <v>51</v>
      </c>
      <c r="D5" s="274"/>
      <c r="E5" s="274"/>
      <c r="F5" s="274"/>
      <c r="G5" s="279" t="s">
        <v>52</v>
      </c>
      <c r="H5" s="279"/>
      <c r="I5" s="278"/>
      <c r="J5" s="10"/>
      <c r="K5" s="10"/>
      <c r="M5" s="11" t="s">
        <v>53</v>
      </c>
    </row>
    <row r="6" spans="2:14" ht="23.3" customHeight="1">
      <c r="B6" s="280" t="s">
        <v>54</v>
      </c>
      <c r="C6" s="281"/>
      <c r="D6" s="281"/>
      <c r="E6" s="281"/>
      <c r="F6" s="281"/>
      <c r="G6" s="281"/>
      <c r="H6" s="281"/>
      <c r="I6" s="282"/>
      <c r="J6" s="12"/>
      <c r="K6" s="12"/>
    </row>
    <row r="7" spans="2:14" ht="23.95" customHeight="1">
      <c r="B7" s="283" t="s">
        <v>55</v>
      </c>
      <c r="C7" s="284"/>
      <c r="D7" s="284"/>
      <c r="E7" s="284"/>
      <c r="F7" s="284"/>
      <c r="G7" s="284"/>
      <c r="H7" s="284"/>
      <c r="I7" s="285"/>
      <c r="J7" s="13"/>
      <c r="K7" s="13"/>
    </row>
    <row r="8" spans="2:14" ht="23.95" customHeight="1">
      <c r="B8" s="286" t="s">
        <v>56</v>
      </c>
      <c r="C8" s="287"/>
      <c r="D8" s="287"/>
      <c r="E8" s="287"/>
      <c r="F8" s="287"/>
      <c r="G8" s="287"/>
      <c r="H8" s="287"/>
      <c r="I8" s="288"/>
      <c r="J8" s="14"/>
      <c r="K8" s="14"/>
      <c r="N8" s="6" t="s">
        <v>57</v>
      </c>
    </row>
    <row r="9" spans="2:14" ht="30.75" customHeight="1">
      <c r="B9" s="98" t="s">
        <v>58</v>
      </c>
      <c r="C9" s="59">
        <v>14</v>
      </c>
      <c r="D9" s="294" t="s">
        <v>59</v>
      </c>
      <c r="E9" s="294"/>
      <c r="F9" s="295" t="s">
        <v>207</v>
      </c>
      <c r="G9" s="296"/>
      <c r="H9" s="296"/>
      <c r="I9" s="297"/>
      <c r="J9" s="15"/>
      <c r="K9" s="15"/>
      <c r="M9" s="11" t="s">
        <v>60</v>
      </c>
      <c r="N9" s="6" t="s">
        <v>61</v>
      </c>
    </row>
    <row r="10" spans="2:14" ht="30.75" customHeight="1">
      <c r="B10" s="18" t="s">
        <v>62</v>
      </c>
      <c r="C10" s="60" t="s">
        <v>81</v>
      </c>
      <c r="D10" s="298" t="s">
        <v>63</v>
      </c>
      <c r="E10" s="299"/>
      <c r="F10" s="289" t="s">
        <v>155</v>
      </c>
      <c r="G10" s="290"/>
      <c r="H10" s="16" t="s">
        <v>64</v>
      </c>
      <c r="I10" s="76" t="s">
        <v>81</v>
      </c>
      <c r="J10" s="17"/>
      <c r="K10" s="17"/>
      <c r="M10" s="11" t="s">
        <v>65</v>
      </c>
      <c r="N10" s="6" t="s">
        <v>66</v>
      </c>
    </row>
    <row r="11" spans="2:14" ht="30.75" customHeight="1">
      <c r="B11" s="18" t="s">
        <v>67</v>
      </c>
      <c r="C11" s="291" t="s">
        <v>156</v>
      </c>
      <c r="D11" s="291"/>
      <c r="E11" s="291"/>
      <c r="F11" s="291"/>
      <c r="G11" s="16" t="s">
        <v>68</v>
      </c>
      <c r="H11" s="292">
        <v>1032</v>
      </c>
      <c r="I11" s="293"/>
      <c r="J11" s="19"/>
      <c r="K11" s="19"/>
      <c r="M11" s="11" t="s">
        <v>69</v>
      </c>
      <c r="N11" s="6" t="s">
        <v>70</v>
      </c>
    </row>
    <row r="12" spans="2:14" ht="30.75" customHeight="1">
      <c r="B12" s="18" t="s">
        <v>71</v>
      </c>
      <c r="C12" s="300" t="s">
        <v>65</v>
      </c>
      <c r="D12" s="300"/>
      <c r="E12" s="300"/>
      <c r="F12" s="300"/>
      <c r="G12" s="16" t="s">
        <v>72</v>
      </c>
      <c r="H12" s="510" t="s">
        <v>165</v>
      </c>
      <c r="I12" s="511"/>
      <c r="J12" s="20"/>
      <c r="K12" s="20"/>
      <c r="M12" s="21" t="s">
        <v>73</v>
      </c>
    </row>
    <row r="13" spans="2:14" ht="30.75" customHeight="1">
      <c r="B13" s="18" t="s">
        <v>74</v>
      </c>
      <c r="C13" s="303" t="s">
        <v>45</v>
      </c>
      <c r="D13" s="303"/>
      <c r="E13" s="303"/>
      <c r="F13" s="303"/>
      <c r="G13" s="303"/>
      <c r="H13" s="303"/>
      <c r="I13" s="304"/>
      <c r="J13" s="22"/>
      <c r="K13" s="22"/>
      <c r="M13" s="21"/>
    </row>
    <row r="14" spans="2:14" ht="30.75" customHeight="1">
      <c r="B14" s="18" t="s">
        <v>75</v>
      </c>
      <c r="C14" s="289" t="s">
        <v>153</v>
      </c>
      <c r="D14" s="290"/>
      <c r="E14" s="290"/>
      <c r="F14" s="290"/>
      <c r="G14" s="290"/>
      <c r="H14" s="290"/>
      <c r="I14" s="305"/>
      <c r="J14" s="17"/>
      <c r="K14" s="17"/>
      <c r="M14" s="21"/>
      <c r="N14" s="6" t="s">
        <v>76</v>
      </c>
    </row>
    <row r="15" spans="2:14" ht="30.75" customHeight="1">
      <c r="B15" s="18" t="s">
        <v>77</v>
      </c>
      <c r="C15" s="295" t="s">
        <v>166</v>
      </c>
      <c r="D15" s="296"/>
      <c r="E15" s="296"/>
      <c r="F15" s="499"/>
      <c r="G15" s="16" t="s">
        <v>78</v>
      </c>
      <c r="H15" s="307" t="s">
        <v>91</v>
      </c>
      <c r="I15" s="308"/>
      <c r="J15" s="17"/>
      <c r="K15" s="17"/>
      <c r="M15" s="21" t="s">
        <v>80</v>
      </c>
      <c r="N15" s="6" t="s">
        <v>81</v>
      </c>
    </row>
    <row r="16" spans="2:14" ht="30.75" customHeight="1">
      <c r="B16" s="18" t="s">
        <v>82</v>
      </c>
      <c r="C16" s="309" t="s">
        <v>215</v>
      </c>
      <c r="D16" s="310"/>
      <c r="E16" s="310"/>
      <c r="F16" s="310"/>
      <c r="G16" s="16" t="s">
        <v>83</v>
      </c>
      <c r="H16" s="307" t="s">
        <v>70</v>
      </c>
      <c r="I16" s="308"/>
      <c r="J16" s="17"/>
      <c r="K16" s="17"/>
      <c r="M16" s="21" t="s">
        <v>84</v>
      </c>
    </row>
    <row r="17" spans="2:14" ht="36" customHeight="1">
      <c r="B17" s="18" t="s">
        <v>85</v>
      </c>
      <c r="C17" s="504" t="s">
        <v>167</v>
      </c>
      <c r="D17" s="505"/>
      <c r="E17" s="505"/>
      <c r="F17" s="505"/>
      <c r="G17" s="505"/>
      <c r="H17" s="505"/>
      <c r="I17" s="506"/>
      <c r="J17" s="22"/>
      <c r="K17" s="22"/>
      <c r="M17" s="21" t="s">
        <v>86</v>
      </c>
      <c r="N17" s="6" t="s">
        <v>39</v>
      </c>
    </row>
    <row r="18" spans="2:14" ht="30.75" customHeight="1">
      <c r="B18" s="18" t="s">
        <v>87</v>
      </c>
      <c r="C18" s="295" t="s">
        <v>168</v>
      </c>
      <c r="D18" s="296"/>
      <c r="E18" s="296"/>
      <c r="F18" s="296"/>
      <c r="G18" s="296"/>
      <c r="H18" s="296"/>
      <c r="I18" s="297"/>
      <c r="J18" s="23"/>
      <c r="K18" s="23"/>
      <c r="M18" s="21" t="s">
        <v>88</v>
      </c>
      <c r="N18" s="6" t="s">
        <v>40</v>
      </c>
    </row>
    <row r="19" spans="2:14" ht="30.75" customHeight="1">
      <c r="B19" s="18" t="s">
        <v>89</v>
      </c>
      <c r="C19" s="433" t="s">
        <v>200</v>
      </c>
      <c r="D19" s="434"/>
      <c r="E19" s="434"/>
      <c r="F19" s="434"/>
      <c r="G19" s="434"/>
      <c r="H19" s="434"/>
      <c r="I19" s="435"/>
      <c r="J19" s="24"/>
      <c r="K19" s="24"/>
      <c r="M19" s="21"/>
      <c r="N19" s="6" t="s">
        <v>41</v>
      </c>
    </row>
    <row r="20" spans="2:14" ht="30.75" customHeight="1">
      <c r="B20" s="18" t="s">
        <v>90</v>
      </c>
      <c r="C20" s="507" t="s">
        <v>152</v>
      </c>
      <c r="D20" s="508"/>
      <c r="E20" s="508"/>
      <c r="F20" s="508"/>
      <c r="G20" s="508"/>
      <c r="H20" s="508"/>
      <c r="I20" s="509"/>
      <c r="J20" s="25"/>
      <c r="K20" s="25"/>
      <c r="M20" s="21" t="s">
        <v>91</v>
      </c>
      <c r="N20" s="6" t="s">
        <v>42</v>
      </c>
    </row>
    <row r="21" spans="2:14" ht="27.7" customHeight="1">
      <c r="B21" s="314" t="s">
        <v>92</v>
      </c>
      <c r="C21" s="316" t="s">
        <v>93</v>
      </c>
      <c r="D21" s="316"/>
      <c r="E21" s="316"/>
      <c r="F21" s="317" t="s">
        <v>94</v>
      </c>
      <c r="G21" s="317"/>
      <c r="H21" s="317"/>
      <c r="I21" s="318"/>
      <c r="J21" s="26"/>
      <c r="K21" s="26"/>
      <c r="M21" s="21" t="s">
        <v>79</v>
      </c>
      <c r="N21" s="6" t="s">
        <v>43</v>
      </c>
    </row>
    <row r="22" spans="2:14" ht="27" customHeight="1">
      <c r="B22" s="315"/>
      <c r="C22" s="433" t="s">
        <v>169</v>
      </c>
      <c r="D22" s="434"/>
      <c r="E22" s="439"/>
      <c r="F22" s="433" t="s">
        <v>171</v>
      </c>
      <c r="G22" s="434"/>
      <c r="H22" s="434"/>
      <c r="I22" s="435"/>
      <c r="J22" s="24"/>
      <c r="K22" s="24"/>
      <c r="M22" s="21" t="s">
        <v>95</v>
      </c>
      <c r="N22" s="6" t="s">
        <v>44</v>
      </c>
    </row>
    <row r="23" spans="2:14" ht="39.75" customHeight="1">
      <c r="B23" s="18" t="s">
        <v>96</v>
      </c>
      <c r="C23" s="289" t="s">
        <v>152</v>
      </c>
      <c r="D23" s="290"/>
      <c r="E23" s="503"/>
      <c r="F23" s="289" t="s">
        <v>152</v>
      </c>
      <c r="G23" s="290"/>
      <c r="H23" s="290"/>
      <c r="I23" s="305"/>
      <c r="J23" s="17"/>
      <c r="K23" s="17"/>
      <c r="M23" s="21"/>
      <c r="N23" s="6" t="s">
        <v>45</v>
      </c>
    </row>
    <row r="24" spans="2:14" ht="44.35" customHeight="1">
      <c r="B24" s="18" t="s">
        <v>97</v>
      </c>
      <c r="C24" s="430" t="s">
        <v>170</v>
      </c>
      <c r="D24" s="431"/>
      <c r="E24" s="432"/>
      <c r="F24" s="433" t="s">
        <v>172</v>
      </c>
      <c r="G24" s="434"/>
      <c r="H24" s="434"/>
      <c r="I24" s="435"/>
      <c r="J24" s="23"/>
      <c r="K24" s="23"/>
      <c r="M24" s="27"/>
      <c r="N24" s="6" t="s">
        <v>46</v>
      </c>
    </row>
    <row r="25" spans="2:14" ht="29.25" customHeight="1">
      <c r="B25" s="18" t="s">
        <v>98</v>
      </c>
      <c r="C25" s="331" t="s">
        <v>215</v>
      </c>
      <c r="D25" s="332"/>
      <c r="E25" s="333"/>
      <c r="F25" s="16" t="s">
        <v>99</v>
      </c>
      <c r="G25" s="500">
        <v>74</v>
      </c>
      <c r="H25" s="501"/>
      <c r="I25" s="502"/>
      <c r="J25" s="28"/>
      <c r="K25" s="28"/>
      <c r="M25" s="27"/>
    </row>
    <row r="26" spans="2:14" ht="27" customHeight="1">
      <c r="B26" s="18" t="s">
        <v>100</v>
      </c>
      <c r="C26" s="295" t="s">
        <v>216</v>
      </c>
      <c r="D26" s="296"/>
      <c r="E26" s="499"/>
      <c r="F26" s="16" t="s">
        <v>101</v>
      </c>
      <c r="G26" s="500">
        <v>0</v>
      </c>
      <c r="H26" s="501"/>
      <c r="I26" s="502"/>
      <c r="J26" s="29"/>
      <c r="K26" s="29"/>
      <c r="M26" s="27"/>
    </row>
    <row r="27" spans="2:14" ht="47.25" customHeight="1">
      <c r="B27" s="97" t="s">
        <v>102</v>
      </c>
      <c r="C27" s="289" t="s">
        <v>86</v>
      </c>
      <c r="D27" s="290"/>
      <c r="E27" s="503"/>
      <c r="F27" s="30" t="s">
        <v>103</v>
      </c>
      <c r="G27" s="338" t="s">
        <v>182</v>
      </c>
      <c r="H27" s="339"/>
      <c r="I27" s="340"/>
      <c r="J27" s="26"/>
      <c r="K27" s="26"/>
      <c r="M27" s="27"/>
    </row>
    <row r="28" spans="2:14" ht="30.25" customHeight="1">
      <c r="B28" s="344" t="s">
        <v>104</v>
      </c>
      <c r="C28" s="345"/>
      <c r="D28" s="345"/>
      <c r="E28" s="345"/>
      <c r="F28" s="345"/>
      <c r="G28" s="345"/>
      <c r="H28" s="345"/>
      <c r="I28" s="346"/>
      <c r="J28" s="14"/>
      <c r="K28" s="14"/>
      <c r="M28" s="27"/>
    </row>
    <row r="29" spans="2:14" ht="56.25" customHeight="1">
      <c r="B29" s="31" t="s">
        <v>105</v>
      </c>
      <c r="C29" s="32" t="s">
        <v>106</v>
      </c>
      <c r="D29" s="32" t="s">
        <v>107</v>
      </c>
      <c r="E29" s="32" t="s">
        <v>108</v>
      </c>
      <c r="F29" s="32" t="s">
        <v>109</v>
      </c>
      <c r="G29" s="33" t="s">
        <v>110</v>
      </c>
      <c r="H29" s="33" t="s">
        <v>111</v>
      </c>
      <c r="I29" s="34" t="s">
        <v>112</v>
      </c>
      <c r="J29" s="70" t="s">
        <v>162</v>
      </c>
      <c r="K29" s="24"/>
      <c r="M29" s="27"/>
    </row>
    <row r="30" spans="2:14" ht="19.55" customHeight="1">
      <c r="B30" s="35" t="s">
        <v>113</v>
      </c>
      <c r="C30" s="136">
        <v>0</v>
      </c>
      <c r="D30" s="137">
        <f>+C30</f>
        <v>0</v>
      </c>
      <c r="E30" s="138">
        <v>0</v>
      </c>
      <c r="F30" s="139">
        <f>+E30</f>
        <v>0</v>
      </c>
      <c r="G30" s="140" t="e">
        <f>+C30/E30</f>
        <v>#DIV/0!</v>
      </c>
      <c r="H30" s="141" t="e">
        <f>+D30/F30</f>
        <v>#DIV/0!</v>
      </c>
      <c r="I30" s="142" t="e">
        <f>+D30/$G$26</f>
        <v>#DIV/0!</v>
      </c>
      <c r="J30" s="69">
        <v>0.99</v>
      </c>
      <c r="K30" s="36"/>
      <c r="M30" s="27"/>
    </row>
    <row r="31" spans="2:14" ht="19.55" customHeight="1">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5" customHeight="1">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5" customHeight="1">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5" customHeight="1">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5" customHeight="1">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5" customHeight="1">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5" customHeight="1">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5" customHeight="1">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5" customHeight="1">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5" customHeight="1">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5" customHeight="1">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 customHeight="1">
      <c r="B42" s="77" t="s">
        <v>125</v>
      </c>
      <c r="C42" s="349"/>
      <c r="D42" s="349"/>
      <c r="E42" s="349"/>
      <c r="F42" s="349"/>
      <c r="G42" s="349"/>
      <c r="H42" s="349"/>
      <c r="I42" s="350"/>
      <c r="J42" s="37"/>
      <c r="K42" s="37"/>
    </row>
    <row r="43" spans="2:11" ht="29.25" customHeight="1">
      <c r="B43" s="344" t="s">
        <v>126</v>
      </c>
      <c r="C43" s="345"/>
      <c r="D43" s="345"/>
      <c r="E43" s="345"/>
      <c r="F43" s="345"/>
      <c r="G43" s="345"/>
      <c r="H43" s="345"/>
      <c r="I43" s="346"/>
      <c r="J43" s="14"/>
      <c r="K43" s="14"/>
    </row>
    <row r="44" spans="2:11" ht="32.299999999999997" customHeight="1">
      <c r="B44" s="319"/>
      <c r="C44" s="320"/>
      <c r="D44" s="320"/>
      <c r="E44" s="320"/>
      <c r="F44" s="320"/>
      <c r="G44" s="320"/>
      <c r="H44" s="320"/>
      <c r="I44" s="321"/>
      <c r="J44" s="14"/>
      <c r="K44" s="14"/>
    </row>
    <row r="45" spans="2:11" ht="32.299999999999997" customHeight="1">
      <c r="B45" s="322"/>
      <c r="C45" s="323"/>
      <c r="D45" s="323"/>
      <c r="E45" s="323"/>
      <c r="F45" s="323"/>
      <c r="G45" s="323"/>
      <c r="H45" s="323"/>
      <c r="I45" s="324"/>
      <c r="J45" s="37"/>
      <c r="K45" s="37"/>
    </row>
    <row r="46" spans="2:11" ht="32.299999999999997" customHeight="1">
      <c r="B46" s="322"/>
      <c r="C46" s="323"/>
      <c r="D46" s="323"/>
      <c r="E46" s="323"/>
      <c r="F46" s="323"/>
      <c r="G46" s="323"/>
      <c r="H46" s="323"/>
      <c r="I46" s="324"/>
      <c r="J46" s="37"/>
      <c r="K46" s="37"/>
    </row>
    <row r="47" spans="2:11" ht="32.299999999999997" customHeight="1">
      <c r="B47" s="322"/>
      <c r="C47" s="323"/>
      <c r="D47" s="323"/>
      <c r="E47" s="323"/>
      <c r="F47" s="323"/>
      <c r="G47" s="323"/>
      <c r="H47" s="323"/>
      <c r="I47" s="324"/>
      <c r="J47" s="37"/>
      <c r="K47" s="37"/>
    </row>
    <row r="48" spans="2:11" ht="32.299999999999997" customHeight="1">
      <c r="B48" s="325"/>
      <c r="C48" s="326"/>
      <c r="D48" s="326"/>
      <c r="E48" s="326"/>
      <c r="F48" s="326"/>
      <c r="G48" s="326"/>
      <c r="H48" s="326"/>
      <c r="I48" s="327"/>
      <c r="J48" s="12"/>
      <c r="K48" s="12"/>
    </row>
    <row r="49" spans="2:11" ht="79.5" customHeight="1">
      <c r="B49" s="18" t="s">
        <v>127</v>
      </c>
      <c r="C49" s="493"/>
      <c r="D49" s="494"/>
      <c r="E49" s="494"/>
      <c r="F49" s="494"/>
      <c r="G49" s="494"/>
      <c r="H49" s="494"/>
      <c r="I49" s="495"/>
      <c r="J49" s="38"/>
      <c r="K49" s="38"/>
    </row>
    <row r="50" spans="2:11" ht="26.35" customHeight="1">
      <c r="B50" s="18" t="s">
        <v>128</v>
      </c>
      <c r="C50" s="496"/>
      <c r="D50" s="497"/>
      <c r="E50" s="497"/>
      <c r="F50" s="497"/>
      <c r="G50" s="497"/>
      <c r="H50" s="497"/>
      <c r="I50" s="498"/>
      <c r="J50" s="38"/>
      <c r="K50" s="38"/>
    </row>
    <row r="51" spans="2:11" ht="64.55" customHeight="1">
      <c r="B51" s="112" t="s">
        <v>129</v>
      </c>
      <c r="C51" s="493"/>
      <c r="D51" s="494"/>
      <c r="E51" s="494"/>
      <c r="F51" s="494"/>
      <c r="G51" s="494"/>
      <c r="H51" s="494"/>
      <c r="I51" s="495"/>
      <c r="J51" s="38"/>
      <c r="K51" s="38"/>
    </row>
    <row r="52" spans="2:11" ht="29.25" customHeight="1">
      <c r="B52" s="344" t="s">
        <v>130</v>
      </c>
      <c r="C52" s="345"/>
      <c r="D52" s="345"/>
      <c r="E52" s="345"/>
      <c r="F52" s="345"/>
      <c r="G52" s="345"/>
      <c r="H52" s="345"/>
      <c r="I52" s="346"/>
      <c r="J52" s="38"/>
      <c r="K52" s="38"/>
    </row>
    <row r="53" spans="2:11" ht="32.950000000000003" customHeight="1">
      <c r="B53" s="354" t="s">
        <v>131</v>
      </c>
      <c r="C53" s="111" t="s">
        <v>132</v>
      </c>
      <c r="D53" s="355" t="s">
        <v>133</v>
      </c>
      <c r="E53" s="355"/>
      <c r="F53" s="355"/>
      <c r="G53" s="355" t="s">
        <v>134</v>
      </c>
      <c r="H53" s="355"/>
      <c r="I53" s="356"/>
      <c r="J53" s="39"/>
      <c r="K53" s="39"/>
    </row>
    <row r="54" spans="2:11" ht="31.6" customHeight="1">
      <c r="B54" s="354"/>
      <c r="C54" s="107"/>
      <c r="D54" s="349"/>
      <c r="E54" s="349"/>
      <c r="F54" s="349"/>
      <c r="G54" s="357"/>
      <c r="H54" s="357"/>
      <c r="I54" s="358"/>
      <c r="J54" s="39"/>
      <c r="K54" s="39"/>
    </row>
    <row r="55" spans="2:11" ht="31.6" customHeight="1">
      <c r="B55" s="112" t="s">
        <v>135</v>
      </c>
      <c r="C55" s="491" t="s">
        <v>173</v>
      </c>
      <c r="D55" s="492"/>
      <c r="E55" s="371" t="s">
        <v>136</v>
      </c>
      <c r="F55" s="371"/>
      <c r="G55" s="370" t="s">
        <v>158</v>
      </c>
      <c r="H55" s="370"/>
      <c r="I55" s="372"/>
      <c r="J55" s="41"/>
      <c r="K55" s="41"/>
    </row>
    <row r="56" spans="2:11" ht="31.6" customHeight="1">
      <c r="B56" s="112" t="s">
        <v>137</v>
      </c>
      <c r="C56" s="349" t="str">
        <f>+'[3]HV 1'!C56:D56</f>
        <v>NICOLAS ADOLFO CORREAL HUERTAS</v>
      </c>
      <c r="D56" s="349"/>
      <c r="E56" s="373" t="s">
        <v>138</v>
      </c>
      <c r="F56" s="373"/>
      <c r="G56" s="370" t="str">
        <f>+'[7]HV 1'!G59:I59</f>
        <v>DIANA VIDAL</v>
      </c>
      <c r="H56" s="370"/>
      <c r="I56" s="372"/>
      <c r="J56" s="41"/>
      <c r="K56" s="41"/>
    </row>
    <row r="57" spans="2:11" ht="31.6" customHeight="1">
      <c r="B57" s="112" t="s">
        <v>139</v>
      </c>
      <c r="C57" s="349"/>
      <c r="D57" s="349"/>
      <c r="E57" s="359" t="s">
        <v>140</v>
      </c>
      <c r="F57" s="360"/>
      <c r="G57" s="363"/>
      <c r="H57" s="364"/>
      <c r="I57" s="365"/>
      <c r="J57" s="42"/>
      <c r="K57" s="42"/>
    </row>
    <row r="58" spans="2:11" ht="31.6" customHeight="1" thickBot="1">
      <c r="B58" s="78" t="s">
        <v>141</v>
      </c>
      <c r="C58" s="369"/>
      <c r="D58" s="369"/>
      <c r="E58" s="361"/>
      <c r="F58" s="362"/>
      <c r="G58" s="366"/>
      <c r="H58" s="367"/>
      <c r="I58" s="368"/>
      <c r="J58" s="42"/>
      <c r="K58" s="42"/>
    </row>
    <row r="59" spans="2:11" ht="12.9" hidden="1">
      <c r="B59" s="3"/>
      <c r="C59" s="3"/>
      <c r="D59" s="5"/>
      <c r="E59" s="5"/>
      <c r="F59" s="5"/>
      <c r="G59" s="5"/>
      <c r="H59" s="5"/>
      <c r="I59" s="61"/>
      <c r="J59" s="43"/>
      <c r="K59" s="43"/>
    </row>
    <row r="60" spans="2:11" ht="12.9" hidden="1">
      <c r="B60" s="62"/>
      <c r="C60" s="63"/>
      <c r="D60" s="63"/>
      <c r="E60" s="64"/>
      <c r="F60" s="64"/>
      <c r="G60" s="65"/>
      <c r="H60" s="66"/>
      <c r="I60" s="63"/>
      <c r="J60" s="49"/>
      <c r="K60" s="49"/>
    </row>
    <row r="61" spans="2:11" ht="12.9" hidden="1">
      <c r="B61" s="62"/>
      <c r="C61" s="63"/>
      <c r="D61" s="63"/>
      <c r="E61" s="64"/>
      <c r="F61" s="64"/>
      <c r="G61" s="65"/>
      <c r="H61" s="66"/>
      <c r="I61" s="63"/>
      <c r="J61" s="49"/>
      <c r="K61" s="49"/>
    </row>
    <row r="62" spans="2:11" ht="12.9" hidden="1">
      <c r="B62" s="62"/>
      <c r="C62" s="63"/>
      <c r="D62" s="63"/>
      <c r="E62" s="64"/>
      <c r="F62" s="64"/>
      <c r="G62" s="65"/>
      <c r="H62" s="66"/>
      <c r="I62" s="63"/>
      <c r="J62" s="49"/>
      <c r="K62" s="49"/>
    </row>
    <row r="63" spans="2:11" ht="12.9" hidden="1">
      <c r="B63" s="62"/>
      <c r="C63" s="63"/>
      <c r="D63" s="63"/>
      <c r="E63" s="64"/>
      <c r="F63" s="64"/>
      <c r="G63" s="65"/>
      <c r="H63" s="66"/>
      <c r="I63" s="63"/>
      <c r="J63" s="49"/>
      <c r="K63" s="49"/>
    </row>
    <row r="64" spans="2:11" ht="12.9" hidden="1">
      <c r="B64" s="62"/>
      <c r="C64" s="63"/>
      <c r="D64" s="63"/>
      <c r="E64" s="64"/>
      <c r="F64" s="64"/>
      <c r="G64" s="65"/>
      <c r="H64" s="66"/>
      <c r="I64" s="63"/>
      <c r="J64" s="49"/>
      <c r="K64" s="49"/>
    </row>
    <row r="65" spans="2:11" ht="12.9" hidden="1">
      <c r="B65" s="62"/>
      <c r="C65" s="63"/>
      <c r="D65" s="63"/>
      <c r="E65" s="64"/>
      <c r="F65" s="64"/>
      <c r="G65" s="65"/>
      <c r="H65" s="66"/>
      <c r="I65" s="63"/>
      <c r="J65" s="49"/>
      <c r="K65" s="49"/>
    </row>
    <row r="66" spans="2:11" ht="12.9" hidden="1">
      <c r="B66" s="62"/>
      <c r="C66" s="63"/>
      <c r="D66" s="63"/>
      <c r="E66" s="64"/>
      <c r="F66" s="64"/>
      <c r="G66" s="65"/>
      <c r="H66" s="66"/>
      <c r="I66" s="63"/>
      <c r="J66" s="49"/>
      <c r="K66" s="49"/>
    </row>
    <row r="67" spans="2:11" ht="12.9" hidden="1">
      <c r="B67" s="62"/>
      <c r="C67" s="63"/>
      <c r="D67" s="63"/>
      <c r="E67" s="64"/>
      <c r="F67" s="64"/>
      <c r="G67" s="65"/>
      <c r="H67" s="66"/>
      <c r="I67" s="63"/>
      <c r="J67" s="49"/>
      <c r="K67" s="49"/>
    </row>
    <row r="68" spans="2:11" ht="12.9">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dimension ref="B1:L30"/>
  <sheetViews>
    <sheetView topLeftCell="A7" workbookViewId="0">
      <selection activeCell="B14" sqref="B14:K19"/>
    </sheetView>
  </sheetViews>
  <sheetFormatPr baseColWidth="10" defaultRowHeight="14.3"/>
  <cols>
    <col min="1" max="1" width="1.375" customWidth="1"/>
    <col min="2" max="2" width="20.125" style="56" customWidth="1"/>
    <col min="3" max="3" width="34.5" customWidth="1"/>
    <col min="4" max="4" width="14.375" customWidth="1"/>
    <col min="5" max="5" width="5.875" customWidth="1"/>
    <col min="6" max="6" width="47" customWidth="1"/>
    <col min="7" max="8" width="16.125" customWidth="1"/>
    <col min="9" max="9" width="16.375" customWidth="1"/>
    <col min="10" max="10" width="15.625" customWidth="1"/>
    <col min="11" max="11" width="20" customWidth="1"/>
    <col min="13" max="13" width="17.875" bestFit="1" customWidth="1"/>
    <col min="108" max="108" width="11.5" customWidth="1"/>
    <col min="198" max="198" width="1.5" customWidth="1"/>
  </cols>
  <sheetData>
    <row r="1" spans="2:11" ht="18" customHeight="1" thickBot="1">
      <c r="B1" s="378"/>
      <c r="C1" s="381" t="s">
        <v>24</v>
      </c>
      <c r="D1" s="382"/>
      <c r="E1" s="382"/>
      <c r="F1" s="382"/>
      <c r="G1" s="382"/>
      <c r="H1" s="383"/>
      <c r="I1" s="384"/>
      <c r="J1" s="385"/>
    </row>
    <row r="2" spans="2:11" ht="18" customHeight="1" thickBot="1">
      <c r="B2" s="379"/>
      <c r="C2" s="381" t="s">
        <v>25</v>
      </c>
      <c r="D2" s="382"/>
      <c r="E2" s="382"/>
      <c r="F2" s="382"/>
      <c r="G2" s="382"/>
      <c r="H2" s="383"/>
      <c r="I2" s="386"/>
      <c r="J2" s="387"/>
    </row>
    <row r="3" spans="2:11" ht="18" customHeight="1" thickBot="1">
      <c r="B3" s="379"/>
      <c r="C3" s="381" t="s">
        <v>183</v>
      </c>
      <c r="D3" s="382"/>
      <c r="E3" s="382"/>
      <c r="F3" s="382"/>
      <c r="G3" s="382"/>
      <c r="H3" s="383"/>
      <c r="I3" s="386"/>
      <c r="J3" s="387"/>
    </row>
    <row r="4" spans="2:11" ht="18" customHeight="1" thickBot="1">
      <c r="B4" s="380"/>
      <c r="C4" s="381" t="s">
        <v>143</v>
      </c>
      <c r="D4" s="382"/>
      <c r="E4" s="382"/>
      <c r="F4" s="383"/>
      <c r="G4" s="390" t="s">
        <v>190</v>
      </c>
      <c r="H4" s="391"/>
      <c r="I4" s="388"/>
      <c r="J4" s="389"/>
    </row>
    <row r="5" spans="2:11" ht="18" customHeight="1" thickBot="1">
      <c r="B5" s="53"/>
      <c r="C5" s="10"/>
      <c r="D5" s="10"/>
      <c r="E5" s="10"/>
      <c r="F5" s="10"/>
      <c r="G5" s="10"/>
      <c r="H5" s="10"/>
      <c r="I5" s="10"/>
      <c r="J5" s="54"/>
    </row>
    <row r="6" spans="2:11" ht="51.8" customHeight="1" thickBot="1">
      <c r="B6" s="1" t="s">
        <v>199</v>
      </c>
      <c r="C6" s="394" t="str">
        <f>+'[5]Sección 1. Metas - Magnitud'!C7</f>
        <v>1032 - Gestión y control de tránsito y transporte</v>
      </c>
      <c r="D6" s="395"/>
      <c r="E6" s="396"/>
      <c r="F6" s="55"/>
      <c r="G6" s="10"/>
      <c r="H6" s="10"/>
      <c r="I6" s="10"/>
      <c r="J6" s="54"/>
    </row>
    <row r="7" spans="2:11" ht="32.299999999999997" customHeight="1" thickBot="1">
      <c r="B7" s="2" t="s">
        <v>0</v>
      </c>
      <c r="C7" s="394" t="str">
        <f>+'[5]Sección 1. Metas - Magnitud'!C8:F8</f>
        <v>Dirección de Control y Vigilancia</v>
      </c>
      <c r="D7" s="395"/>
      <c r="E7" s="396"/>
      <c r="F7" s="55"/>
      <c r="G7" s="10"/>
      <c r="H7" s="10"/>
      <c r="I7" s="10"/>
      <c r="J7" s="54"/>
    </row>
    <row r="8" spans="2:11" ht="32.299999999999997" customHeight="1" thickBot="1">
      <c r="B8" s="2" t="s">
        <v>144</v>
      </c>
      <c r="C8" s="394" t="str">
        <f>+'[5]Sección 1. Metas - Magnitud'!C9:F9</f>
        <v>Subsecretaría de Servicios de la Movilidad</v>
      </c>
      <c r="D8" s="395"/>
      <c r="E8" s="396"/>
      <c r="F8" s="4"/>
      <c r="G8" s="10"/>
      <c r="H8" s="10"/>
      <c r="I8" s="10"/>
      <c r="J8" s="54"/>
    </row>
    <row r="9" spans="2:11" ht="33.799999999999997" customHeight="1" thickBot="1">
      <c r="B9" s="2" t="s">
        <v>28</v>
      </c>
      <c r="C9" s="394" t="s">
        <v>184</v>
      </c>
      <c r="D9" s="395"/>
      <c r="E9" s="396"/>
      <c r="F9" s="55"/>
      <c r="G9" s="10"/>
      <c r="H9" s="10"/>
      <c r="I9" s="10"/>
      <c r="J9" s="54"/>
    </row>
    <row r="10" spans="2:11" ht="33.799999999999997" customHeight="1" thickBot="1">
      <c r="B10" s="100" t="s">
        <v>197</v>
      </c>
      <c r="C10" s="394" t="str">
        <f>+'[7]HV 14'!F9</f>
        <v>14. Realizar 241 visitas administrativas y de seguimiento a empresas prestadoras del servicio público de transporte.</v>
      </c>
      <c r="D10" s="395"/>
      <c r="E10" s="396"/>
      <c r="F10" s="55"/>
      <c r="G10" s="10"/>
      <c r="H10" s="10"/>
      <c r="I10" s="10"/>
      <c r="J10" s="54"/>
    </row>
    <row r="11" spans="2:11" ht="34.5" customHeight="1"/>
    <row r="12" spans="2:11" ht="21.75" customHeight="1">
      <c r="B12" s="404" t="s">
        <v>218</v>
      </c>
      <c r="C12" s="405"/>
      <c r="D12" s="405"/>
      <c r="E12" s="405"/>
      <c r="F12" s="405"/>
      <c r="G12" s="405"/>
      <c r="H12" s="406"/>
      <c r="I12" s="518" t="s">
        <v>145</v>
      </c>
      <c r="J12" s="519"/>
      <c r="K12" s="519"/>
    </row>
    <row r="13" spans="2:11" s="57" customFormat="1" ht="30.25" customHeight="1">
      <c r="B13" s="125" t="s">
        <v>146</v>
      </c>
      <c r="C13" s="125" t="s">
        <v>147</v>
      </c>
      <c r="D13" s="125" t="s">
        <v>196</v>
      </c>
      <c r="E13" s="125" t="s">
        <v>148</v>
      </c>
      <c r="F13" s="125" t="s">
        <v>149</v>
      </c>
      <c r="G13" s="125" t="s">
        <v>191</v>
      </c>
      <c r="H13" s="125" t="s">
        <v>192</v>
      </c>
      <c r="I13" s="124" t="s">
        <v>193</v>
      </c>
      <c r="J13" s="124" t="s">
        <v>194</v>
      </c>
      <c r="K13" s="124" t="s">
        <v>195</v>
      </c>
    </row>
    <row r="14" spans="2:11" s="57" customFormat="1">
      <c r="B14" s="143"/>
      <c r="C14" s="144"/>
      <c r="D14" s="145"/>
      <c r="E14" s="146"/>
      <c r="F14" s="144"/>
      <c r="G14" s="145"/>
      <c r="H14" s="147"/>
      <c r="I14" s="148"/>
      <c r="J14" s="149"/>
      <c r="K14" s="146"/>
    </row>
    <row r="15" spans="2:11" ht="165.25" customHeight="1">
      <c r="B15" s="143"/>
      <c r="C15" s="150"/>
      <c r="D15" s="145"/>
      <c r="E15" s="151"/>
      <c r="F15" s="152"/>
      <c r="G15" s="145"/>
      <c r="H15" s="147"/>
      <c r="I15" s="148"/>
      <c r="J15" s="149"/>
      <c r="K15" s="516"/>
    </row>
    <row r="16" spans="2:11">
      <c r="B16" s="143"/>
      <c r="C16" s="144"/>
      <c r="D16" s="145"/>
      <c r="E16" s="146"/>
      <c r="F16" s="144"/>
      <c r="G16" s="145"/>
      <c r="H16" s="147"/>
      <c r="I16" s="148"/>
      <c r="J16" s="149"/>
      <c r="K16" s="517"/>
    </row>
    <row r="17" spans="2:12">
      <c r="B17" s="143"/>
      <c r="C17" s="153"/>
      <c r="D17" s="145"/>
      <c r="E17" s="146"/>
      <c r="F17" s="153"/>
      <c r="G17" s="145"/>
      <c r="H17" s="154"/>
      <c r="I17" s="148"/>
      <c r="J17" s="149"/>
      <c r="K17" s="146"/>
    </row>
    <row r="18" spans="2:12">
      <c r="B18" s="143"/>
      <c r="C18" s="153"/>
      <c r="D18" s="145"/>
      <c r="E18" s="146"/>
      <c r="F18" s="153"/>
      <c r="G18" s="145"/>
      <c r="H18" s="154"/>
      <c r="I18" s="155"/>
      <c r="J18" s="149"/>
      <c r="K18" s="156"/>
    </row>
    <row r="19" spans="2:12" ht="14.95" customHeight="1">
      <c r="B19" s="512" t="s">
        <v>17</v>
      </c>
      <c r="C19" s="513"/>
      <c r="D19" s="157">
        <f>SUM(D15:D16)</f>
        <v>0</v>
      </c>
      <c r="E19" s="514" t="s">
        <v>17</v>
      </c>
      <c r="F19" s="515"/>
      <c r="G19" s="157">
        <v>1</v>
      </c>
      <c r="H19" s="158"/>
      <c r="I19" s="159">
        <f>SUM(I14:I18)</f>
        <v>0</v>
      </c>
      <c r="J19" s="160"/>
      <c r="K19" s="160"/>
    </row>
    <row r="23" spans="2:12">
      <c r="L23" s="132"/>
    </row>
    <row r="24" spans="2:12">
      <c r="L24" s="132"/>
    </row>
    <row r="25" spans="2:12">
      <c r="L25" s="132"/>
    </row>
    <row r="26" spans="2:12">
      <c r="L26" s="132"/>
    </row>
    <row r="27" spans="2:12">
      <c r="L27" s="132"/>
    </row>
    <row r="28" spans="2:12">
      <c r="L28" s="132"/>
    </row>
    <row r="30" spans="2:12">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dimension ref="J9:N27"/>
  <sheetViews>
    <sheetView workbookViewId="0">
      <selection activeCell="G36" sqref="G36"/>
    </sheetView>
  </sheetViews>
  <sheetFormatPr baseColWidth="10" defaultRowHeight="14.3"/>
  <sheetData>
    <row r="9" spans="10:12">
      <c r="K9" s="131" t="s">
        <v>213</v>
      </c>
      <c r="L9" s="131" t="s">
        <v>214</v>
      </c>
    </row>
    <row r="10" spans="10:12">
      <c r="J10" s="128" t="s">
        <v>208</v>
      </c>
      <c r="K10" s="128">
        <v>77</v>
      </c>
      <c r="L10" s="128">
        <v>2</v>
      </c>
    </row>
    <row r="11" spans="10:12">
      <c r="J11" s="102"/>
      <c r="K11" s="102"/>
      <c r="L11" s="102">
        <v>37</v>
      </c>
    </row>
    <row r="12" spans="10:12">
      <c r="J12" s="102"/>
      <c r="K12" s="102"/>
      <c r="L12" s="102">
        <v>43</v>
      </c>
    </row>
    <row r="13" spans="10:12">
      <c r="K13" s="102" t="s">
        <v>4</v>
      </c>
      <c r="L13" s="126">
        <f>SUM(L10:L12)</f>
        <v>82</v>
      </c>
    </row>
    <row r="14" spans="10:12">
      <c r="J14" s="128" t="s">
        <v>209</v>
      </c>
      <c r="K14" s="128">
        <v>115</v>
      </c>
      <c r="L14" s="128">
        <v>16</v>
      </c>
    </row>
    <row r="15" spans="10:12">
      <c r="J15" s="102"/>
      <c r="K15" s="102"/>
      <c r="L15" s="102">
        <v>27</v>
      </c>
    </row>
    <row r="16" spans="10:12">
      <c r="J16" s="102"/>
      <c r="K16" s="102"/>
      <c r="L16" s="102">
        <v>10</v>
      </c>
    </row>
    <row r="17" spans="10:14">
      <c r="J17" s="102"/>
      <c r="K17" s="102" t="s">
        <v>4</v>
      </c>
      <c r="L17" s="126">
        <f>SUM(L14:L16)</f>
        <v>53</v>
      </c>
    </row>
    <row r="18" spans="10:14">
      <c r="J18" s="128" t="s">
        <v>210</v>
      </c>
      <c r="K18" s="128">
        <v>7</v>
      </c>
      <c r="L18" s="128">
        <v>13</v>
      </c>
    </row>
    <row r="19" spans="10:14">
      <c r="J19" s="102"/>
      <c r="K19" s="102"/>
      <c r="L19" s="102">
        <v>14</v>
      </c>
    </row>
    <row r="20" spans="10:14">
      <c r="J20" s="102"/>
      <c r="K20" s="102"/>
      <c r="L20" s="102">
        <v>10</v>
      </c>
    </row>
    <row r="21" spans="10:14">
      <c r="J21" s="102"/>
      <c r="K21" s="102" t="s">
        <v>4</v>
      </c>
      <c r="L21" s="126">
        <f>SUM(L18:L20)</f>
        <v>37</v>
      </c>
    </row>
    <row r="22" spans="10:14">
      <c r="J22" s="128" t="s">
        <v>211</v>
      </c>
      <c r="K22" s="128">
        <v>52</v>
      </c>
      <c r="L22" s="128">
        <v>10</v>
      </c>
    </row>
    <row r="23" spans="10:14">
      <c r="J23" s="102"/>
      <c r="K23" s="102"/>
      <c r="L23" s="102">
        <v>0</v>
      </c>
    </row>
    <row r="24" spans="10:14">
      <c r="J24" s="102"/>
      <c r="K24" s="102"/>
      <c r="L24" s="102">
        <v>59</v>
      </c>
    </row>
    <row r="25" spans="10:14">
      <c r="J25" s="102"/>
      <c r="K25" s="102" t="s">
        <v>4</v>
      </c>
      <c r="L25" s="126">
        <f>SUM(L22:L24)</f>
        <v>69</v>
      </c>
    </row>
    <row r="27" spans="10:14">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
  <sheetViews>
    <sheetView workbookViewId="0">
      <selection activeCell="D15" sqref="D15:D35"/>
    </sheetView>
  </sheetViews>
  <sheetFormatPr baseColWidth="10" defaultRowHeight="14.3"/>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9" tint="-0.249977111117893"/>
  </sheetPr>
  <dimension ref="B1:X68"/>
  <sheetViews>
    <sheetView topLeftCell="A37" zoomScale="90" zoomScaleNormal="90" workbookViewId="0">
      <selection activeCell="C51" sqref="C51:I51"/>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5.95" customHeight="1" thickBot="1"/>
    <row r="2" spans="2:14" ht="25.5" customHeight="1">
      <c r="B2" s="275"/>
      <c r="C2" s="273" t="s">
        <v>24</v>
      </c>
      <c r="D2" s="273"/>
      <c r="E2" s="273"/>
      <c r="F2" s="273"/>
      <c r="G2" s="273"/>
      <c r="H2" s="273"/>
      <c r="I2" s="277"/>
      <c r="J2" s="10"/>
      <c r="K2" s="10"/>
      <c r="M2" s="11" t="s">
        <v>47</v>
      </c>
    </row>
    <row r="3" spans="2:14" ht="25.5" customHeight="1">
      <c r="B3" s="276"/>
      <c r="C3" s="274" t="s">
        <v>25</v>
      </c>
      <c r="D3" s="274"/>
      <c r="E3" s="274"/>
      <c r="F3" s="274"/>
      <c r="G3" s="274"/>
      <c r="H3" s="274"/>
      <c r="I3" s="278"/>
      <c r="J3" s="10"/>
      <c r="K3" s="10"/>
      <c r="M3" s="11" t="s">
        <v>48</v>
      </c>
    </row>
    <row r="4" spans="2:14" ht="25.5" customHeight="1">
      <c r="B4" s="276"/>
      <c r="C4" s="274" t="s">
        <v>49</v>
      </c>
      <c r="D4" s="274"/>
      <c r="E4" s="274"/>
      <c r="F4" s="274"/>
      <c r="G4" s="274"/>
      <c r="H4" s="274"/>
      <c r="I4" s="278"/>
      <c r="J4" s="10"/>
      <c r="K4" s="10"/>
      <c r="M4" s="11" t="s">
        <v>50</v>
      </c>
    </row>
    <row r="5" spans="2:14" ht="25.5" customHeight="1">
      <c r="B5" s="276"/>
      <c r="C5" s="274" t="s">
        <v>51</v>
      </c>
      <c r="D5" s="274"/>
      <c r="E5" s="274"/>
      <c r="F5" s="274"/>
      <c r="G5" s="279" t="s">
        <v>52</v>
      </c>
      <c r="H5" s="279"/>
      <c r="I5" s="278"/>
      <c r="J5" s="10"/>
      <c r="K5" s="10"/>
      <c r="M5" s="11" t="s">
        <v>53</v>
      </c>
    </row>
    <row r="6" spans="2:14" ht="23.3" customHeight="1">
      <c r="B6" s="280" t="s">
        <v>54</v>
      </c>
      <c r="C6" s="281"/>
      <c r="D6" s="281"/>
      <c r="E6" s="281"/>
      <c r="F6" s="281"/>
      <c r="G6" s="281"/>
      <c r="H6" s="281"/>
      <c r="I6" s="282"/>
      <c r="J6" s="12"/>
      <c r="K6" s="12"/>
    </row>
    <row r="7" spans="2:14" ht="23.95" customHeight="1">
      <c r="B7" s="283" t="s">
        <v>55</v>
      </c>
      <c r="C7" s="284"/>
      <c r="D7" s="284"/>
      <c r="E7" s="284"/>
      <c r="F7" s="284"/>
      <c r="G7" s="284"/>
      <c r="H7" s="284"/>
      <c r="I7" s="285"/>
      <c r="J7" s="13"/>
      <c r="K7" s="13"/>
    </row>
    <row r="8" spans="2:14" ht="23.95" customHeight="1">
      <c r="B8" s="286" t="s">
        <v>56</v>
      </c>
      <c r="C8" s="287"/>
      <c r="D8" s="287"/>
      <c r="E8" s="287"/>
      <c r="F8" s="287"/>
      <c r="G8" s="287"/>
      <c r="H8" s="287"/>
      <c r="I8" s="288"/>
      <c r="J8" s="14"/>
      <c r="K8" s="14"/>
      <c r="N8" s="6" t="s">
        <v>57</v>
      </c>
    </row>
    <row r="9" spans="2:14" ht="30.75" customHeight="1">
      <c r="B9" s="98" t="s">
        <v>58</v>
      </c>
      <c r="C9" s="59">
        <v>231</v>
      </c>
      <c r="D9" s="294" t="s">
        <v>59</v>
      </c>
      <c r="E9" s="294"/>
      <c r="F9" s="295" t="s">
        <v>201</v>
      </c>
      <c r="G9" s="296"/>
      <c r="H9" s="296"/>
      <c r="I9" s="297"/>
      <c r="J9" s="15"/>
      <c r="K9" s="15"/>
      <c r="M9" s="11" t="s">
        <v>60</v>
      </c>
      <c r="N9" s="6" t="s">
        <v>61</v>
      </c>
    </row>
    <row r="10" spans="2:14" ht="30.75" customHeight="1">
      <c r="B10" s="18" t="s">
        <v>62</v>
      </c>
      <c r="C10" s="60" t="s">
        <v>81</v>
      </c>
      <c r="D10" s="298" t="s">
        <v>63</v>
      </c>
      <c r="E10" s="299"/>
      <c r="F10" s="289" t="s">
        <v>155</v>
      </c>
      <c r="G10" s="290"/>
      <c r="H10" s="16" t="s">
        <v>64</v>
      </c>
      <c r="I10" s="113" t="s">
        <v>81</v>
      </c>
      <c r="J10" s="17"/>
      <c r="K10" s="17"/>
      <c r="M10" s="11" t="s">
        <v>65</v>
      </c>
      <c r="N10" s="6" t="s">
        <v>66</v>
      </c>
    </row>
    <row r="11" spans="2:14" ht="30.75" customHeight="1">
      <c r="B11" s="18" t="s">
        <v>67</v>
      </c>
      <c r="C11" s="291" t="s">
        <v>156</v>
      </c>
      <c r="D11" s="291"/>
      <c r="E11" s="291"/>
      <c r="F11" s="291"/>
      <c r="G11" s="16" t="s">
        <v>68</v>
      </c>
      <c r="H11" s="292">
        <v>1032</v>
      </c>
      <c r="I11" s="293"/>
      <c r="J11" s="19"/>
      <c r="K11" s="19"/>
      <c r="M11" s="11" t="s">
        <v>69</v>
      </c>
      <c r="N11" s="6" t="s">
        <v>70</v>
      </c>
    </row>
    <row r="12" spans="2:14" ht="30.75" customHeight="1">
      <c r="B12" s="18" t="s">
        <v>71</v>
      </c>
      <c r="C12" s="300" t="s">
        <v>65</v>
      </c>
      <c r="D12" s="300"/>
      <c r="E12" s="300"/>
      <c r="F12" s="300"/>
      <c r="G12" s="16" t="s">
        <v>72</v>
      </c>
      <c r="H12" s="301" t="s">
        <v>157</v>
      </c>
      <c r="I12" s="302"/>
      <c r="J12" s="20"/>
      <c r="K12" s="20"/>
      <c r="M12" s="21" t="s">
        <v>73</v>
      </c>
    </row>
    <row r="13" spans="2:14" ht="30.75" customHeight="1">
      <c r="B13" s="18" t="s">
        <v>74</v>
      </c>
      <c r="C13" s="303" t="s">
        <v>45</v>
      </c>
      <c r="D13" s="303"/>
      <c r="E13" s="303"/>
      <c r="F13" s="303"/>
      <c r="G13" s="303"/>
      <c r="H13" s="303"/>
      <c r="I13" s="304"/>
      <c r="J13" s="22"/>
      <c r="K13" s="22"/>
      <c r="M13" s="21"/>
    </row>
    <row r="14" spans="2:14" ht="30.75" customHeight="1">
      <c r="B14" s="18" t="s">
        <v>75</v>
      </c>
      <c r="C14" s="289" t="s">
        <v>202</v>
      </c>
      <c r="D14" s="290"/>
      <c r="E14" s="290"/>
      <c r="F14" s="290"/>
      <c r="G14" s="290"/>
      <c r="H14" s="290"/>
      <c r="I14" s="305"/>
      <c r="J14" s="17"/>
      <c r="K14" s="17"/>
      <c r="M14" s="21"/>
      <c r="N14" s="6" t="s">
        <v>76</v>
      </c>
    </row>
    <row r="15" spans="2:14" ht="30.75" customHeight="1">
      <c r="B15" s="18" t="s">
        <v>77</v>
      </c>
      <c r="C15" s="306" t="s">
        <v>203</v>
      </c>
      <c r="D15" s="306"/>
      <c r="E15" s="306"/>
      <c r="F15" s="306"/>
      <c r="G15" s="16" t="s">
        <v>78</v>
      </c>
      <c r="H15" s="307" t="s">
        <v>91</v>
      </c>
      <c r="I15" s="308"/>
      <c r="J15" s="17"/>
      <c r="K15" s="17"/>
      <c r="M15" s="21" t="s">
        <v>80</v>
      </c>
      <c r="N15" s="6" t="s">
        <v>81</v>
      </c>
    </row>
    <row r="16" spans="2:14" ht="30.75" customHeight="1">
      <c r="B16" s="18" t="s">
        <v>82</v>
      </c>
      <c r="C16" s="309" t="s">
        <v>215</v>
      </c>
      <c r="D16" s="310"/>
      <c r="E16" s="310"/>
      <c r="F16" s="310"/>
      <c r="G16" s="16" t="s">
        <v>83</v>
      </c>
      <c r="H16" s="307" t="s">
        <v>70</v>
      </c>
      <c r="I16" s="308"/>
      <c r="J16" s="17"/>
      <c r="K16" s="17"/>
      <c r="M16" s="21" t="s">
        <v>84</v>
      </c>
    </row>
    <row r="17" spans="2:14" ht="36" customHeight="1">
      <c r="B17" s="18" t="s">
        <v>85</v>
      </c>
      <c r="C17" s="303" t="s">
        <v>204</v>
      </c>
      <c r="D17" s="303"/>
      <c r="E17" s="303"/>
      <c r="F17" s="303"/>
      <c r="G17" s="303"/>
      <c r="H17" s="303"/>
      <c r="I17" s="304"/>
      <c r="J17" s="22"/>
      <c r="K17" s="22"/>
      <c r="M17" s="21" t="s">
        <v>86</v>
      </c>
      <c r="N17" s="6" t="s">
        <v>39</v>
      </c>
    </row>
    <row r="18" spans="2:14" ht="30.75" customHeight="1">
      <c r="B18" s="18" t="s">
        <v>87</v>
      </c>
      <c r="C18" s="306" t="s">
        <v>163</v>
      </c>
      <c r="D18" s="306"/>
      <c r="E18" s="306"/>
      <c r="F18" s="306"/>
      <c r="G18" s="306"/>
      <c r="H18" s="306"/>
      <c r="I18" s="311"/>
      <c r="J18" s="23"/>
      <c r="K18" s="23"/>
      <c r="M18" s="21" t="s">
        <v>88</v>
      </c>
      <c r="N18" s="6" t="s">
        <v>40</v>
      </c>
    </row>
    <row r="19" spans="2:14" ht="30.75" customHeight="1">
      <c r="B19" s="18" t="s">
        <v>89</v>
      </c>
      <c r="C19" s="306" t="s">
        <v>159</v>
      </c>
      <c r="D19" s="306"/>
      <c r="E19" s="306"/>
      <c r="F19" s="306"/>
      <c r="G19" s="306"/>
      <c r="H19" s="306"/>
      <c r="I19" s="311"/>
      <c r="J19" s="24"/>
      <c r="K19" s="24"/>
      <c r="M19" s="21"/>
      <c r="N19" s="6" t="s">
        <v>41</v>
      </c>
    </row>
    <row r="20" spans="2:14" ht="30.75" customHeight="1">
      <c r="B20" s="18" t="s">
        <v>90</v>
      </c>
      <c r="C20" s="312" t="s">
        <v>151</v>
      </c>
      <c r="D20" s="312"/>
      <c r="E20" s="312"/>
      <c r="F20" s="312"/>
      <c r="G20" s="312"/>
      <c r="H20" s="312"/>
      <c r="I20" s="313"/>
      <c r="J20" s="25"/>
      <c r="K20" s="25"/>
      <c r="M20" s="21" t="s">
        <v>91</v>
      </c>
      <c r="N20" s="6" t="s">
        <v>42</v>
      </c>
    </row>
    <row r="21" spans="2:14" ht="27.7" customHeight="1">
      <c r="B21" s="314" t="s">
        <v>92</v>
      </c>
      <c r="C21" s="316" t="s">
        <v>93</v>
      </c>
      <c r="D21" s="316"/>
      <c r="E21" s="316"/>
      <c r="F21" s="317" t="s">
        <v>94</v>
      </c>
      <c r="G21" s="317"/>
      <c r="H21" s="317"/>
      <c r="I21" s="318"/>
      <c r="J21" s="26"/>
      <c r="K21" s="26"/>
      <c r="M21" s="21" t="s">
        <v>79</v>
      </c>
      <c r="N21" s="6" t="s">
        <v>43</v>
      </c>
    </row>
    <row r="22" spans="2:14" ht="27" customHeight="1">
      <c r="B22" s="315"/>
      <c r="C22" s="306" t="s">
        <v>160</v>
      </c>
      <c r="D22" s="306"/>
      <c r="E22" s="306"/>
      <c r="F22" s="306" t="s">
        <v>161</v>
      </c>
      <c r="G22" s="306"/>
      <c r="H22" s="306"/>
      <c r="I22" s="311"/>
      <c r="J22" s="24"/>
      <c r="K22" s="24"/>
      <c r="M22" s="21" t="s">
        <v>95</v>
      </c>
      <c r="N22" s="6" t="s">
        <v>44</v>
      </c>
    </row>
    <row r="23" spans="2:14" ht="39.75" customHeight="1">
      <c r="B23" s="18" t="s">
        <v>96</v>
      </c>
      <c r="C23" s="307" t="s">
        <v>151</v>
      </c>
      <c r="D23" s="307"/>
      <c r="E23" s="307"/>
      <c r="F23" s="307" t="s">
        <v>151</v>
      </c>
      <c r="G23" s="307"/>
      <c r="H23" s="307"/>
      <c r="I23" s="308"/>
      <c r="J23" s="17"/>
      <c r="K23" s="17"/>
      <c r="M23" s="21"/>
      <c r="N23" s="6" t="s">
        <v>45</v>
      </c>
    </row>
    <row r="24" spans="2:14" ht="44.35" customHeight="1">
      <c r="B24" s="18" t="s">
        <v>97</v>
      </c>
      <c r="C24" s="328" t="s">
        <v>205</v>
      </c>
      <c r="D24" s="329"/>
      <c r="E24" s="330"/>
      <c r="F24" s="295" t="s">
        <v>206</v>
      </c>
      <c r="G24" s="296"/>
      <c r="H24" s="296"/>
      <c r="I24" s="297"/>
      <c r="J24" s="23"/>
      <c r="K24" s="23"/>
      <c r="M24" s="27"/>
      <c r="N24" s="6" t="s">
        <v>46</v>
      </c>
    </row>
    <row r="25" spans="2:14" ht="29.25" customHeight="1">
      <c r="B25" s="18" t="s">
        <v>98</v>
      </c>
      <c r="C25" s="331" t="s">
        <v>215</v>
      </c>
      <c r="D25" s="332"/>
      <c r="E25" s="333"/>
      <c r="F25" s="16" t="s">
        <v>99</v>
      </c>
      <c r="G25" s="334">
        <v>0.3</v>
      </c>
      <c r="H25" s="335"/>
      <c r="I25" s="336"/>
      <c r="J25" s="28"/>
      <c r="K25" s="28"/>
      <c r="M25" s="27"/>
    </row>
    <row r="26" spans="2:14" ht="27" customHeight="1">
      <c r="B26" s="18" t="s">
        <v>100</v>
      </c>
      <c r="C26" s="295" t="s">
        <v>216</v>
      </c>
      <c r="D26" s="296"/>
      <c r="E26" s="337"/>
      <c r="F26" s="16" t="s">
        <v>101</v>
      </c>
      <c r="G26" s="338">
        <v>0.3</v>
      </c>
      <c r="H26" s="339"/>
      <c r="I26" s="340"/>
      <c r="J26" s="29"/>
      <c r="K26" s="29"/>
      <c r="M26" s="27"/>
    </row>
    <row r="27" spans="2:14" ht="47.25" customHeight="1">
      <c r="B27" s="97" t="s">
        <v>102</v>
      </c>
      <c r="C27" s="341" t="s">
        <v>86</v>
      </c>
      <c r="D27" s="342"/>
      <c r="E27" s="343"/>
      <c r="F27" s="30" t="s">
        <v>103</v>
      </c>
      <c r="G27" s="338" t="s">
        <v>182</v>
      </c>
      <c r="H27" s="339"/>
      <c r="I27" s="340"/>
      <c r="J27" s="26"/>
      <c r="K27" s="26"/>
      <c r="M27" s="27"/>
    </row>
    <row r="28" spans="2:14" ht="30.25" customHeight="1">
      <c r="B28" s="344" t="s">
        <v>104</v>
      </c>
      <c r="C28" s="345"/>
      <c r="D28" s="345"/>
      <c r="E28" s="345"/>
      <c r="F28" s="345"/>
      <c r="G28" s="345"/>
      <c r="H28" s="345"/>
      <c r="I28" s="346"/>
      <c r="J28" s="14"/>
      <c r="K28" s="14"/>
      <c r="M28" s="27"/>
    </row>
    <row r="29" spans="2:14" ht="56.25" customHeight="1">
      <c r="B29" s="31" t="s">
        <v>105</v>
      </c>
      <c r="C29" s="32" t="s">
        <v>106</v>
      </c>
      <c r="D29" s="32" t="s">
        <v>107</v>
      </c>
      <c r="E29" s="32" t="s">
        <v>108</v>
      </c>
      <c r="F29" s="32" t="s">
        <v>109</v>
      </c>
      <c r="G29" s="33" t="s">
        <v>110</v>
      </c>
      <c r="H29" s="33" t="s">
        <v>111</v>
      </c>
      <c r="I29" s="34" t="s">
        <v>112</v>
      </c>
      <c r="J29" s="70" t="s">
        <v>162</v>
      </c>
      <c r="K29" s="24"/>
      <c r="M29" s="27"/>
    </row>
    <row r="30" spans="2:14" ht="19.55" customHeight="1">
      <c r="B30" s="35" t="s">
        <v>113</v>
      </c>
      <c r="C30" s="71">
        <v>0</v>
      </c>
      <c r="D30" s="72">
        <f>+C30</f>
        <v>0</v>
      </c>
      <c r="E30" s="92">
        <v>0</v>
      </c>
      <c r="F30" s="73">
        <f>+E30</f>
        <v>0</v>
      </c>
      <c r="G30" s="50" t="e">
        <f>+C30/E30</f>
        <v>#DIV/0!</v>
      </c>
      <c r="H30" s="51" t="e">
        <f>+D30/F30</f>
        <v>#DIV/0!</v>
      </c>
      <c r="I30" s="52">
        <f>+D30/$G$26</f>
        <v>0</v>
      </c>
      <c r="J30" s="69">
        <v>0.99</v>
      </c>
      <c r="K30" s="36"/>
      <c r="M30" s="27"/>
    </row>
    <row r="31" spans="2:14" ht="19.55" customHeight="1">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5" customHeight="1">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5" customHeight="1">
      <c r="B33" s="35" t="s">
        <v>116</v>
      </c>
      <c r="C33" s="71">
        <v>0</v>
      </c>
      <c r="D33" s="72">
        <f t="shared" si="2"/>
        <v>0</v>
      </c>
      <c r="E33" s="92">
        <v>0</v>
      </c>
      <c r="F33" s="73">
        <f t="shared" si="3"/>
        <v>0.19</v>
      </c>
      <c r="G33" s="50" t="e">
        <f t="shared" si="0"/>
        <v>#DIV/0!</v>
      </c>
      <c r="H33" s="51">
        <f t="shared" si="0"/>
        <v>0</v>
      </c>
      <c r="I33" s="52">
        <f t="shared" si="1"/>
        <v>0</v>
      </c>
      <c r="J33" s="69">
        <v>0.99</v>
      </c>
      <c r="K33" s="36"/>
    </row>
    <row r="34" spans="2:11" ht="19.55" customHeight="1">
      <c r="B34" s="35" t="s">
        <v>117</v>
      </c>
      <c r="C34" s="71">
        <v>0</v>
      </c>
      <c r="D34" s="72">
        <f t="shared" si="2"/>
        <v>0</v>
      </c>
      <c r="E34" s="92">
        <v>0</v>
      </c>
      <c r="F34" s="73">
        <f t="shared" si="3"/>
        <v>0.19</v>
      </c>
      <c r="G34" s="50" t="e">
        <f t="shared" si="0"/>
        <v>#DIV/0!</v>
      </c>
      <c r="H34" s="51">
        <f t="shared" si="0"/>
        <v>0</v>
      </c>
      <c r="I34" s="52">
        <f t="shared" si="1"/>
        <v>0</v>
      </c>
      <c r="J34" s="69">
        <v>0.99</v>
      </c>
      <c r="K34" s="36"/>
    </row>
    <row r="35" spans="2:11" ht="19.55" customHeight="1">
      <c r="B35" s="35" t="s">
        <v>118</v>
      </c>
      <c r="C35" s="71">
        <v>0</v>
      </c>
      <c r="D35" s="72">
        <f t="shared" si="2"/>
        <v>0</v>
      </c>
      <c r="E35" s="92">
        <v>0</v>
      </c>
      <c r="F35" s="73">
        <f t="shared" si="3"/>
        <v>0.19</v>
      </c>
      <c r="G35" s="50" t="e">
        <f t="shared" si="0"/>
        <v>#DIV/0!</v>
      </c>
      <c r="H35" s="51">
        <f t="shared" si="0"/>
        <v>0</v>
      </c>
      <c r="I35" s="52">
        <f t="shared" si="1"/>
        <v>0</v>
      </c>
      <c r="J35" s="69">
        <v>0.99</v>
      </c>
      <c r="K35" s="36"/>
    </row>
    <row r="36" spans="2:11" ht="19.55" customHeight="1">
      <c r="B36" s="35" t="s">
        <v>119</v>
      </c>
      <c r="C36" s="71">
        <v>0</v>
      </c>
      <c r="D36" s="72">
        <f t="shared" si="2"/>
        <v>0</v>
      </c>
      <c r="E36" s="92">
        <v>0</v>
      </c>
      <c r="F36" s="73">
        <f t="shared" si="3"/>
        <v>0.19</v>
      </c>
      <c r="G36" s="50" t="e">
        <f t="shared" si="0"/>
        <v>#DIV/0!</v>
      </c>
      <c r="H36" s="51">
        <f t="shared" si="0"/>
        <v>0</v>
      </c>
      <c r="I36" s="52">
        <f t="shared" si="1"/>
        <v>0</v>
      </c>
      <c r="J36" s="69">
        <v>0.99</v>
      </c>
      <c r="K36" s="36"/>
    </row>
    <row r="37" spans="2:11" ht="19.55" customHeight="1">
      <c r="B37" s="35" t="s">
        <v>120</v>
      </c>
      <c r="C37" s="71">
        <v>0</v>
      </c>
      <c r="D37" s="72">
        <f t="shared" si="2"/>
        <v>0</v>
      </c>
      <c r="E37" s="92">
        <v>0</v>
      </c>
      <c r="F37" s="73">
        <f t="shared" si="3"/>
        <v>0.19</v>
      </c>
      <c r="G37" s="50" t="e">
        <f t="shared" si="0"/>
        <v>#DIV/0!</v>
      </c>
      <c r="H37" s="51">
        <f t="shared" si="0"/>
        <v>0</v>
      </c>
      <c r="I37" s="52">
        <f t="shared" si="1"/>
        <v>0</v>
      </c>
      <c r="J37" s="69">
        <v>0.99</v>
      </c>
      <c r="K37" s="36"/>
    </row>
    <row r="38" spans="2:11" ht="19.55" customHeight="1">
      <c r="B38" s="35" t="s">
        <v>121</v>
      </c>
      <c r="C38" s="71">
        <v>0</v>
      </c>
      <c r="D38" s="72">
        <f t="shared" si="2"/>
        <v>0</v>
      </c>
      <c r="E38" s="92">
        <v>0.02</v>
      </c>
      <c r="F38" s="73">
        <f t="shared" si="3"/>
        <v>0.21</v>
      </c>
      <c r="G38" s="50">
        <f t="shared" si="0"/>
        <v>0</v>
      </c>
      <c r="H38" s="51">
        <f t="shared" si="0"/>
        <v>0</v>
      </c>
      <c r="I38" s="52">
        <f t="shared" si="1"/>
        <v>0</v>
      </c>
      <c r="J38" s="69">
        <v>0.99</v>
      </c>
      <c r="K38" s="36"/>
    </row>
    <row r="39" spans="2:11" ht="19.55" customHeight="1">
      <c r="B39" s="35" t="s">
        <v>122</v>
      </c>
      <c r="C39" s="71">
        <v>0</v>
      </c>
      <c r="D39" s="72">
        <f t="shared" si="2"/>
        <v>0</v>
      </c>
      <c r="E39" s="92">
        <v>0</v>
      </c>
      <c r="F39" s="73">
        <f t="shared" si="3"/>
        <v>0.21</v>
      </c>
      <c r="G39" s="50" t="e">
        <f t="shared" si="0"/>
        <v>#DIV/0!</v>
      </c>
      <c r="H39" s="51">
        <f t="shared" si="0"/>
        <v>0</v>
      </c>
      <c r="I39" s="52">
        <f t="shared" si="1"/>
        <v>0</v>
      </c>
      <c r="J39" s="69">
        <v>0.99</v>
      </c>
      <c r="K39" s="36"/>
    </row>
    <row r="40" spans="2:11" ht="19.55" customHeight="1">
      <c r="B40" s="35" t="s">
        <v>123</v>
      </c>
      <c r="C40" s="71">
        <v>0</v>
      </c>
      <c r="D40" s="72">
        <f t="shared" si="2"/>
        <v>0</v>
      </c>
      <c r="E40" s="92">
        <v>0</v>
      </c>
      <c r="F40" s="73">
        <f t="shared" si="3"/>
        <v>0.21</v>
      </c>
      <c r="G40" s="50" t="e">
        <f t="shared" si="0"/>
        <v>#DIV/0!</v>
      </c>
      <c r="H40" s="51">
        <f t="shared" si="0"/>
        <v>0</v>
      </c>
      <c r="I40" s="52">
        <f t="shared" si="1"/>
        <v>0</v>
      </c>
      <c r="J40" s="69">
        <v>0.99</v>
      </c>
      <c r="K40" s="36"/>
    </row>
    <row r="41" spans="2:11" ht="19.55" customHeight="1">
      <c r="B41" s="35" t="s">
        <v>124</v>
      </c>
      <c r="C41" s="71">
        <v>0</v>
      </c>
      <c r="D41" s="72">
        <f>+D40+C41</f>
        <v>0</v>
      </c>
      <c r="E41" s="92">
        <v>0.04</v>
      </c>
      <c r="F41" s="73">
        <f t="shared" si="3"/>
        <v>0.25</v>
      </c>
      <c r="G41" s="50">
        <f>+C41/E41</f>
        <v>0</v>
      </c>
      <c r="H41" s="51">
        <f>+D41/F41</f>
        <v>0</v>
      </c>
      <c r="I41" s="52">
        <f t="shared" si="1"/>
        <v>0</v>
      </c>
      <c r="J41" s="69">
        <v>0.99</v>
      </c>
      <c r="K41" s="36"/>
    </row>
    <row r="42" spans="2:11" ht="54.7" customHeight="1">
      <c r="B42" s="77" t="s">
        <v>125</v>
      </c>
      <c r="C42" s="347" t="s">
        <v>224</v>
      </c>
      <c r="D42" s="347"/>
      <c r="E42" s="347"/>
      <c r="F42" s="347"/>
      <c r="G42" s="347"/>
      <c r="H42" s="347"/>
      <c r="I42" s="348"/>
      <c r="J42" s="37"/>
      <c r="K42" s="37"/>
    </row>
    <row r="43" spans="2:11" ht="29.25" customHeight="1">
      <c r="B43" s="344" t="s">
        <v>126</v>
      </c>
      <c r="C43" s="345"/>
      <c r="D43" s="345"/>
      <c r="E43" s="345"/>
      <c r="F43" s="345"/>
      <c r="G43" s="345"/>
      <c r="H43" s="345"/>
      <c r="I43" s="346"/>
      <c r="J43" s="14"/>
      <c r="K43" s="14"/>
    </row>
    <row r="44" spans="2:11" ht="32.299999999999997" customHeight="1">
      <c r="B44" s="319"/>
      <c r="C44" s="320"/>
      <c r="D44" s="320"/>
      <c r="E44" s="320"/>
      <c r="F44" s="320"/>
      <c r="G44" s="320"/>
      <c r="H44" s="320"/>
      <c r="I44" s="321"/>
      <c r="J44" s="14"/>
      <c r="K44" s="14"/>
    </row>
    <row r="45" spans="2:11" ht="32.299999999999997" customHeight="1">
      <c r="B45" s="322"/>
      <c r="C45" s="323"/>
      <c r="D45" s="323"/>
      <c r="E45" s="323"/>
      <c r="F45" s="323"/>
      <c r="G45" s="323"/>
      <c r="H45" s="323"/>
      <c r="I45" s="324"/>
      <c r="J45" s="37"/>
      <c r="K45" s="37"/>
    </row>
    <row r="46" spans="2:11" ht="32.299999999999997" customHeight="1">
      <c r="B46" s="322"/>
      <c r="C46" s="323"/>
      <c r="D46" s="323"/>
      <c r="E46" s="323"/>
      <c r="F46" s="323"/>
      <c r="G46" s="323"/>
      <c r="H46" s="323"/>
      <c r="I46" s="324"/>
      <c r="J46" s="37"/>
      <c r="K46" s="37"/>
    </row>
    <row r="47" spans="2:11" ht="32.299999999999997" customHeight="1">
      <c r="B47" s="322"/>
      <c r="C47" s="323"/>
      <c r="D47" s="323"/>
      <c r="E47" s="323"/>
      <c r="F47" s="323"/>
      <c r="G47" s="323"/>
      <c r="H47" s="323"/>
      <c r="I47" s="324"/>
      <c r="J47" s="37"/>
      <c r="K47" s="37"/>
    </row>
    <row r="48" spans="2:11" ht="32.299999999999997" customHeight="1">
      <c r="B48" s="325"/>
      <c r="C48" s="326"/>
      <c r="D48" s="326"/>
      <c r="E48" s="326"/>
      <c r="F48" s="326"/>
      <c r="G48" s="326"/>
      <c r="H48" s="326"/>
      <c r="I48" s="327"/>
      <c r="J48" s="12"/>
      <c r="K48" s="12"/>
    </row>
    <row r="49" spans="2:11" ht="83.25" customHeight="1">
      <c r="B49" s="18" t="s">
        <v>127</v>
      </c>
      <c r="C49" s="347" t="s">
        <v>224</v>
      </c>
      <c r="D49" s="347"/>
      <c r="E49" s="347"/>
      <c r="F49" s="347"/>
      <c r="G49" s="347"/>
      <c r="H49" s="347"/>
      <c r="I49" s="348"/>
      <c r="J49" s="38"/>
      <c r="K49" s="38"/>
    </row>
    <row r="50" spans="2:11" ht="34.5" customHeight="1">
      <c r="B50" s="18" t="s">
        <v>128</v>
      </c>
      <c r="C50" s="349" t="s">
        <v>182</v>
      </c>
      <c r="D50" s="349"/>
      <c r="E50" s="349"/>
      <c r="F50" s="349"/>
      <c r="G50" s="349"/>
      <c r="H50" s="349"/>
      <c r="I50" s="350"/>
      <c r="J50" s="38"/>
      <c r="K50" s="38"/>
    </row>
    <row r="51" spans="2:11" ht="34.5" customHeight="1">
      <c r="B51" s="112" t="s">
        <v>129</v>
      </c>
      <c r="C51" s="351" t="s">
        <v>225</v>
      </c>
      <c r="D51" s="352"/>
      <c r="E51" s="352"/>
      <c r="F51" s="352"/>
      <c r="G51" s="352"/>
      <c r="H51" s="352"/>
      <c r="I51" s="353"/>
      <c r="J51" s="38"/>
      <c r="K51" s="38"/>
    </row>
    <row r="52" spans="2:11" ht="29.25" customHeight="1">
      <c r="B52" s="344" t="s">
        <v>130</v>
      </c>
      <c r="C52" s="345"/>
      <c r="D52" s="345"/>
      <c r="E52" s="345"/>
      <c r="F52" s="345"/>
      <c r="G52" s="345"/>
      <c r="H52" s="345"/>
      <c r="I52" s="346"/>
      <c r="J52" s="38"/>
      <c r="K52" s="38"/>
    </row>
    <row r="53" spans="2:11" ht="32.950000000000003" customHeight="1">
      <c r="B53" s="354" t="s">
        <v>131</v>
      </c>
      <c r="C53" s="111" t="s">
        <v>132</v>
      </c>
      <c r="D53" s="355" t="s">
        <v>133</v>
      </c>
      <c r="E53" s="355"/>
      <c r="F53" s="355"/>
      <c r="G53" s="355" t="s">
        <v>134</v>
      </c>
      <c r="H53" s="355"/>
      <c r="I53" s="356"/>
      <c r="J53" s="39"/>
      <c r="K53" s="39"/>
    </row>
    <row r="54" spans="2:11" ht="31.6" customHeight="1">
      <c r="B54" s="354"/>
      <c r="C54" s="40"/>
      <c r="D54" s="349"/>
      <c r="E54" s="349"/>
      <c r="F54" s="349"/>
      <c r="G54" s="357"/>
      <c r="H54" s="357"/>
      <c r="I54" s="358"/>
      <c r="J54" s="39"/>
      <c r="K54" s="39"/>
    </row>
    <row r="55" spans="2:11" ht="31.6" customHeight="1">
      <c r="B55" s="112" t="s">
        <v>135</v>
      </c>
      <c r="C55" s="370" t="s">
        <v>164</v>
      </c>
      <c r="D55" s="370"/>
      <c r="E55" s="371" t="s">
        <v>136</v>
      </c>
      <c r="F55" s="371"/>
      <c r="G55" s="370" t="s">
        <v>186</v>
      </c>
      <c r="H55" s="370"/>
      <c r="I55" s="372"/>
      <c r="J55" s="41"/>
      <c r="K55" s="41"/>
    </row>
    <row r="56" spans="2:11" ht="31.6" customHeight="1">
      <c r="B56" s="112" t="s">
        <v>137</v>
      </c>
      <c r="C56" s="349" t="str">
        <f>+'[3]HV 1'!C56:D56</f>
        <v>NICOLAS ADOLFO CORREAL HUERTAS</v>
      </c>
      <c r="D56" s="349"/>
      <c r="E56" s="373" t="s">
        <v>138</v>
      </c>
      <c r="F56" s="373"/>
      <c r="G56" s="370" t="str">
        <f>+'[4]HV 1'!G56:I56</f>
        <v>DIANA VIDAL</v>
      </c>
      <c r="H56" s="370"/>
      <c r="I56" s="372"/>
      <c r="J56" s="41"/>
      <c r="K56" s="41"/>
    </row>
    <row r="57" spans="2:11" ht="31.6" customHeight="1">
      <c r="B57" s="112" t="s">
        <v>139</v>
      </c>
      <c r="C57" s="349"/>
      <c r="D57" s="349"/>
      <c r="E57" s="359" t="s">
        <v>140</v>
      </c>
      <c r="F57" s="360"/>
      <c r="G57" s="363"/>
      <c r="H57" s="364"/>
      <c r="I57" s="365"/>
      <c r="J57" s="42"/>
      <c r="K57" s="42"/>
    </row>
    <row r="58" spans="2:11" ht="31.6" customHeight="1" thickBot="1">
      <c r="B58" s="78" t="s">
        <v>141</v>
      </c>
      <c r="C58" s="369"/>
      <c r="D58" s="369"/>
      <c r="E58" s="361"/>
      <c r="F58" s="362"/>
      <c r="G58" s="366"/>
      <c r="H58" s="367"/>
      <c r="I58" s="368"/>
      <c r="J58" s="42"/>
      <c r="K58" s="42"/>
    </row>
    <row r="59" spans="2:11" ht="12.9" hidden="1">
      <c r="B59" s="3"/>
      <c r="C59" s="3"/>
      <c r="D59" s="5"/>
      <c r="E59" s="5"/>
      <c r="F59" s="5"/>
      <c r="G59" s="5"/>
      <c r="H59" s="5"/>
      <c r="I59" s="61"/>
      <c r="J59" s="43"/>
      <c r="K59" s="43"/>
    </row>
    <row r="60" spans="2:11" ht="12.9" hidden="1">
      <c r="B60" s="62"/>
      <c r="C60" s="63"/>
      <c r="D60" s="63"/>
      <c r="E60" s="64"/>
      <c r="F60" s="64"/>
      <c r="G60" s="65"/>
      <c r="H60" s="66"/>
      <c r="I60" s="63"/>
      <c r="J60" s="49"/>
      <c r="K60" s="49"/>
    </row>
    <row r="61" spans="2:11" ht="12.9" hidden="1">
      <c r="B61" s="62"/>
      <c r="C61" s="63"/>
      <c r="D61" s="63"/>
      <c r="E61" s="64"/>
      <c r="F61" s="64"/>
      <c r="G61" s="65"/>
      <c r="H61" s="66"/>
      <c r="I61" s="63"/>
      <c r="J61" s="49"/>
      <c r="K61" s="49"/>
    </row>
    <row r="62" spans="2:11" ht="12.9" hidden="1">
      <c r="B62" s="62"/>
      <c r="C62" s="63"/>
      <c r="D62" s="63"/>
      <c r="E62" s="64"/>
      <c r="F62" s="64"/>
      <c r="G62" s="65"/>
      <c r="H62" s="66"/>
      <c r="I62" s="63"/>
      <c r="J62" s="49"/>
      <c r="K62" s="49"/>
    </row>
    <row r="63" spans="2:11" ht="12.9" hidden="1">
      <c r="B63" s="62"/>
      <c r="C63" s="63"/>
      <c r="D63" s="63"/>
      <c r="E63" s="64"/>
      <c r="F63" s="64"/>
      <c r="G63" s="65"/>
      <c r="H63" s="66"/>
      <c r="I63" s="63"/>
      <c r="J63" s="49"/>
      <c r="K63" s="49"/>
    </row>
    <row r="64" spans="2:11" ht="12.9" hidden="1">
      <c r="B64" s="62"/>
      <c r="C64" s="63"/>
      <c r="D64" s="63"/>
      <c r="E64" s="64"/>
      <c r="F64" s="64"/>
      <c r="G64" s="65"/>
      <c r="H64" s="66"/>
      <c r="I64" s="63"/>
      <c r="J64" s="49"/>
      <c r="K64" s="49"/>
    </row>
    <row r="65" spans="2:11" ht="12.9" hidden="1">
      <c r="B65" s="62"/>
      <c r="C65" s="63"/>
      <c r="D65" s="63"/>
      <c r="E65" s="64"/>
      <c r="F65" s="64"/>
      <c r="G65" s="65"/>
      <c r="H65" s="66"/>
      <c r="I65" s="63"/>
      <c r="J65" s="49"/>
      <c r="K65" s="49"/>
    </row>
    <row r="66" spans="2:11" ht="12.9" hidden="1">
      <c r="B66" s="62"/>
      <c r="C66" s="63"/>
      <c r="D66" s="63"/>
      <c r="E66" s="64"/>
      <c r="F66" s="64"/>
      <c r="G66" s="65"/>
      <c r="H66" s="66"/>
      <c r="I66" s="63"/>
      <c r="J66" s="49"/>
      <c r="K66" s="49"/>
    </row>
    <row r="67" spans="2:11" ht="12.9" hidden="1">
      <c r="B67" s="62"/>
      <c r="C67" s="63"/>
      <c r="D67" s="63"/>
      <c r="E67" s="64"/>
      <c r="F67" s="64"/>
      <c r="G67" s="65"/>
      <c r="H67" s="66"/>
      <c r="I67" s="63"/>
      <c r="J67" s="49"/>
      <c r="K67" s="49"/>
    </row>
    <row r="68" spans="2:11" ht="12.9">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theme="9" tint="-0.249977111117893"/>
  </sheetPr>
  <dimension ref="B1:M18"/>
  <sheetViews>
    <sheetView topLeftCell="A7" zoomScale="90" zoomScaleNormal="90" workbookViewId="0">
      <selection activeCell="A7" sqref="A1:IV65536"/>
    </sheetView>
  </sheetViews>
  <sheetFormatPr baseColWidth="10" defaultRowHeight="14.3"/>
  <cols>
    <col min="1" max="1" width="1.375" customWidth="1"/>
    <col min="2" max="2" width="20.125" style="56" customWidth="1"/>
    <col min="3" max="3" width="34.5" customWidth="1"/>
    <col min="4" max="4" width="14.375" customWidth="1"/>
    <col min="5" max="5" width="6.625" customWidth="1"/>
    <col min="6" max="6" width="31" customWidth="1"/>
    <col min="7" max="8" width="16.125" customWidth="1"/>
    <col min="9" max="9" width="16.375" customWidth="1"/>
    <col min="10" max="10" width="15.625" customWidth="1"/>
    <col min="11" max="11" width="54.5" customWidth="1"/>
    <col min="13" max="13" width="17.875" bestFit="1" customWidth="1"/>
    <col min="108" max="108" width="11.5" customWidth="1"/>
    <col min="198" max="198" width="1.5" customWidth="1"/>
  </cols>
  <sheetData>
    <row r="1" spans="2:13" ht="18" customHeight="1" thickBot="1">
      <c r="B1" s="378"/>
      <c r="C1" s="381" t="s">
        <v>24</v>
      </c>
      <c r="D1" s="382"/>
      <c r="E1" s="382"/>
      <c r="F1" s="382"/>
      <c r="G1" s="382"/>
      <c r="H1" s="383"/>
      <c r="I1" s="384"/>
      <c r="J1" s="385"/>
    </row>
    <row r="2" spans="2:13" ht="18" customHeight="1" thickBot="1">
      <c r="B2" s="379"/>
      <c r="C2" s="381" t="s">
        <v>25</v>
      </c>
      <c r="D2" s="382"/>
      <c r="E2" s="382"/>
      <c r="F2" s="382"/>
      <c r="G2" s="382"/>
      <c r="H2" s="383"/>
      <c r="I2" s="386"/>
      <c r="J2" s="387"/>
    </row>
    <row r="3" spans="2:13" ht="18" customHeight="1" thickBot="1">
      <c r="B3" s="379"/>
      <c r="C3" s="381" t="s">
        <v>142</v>
      </c>
      <c r="D3" s="382"/>
      <c r="E3" s="382"/>
      <c r="F3" s="382"/>
      <c r="G3" s="382"/>
      <c r="H3" s="383"/>
      <c r="I3" s="386"/>
      <c r="J3" s="387"/>
    </row>
    <row r="4" spans="2:13" ht="18" customHeight="1" thickBot="1">
      <c r="B4" s="380"/>
      <c r="C4" s="381" t="s">
        <v>143</v>
      </c>
      <c r="D4" s="382"/>
      <c r="E4" s="382"/>
      <c r="F4" s="383"/>
      <c r="G4" s="390" t="s">
        <v>190</v>
      </c>
      <c r="H4" s="391"/>
      <c r="I4" s="388"/>
      <c r="J4" s="389"/>
    </row>
    <row r="5" spans="2:13" ht="18" customHeight="1" thickBot="1">
      <c r="B5" s="53"/>
      <c r="C5" s="10"/>
      <c r="D5" s="10"/>
      <c r="E5" s="10"/>
      <c r="F5" s="10"/>
      <c r="G5" s="10"/>
      <c r="H5" s="10"/>
      <c r="I5" s="10"/>
      <c r="J5" s="54"/>
    </row>
    <row r="6" spans="2:13" ht="51.8" customHeight="1" thickBot="1">
      <c r="B6" s="1" t="s">
        <v>185</v>
      </c>
      <c r="C6" s="394" t="str">
        <f>+'[5]Sección 1. Metas - Magnitud'!C7</f>
        <v>1032 - Gestión y control de tránsito y transporte</v>
      </c>
      <c r="D6" s="395"/>
      <c r="E6" s="396"/>
      <c r="F6" s="55"/>
      <c r="G6" s="10"/>
      <c r="H6" s="10"/>
      <c r="I6" s="10"/>
      <c r="J6" s="54"/>
    </row>
    <row r="7" spans="2:13" ht="32.299999999999997" customHeight="1" thickBot="1">
      <c r="B7" s="2" t="s">
        <v>0</v>
      </c>
      <c r="C7" s="394" t="str">
        <f>+'[5]Sección 1. Metas - Magnitud'!C8:F8</f>
        <v>Dirección de Control y Vigilancia</v>
      </c>
      <c r="D7" s="395"/>
      <c r="E7" s="396"/>
      <c r="F7" s="55"/>
      <c r="G7" s="10"/>
      <c r="H7" s="10"/>
      <c r="I7" s="10"/>
      <c r="J7" s="54"/>
    </row>
    <row r="8" spans="2:13" ht="32.299999999999997" customHeight="1" thickBot="1">
      <c r="B8" s="2" t="s">
        <v>144</v>
      </c>
      <c r="C8" s="394" t="str">
        <f>+'[5]Sección 1. Metas - Magnitud'!C9:F9</f>
        <v>Subsecretaría de Servicios de la Movilidad</v>
      </c>
      <c r="D8" s="395"/>
      <c r="E8" s="396"/>
      <c r="F8" s="4"/>
      <c r="G8" s="10"/>
      <c r="H8" s="10"/>
      <c r="I8" s="10"/>
      <c r="J8" s="54"/>
    </row>
    <row r="9" spans="2:13" ht="33.799999999999997" customHeight="1" thickBot="1">
      <c r="B9" s="2" t="s">
        <v>28</v>
      </c>
      <c r="C9" s="394" t="s">
        <v>184</v>
      </c>
      <c r="D9" s="395"/>
      <c r="E9" s="396"/>
      <c r="F9" s="55"/>
      <c r="G9" s="10"/>
      <c r="H9" s="10"/>
      <c r="I9" s="10"/>
      <c r="J9" s="54"/>
    </row>
    <row r="10" spans="2:13" ht="32.299999999999997" customHeight="1" thickBot="1">
      <c r="B10" s="2" t="s">
        <v>197</v>
      </c>
      <c r="C10" s="394" t="s">
        <v>202</v>
      </c>
      <c r="D10" s="395"/>
      <c r="E10" s="396"/>
    </row>
    <row r="12" spans="2:13">
      <c r="B12" s="404" t="s">
        <v>217</v>
      </c>
      <c r="C12" s="405"/>
      <c r="D12" s="405"/>
      <c r="E12" s="405"/>
      <c r="F12" s="405"/>
      <c r="G12" s="405"/>
      <c r="H12" s="406"/>
      <c r="I12" s="398" t="s">
        <v>145</v>
      </c>
      <c r="J12" s="399"/>
      <c r="K12" s="399"/>
    </row>
    <row r="13" spans="2:13" s="57" customFormat="1" ht="30.25" customHeight="1">
      <c r="B13" s="392" t="s">
        <v>146</v>
      </c>
      <c r="C13" s="392" t="s">
        <v>147</v>
      </c>
      <c r="D13" s="392" t="s">
        <v>196</v>
      </c>
      <c r="E13" s="392" t="s">
        <v>148</v>
      </c>
      <c r="F13" s="392" t="s">
        <v>149</v>
      </c>
      <c r="G13" s="392" t="s">
        <v>191</v>
      </c>
      <c r="H13" s="392" t="s">
        <v>192</v>
      </c>
      <c r="I13" s="400" t="s">
        <v>193</v>
      </c>
      <c r="J13" s="402" t="s">
        <v>194</v>
      </c>
      <c r="K13" s="397" t="s">
        <v>195</v>
      </c>
    </row>
    <row r="14" spans="2:13" s="57" customFormat="1">
      <c r="B14" s="393"/>
      <c r="C14" s="393"/>
      <c r="D14" s="393"/>
      <c r="E14" s="393"/>
      <c r="F14" s="393"/>
      <c r="G14" s="393"/>
      <c r="H14" s="393"/>
      <c r="I14" s="401"/>
      <c r="J14" s="403"/>
      <c r="K14" s="397"/>
    </row>
    <row r="15" spans="2:13" s="57" customFormat="1" ht="99.85">
      <c r="B15" s="96">
        <v>1</v>
      </c>
      <c r="C15" s="135" t="s">
        <v>229</v>
      </c>
      <c r="D15" s="95">
        <v>0.19</v>
      </c>
      <c r="E15" s="91"/>
      <c r="F15" s="93" t="s">
        <v>230</v>
      </c>
      <c r="G15" s="163">
        <v>0.19</v>
      </c>
      <c r="H15" s="106">
        <v>43160</v>
      </c>
      <c r="I15" s="104">
        <v>0.19</v>
      </c>
      <c r="J15" s="110">
        <v>43132</v>
      </c>
      <c r="K15" s="101"/>
      <c r="M15" s="108"/>
    </row>
    <row r="16" spans="2:13" ht="57.1">
      <c r="B16" s="134">
        <v>2</v>
      </c>
      <c r="C16" s="102" t="s">
        <v>231</v>
      </c>
      <c r="D16" s="95">
        <v>0.02</v>
      </c>
      <c r="E16" s="91"/>
      <c r="F16" s="93" t="s">
        <v>232</v>
      </c>
      <c r="G16" s="163">
        <v>0.02</v>
      </c>
      <c r="H16" s="106">
        <v>43344</v>
      </c>
      <c r="I16" s="104"/>
      <c r="J16" s="110"/>
      <c r="K16" s="101"/>
      <c r="M16" s="109"/>
    </row>
    <row r="17" spans="2:11" ht="71.349999999999994">
      <c r="B17" s="162">
        <v>3</v>
      </c>
      <c r="C17" s="75" t="s">
        <v>226</v>
      </c>
      <c r="D17" s="95">
        <v>0.04</v>
      </c>
      <c r="E17" s="91"/>
      <c r="F17" s="93" t="s">
        <v>233</v>
      </c>
      <c r="G17" s="163">
        <v>0.04</v>
      </c>
      <c r="H17" s="106">
        <v>43435</v>
      </c>
      <c r="I17" s="104"/>
      <c r="J17" s="110"/>
      <c r="K17" s="101"/>
    </row>
    <row r="18" spans="2:11">
      <c r="B18" s="374" t="s">
        <v>17</v>
      </c>
      <c r="C18" s="375"/>
      <c r="D18" s="58">
        <f>SUM(D15:D17)</f>
        <v>0.25</v>
      </c>
      <c r="E18" s="376" t="s">
        <v>17</v>
      </c>
      <c r="F18" s="377"/>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tabColor rgb="FF92D050"/>
  </sheetPr>
  <dimension ref="B1:T60"/>
  <sheetViews>
    <sheetView tabSelected="1" zoomScale="90" zoomScaleNormal="90" workbookViewId="0">
      <selection activeCell="J22" sqref="J22"/>
    </sheetView>
  </sheetViews>
  <sheetFormatPr baseColWidth="10" defaultColWidth="11.5" defaultRowHeight="14.3"/>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9" width="22.5" style="7" customWidth="1"/>
    <col min="10" max="20" width="11.5" customWidth="1"/>
    <col min="21" max="16384" width="11.5" style="7"/>
  </cols>
  <sheetData>
    <row r="1" spans="2:9" ht="37.549999999999997" customHeight="1">
      <c r="B1" s="407"/>
      <c r="C1" s="274" t="s">
        <v>25</v>
      </c>
      <c r="D1" s="274"/>
      <c r="E1" s="274"/>
      <c r="F1" s="274"/>
      <c r="G1" s="274"/>
      <c r="H1" s="274"/>
      <c r="I1" s="408"/>
    </row>
    <row r="2" spans="2:9" ht="37.549999999999997" customHeight="1">
      <c r="B2" s="407"/>
      <c r="C2" s="274" t="s">
        <v>239</v>
      </c>
      <c r="D2" s="274"/>
      <c r="E2" s="274"/>
      <c r="F2" s="274"/>
      <c r="G2" s="274"/>
      <c r="H2" s="274"/>
      <c r="I2" s="408"/>
    </row>
    <row r="3" spans="2:9" ht="37.549999999999997" customHeight="1">
      <c r="B3" s="407"/>
      <c r="C3" s="274" t="s">
        <v>240</v>
      </c>
      <c r="D3" s="274"/>
      <c r="E3" s="274"/>
      <c r="F3" s="274" t="s">
        <v>241</v>
      </c>
      <c r="G3" s="274"/>
      <c r="H3" s="274"/>
      <c r="I3" s="408"/>
    </row>
    <row r="4" spans="2:9" ht="23.3" customHeight="1">
      <c r="B4" s="413"/>
      <c r="C4" s="413"/>
      <c r="D4" s="413"/>
      <c r="E4" s="413"/>
      <c r="F4" s="413"/>
      <c r="G4" s="413"/>
      <c r="H4" s="413"/>
      <c r="I4" s="413"/>
    </row>
    <row r="5" spans="2:9" ht="23.95" customHeight="1">
      <c r="B5" s="414" t="s">
        <v>234</v>
      </c>
      <c r="C5" s="414"/>
      <c r="D5" s="414"/>
      <c r="E5" s="414"/>
      <c r="F5" s="414"/>
      <c r="G5" s="414"/>
      <c r="H5" s="414"/>
      <c r="I5" s="414"/>
    </row>
    <row r="6" spans="2:9" ht="30.75" customHeight="1">
      <c r="B6" s="164" t="s">
        <v>242</v>
      </c>
      <c r="C6" s="181">
        <v>1</v>
      </c>
      <c r="D6" s="415" t="s">
        <v>243</v>
      </c>
      <c r="E6" s="415"/>
      <c r="F6" s="416" t="s">
        <v>289</v>
      </c>
      <c r="G6" s="416"/>
      <c r="H6" s="416"/>
      <c r="I6" s="416"/>
    </row>
    <row r="7" spans="2:9" ht="30.75" customHeight="1">
      <c r="B7" s="164" t="s">
        <v>244</v>
      </c>
      <c r="C7" s="181" t="s">
        <v>76</v>
      </c>
      <c r="D7" s="415" t="s">
        <v>245</v>
      </c>
      <c r="E7" s="415"/>
      <c r="F7" s="416" t="s">
        <v>290</v>
      </c>
      <c r="G7" s="416"/>
      <c r="H7" s="167" t="s">
        <v>246</v>
      </c>
      <c r="I7" s="181" t="s">
        <v>76</v>
      </c>
    </row>
    <row r="8" spans="2:9" ht="30.75" customHeight="1">
      <c r="B8" s="164" t="s">
        <v>247</v>
      </c>
      <c r="C8" s="416" t="s">
        <v>291</v>
      </c>
      <c r="D8" s="416"/>
      <c r="E8" s="416"/>
      <c r="F8" s="416"/>
      <c r="G8" s="167" t="s">
        <v>248</v>
      </c>
      <c r="H8" s="417">
        <v>7560</v>
      </c>
      <c r="I8" s="417"/>
    </row>
    <row r="9" spans="2:9" ht="30.75" customHeight="1">
      <c r="B9" s="164" t="s">
        <v>48</v>
      </c>
      <c r="C9" s="418" t="s">
        <v>65</v>
      </c>
      <c r="D9" s="418"/>
      <c r="E9" s="418"/>
      <c r="F9" s="418"/>
      <c r="G9" s="167" t="s">
        <v>249</v>
      </c>
      <c r="H9" s="419" t="s">
        <v>165</v>
      </c>
      <c r="I9" s="419"/>
    </row>
    <row r="10" spans="2:9" ht="30.75" customHeight="1">
      <c r="B10" s="164" t="s">
        <v>250</v>
      </c>
      <c r="C10" s="420" t="s">
        <v>367</v>
      </c>
      <c r="D10" s="420"/>
      <c r="E10" s="420"/>
      <c r="F10" s="420"/>
      <c r="G10" s="420"/>
      <c r="H10" s="420"/>
      <c r="I10" s="420"/>
    </row>
    <row r="11" spans="2:9" ht="30.75" customHeight="1">
      <c r="B11" s="164" t="s">
        <v>251</v>
      </c>
      <c r="C11" s="421" t="s">
        <v>292</v>
      </c>
      <c r="D11" s="421"/>
      <c r="E11" s="421"/>
      <c r="F11" s="421"/>
      <c r="G11" s="421"/>
      <c r="H11" s="421"/>
      <c r="I11" s="421"/>
    </row>
    <row r="12" spans="2:9" ht="30.75" customHeight="1">
      <c r="B12" s="164" t="s">
        <v>254</v>
      </c>
      <c r="C12" s="306" t="s">
        <v>354</v>
      </c>
      <c r="D12" s="306"/>
      <c r="E12" s="306"/>
      <c r="F12" s="306"/>
      <c r="G12" s="167" t="s">
        <v>252</v>
      </c>
      <c r="H12" s="307" t="s">
        <v>91</v>
      </c>
      <c r="I12" s="307"/>
    </row>
    <row r="13" spans="2:9" ht="30.75" customHeight="1">
      <c r="B13" s="164" t="s">
        <v>255</v>
      </c>
      <c r="C13" s="422" t="s">
        <v>366</v>
      </c>
      <c r="D13" s="422"/>
      <c r="E13" s="422"/>
      <c r="F13" s="422"/>
      <c r="G13" s="167" t="s">
        <v>253</v>
      </c>
      <c r="H13" s="421" t="s">
        <v>70</v>
      </c>
      <c r="I13" s="421"/>
    </row>
    <row r="14" spans="2:9" ht="64.55" customHeight="1">
      <c r="B14" s="164" t="s">
        <v>256</v>
      </c>
      <c r="C14" s="303" t="s">
        <v>293</v>
      </c>
      <c r="D14" s="303"/>
      <c r="E14" s="303"/>
      <c r="F14" s="303"/>
      <c r="G14" s="303"/>
      <c r="H14" s="303"/>
      <c r="I14" s="303"/>
    </row>
    <row r="15" spans="2:9" ht="30.75" customHeight="1">
      <c r="B15" s="164" t="s">
        <v>257</v>
      </c>
      <c r="C15" s="306" t="s">
        <v>294</v>
      </c>
      <c r="D15" s="306"/>
      <c r="E15" s="306"/>
      <c r="F15" s="306"/>
      <c r="G15" s="306"/>
      <c r="H15" s="306"/>
      <c r="I15" s="306"/>
    </row>
    <row r="16" spans="2:9" ht="20.25" customHeight="1">
      <c r="B16" s="164" t="s">
        <v>258</v>
      </c>
      <c r="C16" s="416" t="s">
        <v>296</v>
      </c>
      <c r="D16" s="416"/>
      <c r="E16" s="416"/>
      <c r="F16" s="416"/>
      <c r="G16" s="416"/>
      <c r="H16" s="416"/>
      <c r="I16" s="416"/>
    </row>
    <row r="17" spans="2:9" ht="30.75" customHeight="1">
      <c r="B17" s="164" t="s">
        <v>259</v>
      </c>
      <c r="C17" s="421" t="s">
        <v>295</v>
      </c>
      <c r="D17" s="423"/>
      <c r="E17" s="423"/>
      <c r="F17" s="423"/>
      <c r="G17" s="423"/>
      <c r="H17" s="423"/>
      <c r="I17" s="423"/>
    </row>
    <row r="18" spans="2:9" ht="18" customHeight="1">
      <c r="B18" s="424" t="s">
        <v>265</v>
      </c>
      <c r="C18" s="425" t="s">
        <v>237</v>
      </c>
      <c r="D18" s="425"/>
      <c r="E18" s="425"/>
      <c r="F18" s="426" t="s">
        <v>238</v>
      </c>
      <c r="G18" s="426"/>
      <c r="H18" s="426"/>
      <c r="I18" s="426"/>
    </row>
    <row r="19" spans="2:9" ht="39.75" customHeight="1">
      <c r="B19" s="424"/>
      <c r="C19" s="416" t="s">
        <v>297</v>
      </c>
      <c r="D19" s="416"/>
      <c r="E19" s="416"/>
      <c r="F19" s="416" t="s">
        <v>298</v>
      </c>
      <c r="G19" s="416"/>
      <c r="H19" s="416"/>
      <c r="I19" s="416"/>
    </row>
    <row r="20" spans="2:9" ht="39.75" customHeight="1">
      <c r="B20" s="165" t="s">
        <v>266</v>
      </c>
      <c r="C20" s="410" t="s">
        <v>299</v>
      </c>
      <c r="D20" s="411"/>
      <c r="E20" s="412"/>
      <c r="F20" s="307" t="s">
        <v>300</v>
      </c>
      <c r="G20" s="307"/>
      <c r="H20" s="307"/>
      <c r="I20" s="308"/>
    </row>
    <row r="21" spans="2:9" ht="41.95" customHeight="1">
      <c r="B21" s="165" t="s">
        <v>267</v>
      </c>
      <c r="C21" s="430" t="s">
        <v>301</v>
      </c>
      <c r="D21" s="431"/>
      <c r="E21" s="432"/>
      <c r="F21" s="433" t="s">
        <v>302</v>
      </c>
      <c r="G21" s="434"/>
      <c r="H21" s="434"/>
      <c r="I21" s="435"/>
    </row>
    <row r="22" spans="2:9" ht="23.3" customHeight="1">
      <c r="B22" s="165" t="s">
        <v>268</v>
      </c>
      <c r="C22" s="436">
        <v>44562</v>
      </c>
      <c r="D22" s="437"/>
      <c r="E22" s="438"/>
      <c r="F22" s="167" t="s">
        <v>271</v>
      </c>
      <c r="G22" s="178">
        <v>300</v>
      </c>
      <c r="H22" s="167" t="s">
        <v>275</v>
      </c>
      <c r="I22" s="179">
        <v>341</v>
      </c>
    </row>
    <row r="23" spans="2:9" ht="27" customHeight="1">
      <c r="B23" s="165" t="s">
        <v>269</v>
      </c>
      <c r="C23" s="436">
        <v>44926</v>
      </c>
      <c r="D23" s="434"/>
      <c r="E23" s="439"/>
      <c r="F23" s="167" t="s">
        <v>272</v>
      </c>
      <c r="G23" s="440">
        <v>350</v>
      </c>
      <c r="H23" s="441"/>
      <c r="I23" s="442"/>
    </row>
    <row r="24" spans="2:9" ht="45.7" customHeight="1">
      <c r="B24" s="166" t="s">
        <v>270</v>
      </c>
      <c r="C24" s="341" t="s">
        <v>88</v>
      </c>
      <c r="D24" s="342"/>
      <c r="E24" s="343"/>
      <c r="F24" s="183" t="s">
        <v>274</v>
      </c>
      <c r="G24" s="433" t="s">
        <v>303</v>
      </c>
      <c r="H24" s="434"/>
      <c r="I24" s="439"/>
    </row>
    <row r="25" spans="2:9" ht="22.6" customHeight="1">
      <c r="B25" s="443" t="s">
        <v>235</v>
      </c>
      <c r="C25" s="444"/>
      <c r="D25" s="444"/>
      <c r="E25" s="444"/>
      <c r="F25" s="444"/>
      <c r="G25" s="444"/>
      <c r="H25" s="444"/>
      <c r="I25" s="445"/>
    </row>
    <row r="26" spans="2:9" ht="43.5" customHeight="1">
      <c r="B26" s="169" t="s">
        <v>105</v>
      </c>
      <c r="C26" s="170" t="s">
        <v>261</v>
      </c>
      <c r="D26" s="170" t="s">
        <v>260</v>
      </c>
      <c r="E26" s="171" t="s">
        <v>264</v>
      </c>
      <c r="F26" s="170" t="s">
        <v>263</v>
      </c>
      <c r="G26" s="170" t="s">
        <v>262</v>
      </c>
      <c r="H26" s="171" t="s">
        <v>276</v>
      </c>
      <c r="I26" s="172" t="s">
        <v>273</v>
      </c>
    </row>
    <row r="27" spans="2:9" ht="19.55" customHeight="1">
      <c r="B27" s="173" t="s">
        <v>113</v>
      </c>
      <c r="C27" s="186">
        <v>10</v>
      </c>
      <c r="D27" s="189">
        <v>10</v>
      </c>
      <c r="E27" s="190">
        <f>IF(OR(C27=0,C27=""),0,D27/C27)</f>
        <v>1</v>
      </c>
      <c r="F27" s="446">
        <f>SUM(C27:C38)</f>
        <v>350</v>
      </c>
      <c r="G27" s="446">
        <f>SUM(D27:D38)</f>
        <v>350</v>
      </c>
      <c r="H27" s="187">
        <f>+(D27*100%)/$G$23</f>
        <v>2.8571428571428571E-2</v>
      </c>
      <c r="I27" s="446">
        <f>G27+I22</f>
        <v>691</v>
      </c>
    </row>
    <row r="28" spans="2:9" ht="19.55" customHeight="1">
      <c r="B28" s="173" t="s">
        <v>114</v>
      </c>
      <c r="C28" s="188">
        <v>2</v>
      </c>
      <c r="D28" s="189">
        <v>2</v>
      </c>
      <c r="E28" s="190">
        <f t="shared" ref="E28:E38" si="0">IF(OR(C28=0,C28=""),0,D28/C28)</f>
        <v>1</v>
      </c>
      <c r="F28" s="447"/>
      <c r="G28" s="447"/>
      <c r="H28" s="187">
        <f>+IF(D28="","",((D28*100%)/$G$23)+H27)</f>
        <v>3.4285714285714287E-2</v>
      </c>
      <c r="I28" s="447"/>
    </row>
    <row r="29" spans="2:9" ht="19.55" customHeight="1">
      <c r="B29" s="173" t="s">
        <v>115</v>
      </c>
      <c r="C29" s="186">
        <v>31</v>
      </c>
      <c r="D29" s="189">
        <v>31</v>
      </c>
      <c r="E29" s="190">
        <f t="shared" si="0"/>
        <v>1</v>
      </c>
      <c r="F29" s="447"/>
      <c r="G29" s="447"/>
      <c r="H29" s="187">
        <f t="shared" ref="H29:H38" si="1">+IF(D29="","",((D29*100%)/$G$23)+H28)</f>
        <v>0.12285714285714286</v>
      </c>
      <c r="I29" s="447"/>
    </row>
    <row r="30" spans="2:9" ht="19.55" customHeight="1">
      <c r="B30" s="173" t="s">
        <v>116</v>
      </c>
      <c r="C30" s="186">
        <v>44</v>
      </c>
      <c r="D30" s="189">
        <v>44</v>
      </c>
      <c r="E30" s="190">
        <f t="shared" si="0"/>
        <v>1</v>
      </c>
      <c r="F30" s="447"/>
      <c r="G30" s="447"/>
      <c r="H30" s="187">
        <f t="shared" si="1"/>
        <v>0.24857142857142858</v>
      </c>
      <c r="I30" s="447"/>
    </row>
    <row r="31" spans="2:9" ht="19.55" customHeight="1">
      <c r="B31" s="173" t="s">
        <v>117</v>
      </c>
      <c r="C31" s="186">
        <v>30</v>
      </c>
      <c r="D31" s="189">
        <v>30</v>
      </c>
      <c r="E31" s="190">
        <f t="shared" si="0"/>
        <v>1</v>
      </c>
      <c r="F31" s="447"/>
      <c r="G31" s="447"/>
      <c r="H31" s="187">
        <f t="shared" si="1"/>
        <v>0.3342857142857143</v>
      </c>
      <c r="I31" s="447"/>
    </row>
    <row r="32" spans="2:9" ht="19.55" customHeight="1">
      <c r="B32" s="173" t="s">
        <v>118</v>
      </c>
      <c r="C32" s="186">
        <v>68</v>
      </c>
      <c r="D32" s="189">
        <v>68</v>
      </c>
      <c r="E32" s="190">
        <f t="shared" si="0"/>
        <v>1</v>
      </c>
      <c r="F32" s="447"/>
      <c r="G32" s="447"/>
      <c r="H32" s="187">
        <f t="shared" si="1"/>
        <v>0.52857142857142858</v>
      </c>
      <c r="I32" s="447"/>
    </row>
    <row r="33" spans="2:9" ht="19.55" customHeight="1">
      <c r="B33" s="173" t="s">
        <v>119</v>
      </c>
      <c r="C33" s="186">
        <v>46</v>
      </c>
      <c r="D33" s="189">
        <v>46</v>
      </c>
      <c r="E33" s="190">
        <f t="shared" si="0"/>
        <v>1</v>
      </c>
      <c r="F33" s="447"/>
      <c r="G33" s="447"/>
      <c r="H33" s="187">
        <f t="shared" si="1"/>
        <v>0.66</v>
      </c>
      <c r="I33" s="447"/>
    </row>
    <row r="34" spans="2:9" ht="19.55" customHeight="1">
      <c r="B34" s="173" t="s">
        <v>120</v>
      </c>
      <c r="C34" s="186">
        <v>41</v>
      </c>
      <c r="D34" s="189">
        <v>41</v>
      </c>
      <c r="E34" s="190">
        <f t="shared" si="0"/>
        <v>1</v>
      </c>
      <c r="F34" s="447"/>
      <c r="G34" s="447"/>
      <c r="H34" s="187">
        <f t="shared" si="1"/>
        <v>0.77714285714285714</v>
      </c>
      <c r="I34" s="447"/>
    </row>
    <row r="35" spans="2:9" ht="19.55" customHeight="1">
      <c r="B35" s="173" t="s">
        <v>121</v>
      </c>
      <c r="C35" s="186">
        <v>17</v>
      </c>
      <c r="D35" s="189">
        <v>17</v>
      </c>
      <c r="E35" s="190">
        <f t="shared" si="0"/>
        <v>1</v>
      </c>
      <c r="F35" s="447"/>
      <c r="G35" s="447"/>
      <c r="H35" s="187">
        <f t="shared" si="1"/>
        <v>0.82571428571428573</v>
      </c>
      <c r="I35" s="447"/>
    </row>
    <row r="36" spans="2:9" ht="19.55" customHeight="1">
      <c r="B36" s="173" t="s">
        <v>122</v>
      </c>
      <c r="C36" s="186">
        <v>48</v>
      </c>
      <c r="D36" s="189">
        <v>48</v>
      </c>
      <c r="E36" s="190">
        <f t="shared" si="0"/>
        <v>1</v>
      </c>
      <c r="F36" s="447"/>
      <c r="G36" s="447"/>
      <c r="H36" s="187">
        <f t="shared" si="1"/>
        <v>0.96285714285714286</v>
      </c>
      <c r="I36" s="447"/>
    </row>
    <row r="37" spans="2:9" ht="19.55" customHeight="1">
      <c r="B37" s="173" t="s">
        <v>123</v>
      </c>
      <c r="C37" s="186">
        <v>8</v>
      </c>
      <c r="D37" s="189">
        <v>8</v>
      </c>
      <c r="E37" s="190">
        <f t="shared" si="0"/>
        <v>1</v>
      </c>
      <c r="F37" s="447"/>
      <c r="G37" s="447"/>
      <c r="H37" s="187">
        <f t="shared" si="1"/>
        <v>0.98571428571428577</v>
      </c>
      <c r="I37" s="447"/>
    </row>
    <row r="38" spans="2:9" ht="19.55" customHeight="1">
      <c r="B38" s="173" t="s">
        <v>124</v>
      </c>
      <c r="C38" s="186">
        <v>5</v>
      </c>
      <c r="D38" s="189">
        <v>5</v>
      </c>
      <c r="E38" s="190">
        <f t="shared" si="0"/>
        <v>1</v>
      </c>
      <c r="F38" s="448"/>
      <c r="G38" s="448"/>
      <c r="H38" s="187">
        <f t="shared" si="1"/>
        <v>1</v>
      </c>
      <c r="I38" s="448"/>
    </row>
    <row r="39" spans="2:9" ht="80.349999999999994" customHeight="1">
      <c r="B39" s="174" t="s">
        <v>277</v>
      </c>
      <c r="C39" s="427" t="s">
        <v>382</v>
      </c>
      <c r="D39" s="428"/>
      <c r="E39" s="428"/>
      <c r="F39" s="428"/>
      <c r="G39" s="428"/>
      <c r="H39" s="428"/>
      <c r="I39" s="429"/>
    </row>
    <row r="40" spans="2:9" ht="34.5" customHeight="1">
      <c r="B40" s="452"/>
      <c r="C40" s="320"/>
      <c r="D40" s="320"/>
      <c r="E40" s="320"/>
      <c r="F40" s="320"/>
      <c r="G40" s="320"/>
      <c r="H40" s="320"/>
      <c r="I40" s="453"/>
    </row>
    <row r="41" spans="2:9" ht="34.5" customHeight="1">
      <c r="B41" s="454"/>
      <c r="C41" s="323"/>
      <c r="D41" s="323"/>
      <c r="E41" s="323"/>
      <c r="F41" s="323"/>
      <c r="G41" s="323"/>
      <c r="H41" s="323"/>
      <c r="I41" s="455"/>
    </row>
    <row r="42" spans="2:9" ht="34.5" customHeight="1">
      <c r="B42" s="454"/>
      <c r="C42" s="323"/>
      <c r="D42" s="323"/>
      <c r="E42" s="323"/>
      <c r="F42" s="323"/>
      <c r="G42" s="323"/>
      <c r="H42" s="323"/>
      <c r="I42" s="455"/>
    </row>
    <row r="43" spans="2:9" ht="34.5" customHeight="1">
      <c r="B43" s="454"/>
      <c r="C43" s="323"/>
      <c r="D43" s="323"/>
      <c r="E43" s="323"/>
      <c r="F43" s="323"/>
      <c r="G43" s="323"/>
      <c r="H43" s="323"/>
      <c r="I43" s="455"/>
    </row>
    <row r="44" spans="2:9" ht="34.5" customHeight="1">
      <c r="B44" s="456"/>
      <c r="C44" s="326"/>
      <c r="D44" s="326"/>
      <c r="E44" s="326"/>
      <c r="F44" s="326"/>
      <c r="G44" s="326"/>
      <c r="H44" s="326"/>
      <c r="I44" s="457"/>
    </row>
    <row r="45" spans="2:9" ht="96.8" customHeight="1">
      <c r="B45" s="164" t="s">
        <v>278</v>
      </c>
      <c r="C45" s="427" t="s">
        <v>378</v>
      </c>
      <c r="D45" s="428"/>
      <c r="E45" s="428"/>
      <c r="F45" s="428"/>
      <c r="G45" s="428"/>
      <c r="H45" s="428"/>
      <c r="I45" s="429"/>
    </row>
    <row r="46" spans="2:9" ht="54.7" customHeight="1">
      <c r="B46" s="164" t="s">
        <v>279</v>
      </c>
      <c r="C46" s="427" t="s">
        <v>223</v>
      </c>
      <c r="D46" s="428"/>
      <c r="E46" s="428"/>
      <c r="F46" s="428"/>
      <c r="G46" s="428"/>
      <c r="H46" s="428"/>
      <c r="I46" s="429"/>
    </row>
    <row r="47" spans="2:9" ht="66.25" customHeight="1">
      <c r="B47" s="175" t="s">
        <v>280</v>
      </c>
      <c r="C47" s="458" t="s">
        <v>360</v>
      </c>
      <c r="D47" s="459"/>
      <c r="E47" s="459"/>
      <c r="F47" s="459"/>
      <c r="G47" s="459"/>
      <c r="H47" s="459"/>
      <c r="I47" s="460"/>
    </row>
    <row r="48" spans="2:9" ht="22.6" customHeight="1">
      <c r="B48" s="444" t="s">
        <v>236</v>
      </c>
      <c r="C48" s="444"/>
      <c r="D48" s="444"/>
      <c r="E48" s="444"/>
      <c r="F48" s="444"/>
      <c r="G48" s="444"/>
      <c r="H48" s="444"/>
      <c r="I48" s="444"/>
    </row>
    <row r="49" spans="2:9" ht="22.6" customHeight="1">
      <c r="B49" s="449" t="s">
        <v>281</v>
      </c>
      <c r="C49" s="177" t="s">
        <v>282</v>
      </c>
      <c r="D49" s="451" t="s">
        <v>283</v>
      </c>
      <c r="E49" s="451"/>
      <c r="F49" s="451"/>
      <c r="G49" s="451" t="s">
        <v>284</v>
      </c>
      <c r="H49" s="451"/>
      <c r="I49" s="451"/>
    </row>
    <row r="50" spans="2:9" ht="30.75" customHeight="1">
      <c r="B50" s="450"/>
      <c r="C50" s="180"/>
      <c r="D50" s="409"/>
      <c r="E50" s="409"/>
      <c r="F50" s="409"/>
      <c r="G50" s="409"/>
      <c r="H50" s="409"/>
      <c r="I50" s="409"/>
    </row>
    <row r="51" spans="2:9" ht="32.299999999999997" customHeight="1">
      <c r="B51" s="176" t="s">
        <v>285</v>
      </c>
      <c r="C51" s="409" t="s">
        <v>375</v>
      </c>
      <c r="D51" s="409"/>
      <c r="E51" s="409"/>
      <c r="F51" s="409"/>
      <c r="G51" s="409"/>
      <c r="H51" s="409"/>
      <c r="I51" s="409"/>
    </row>
    <row r="52" spans="2:9" ht="28.55" customHeight="1">
      <c r="B52" s="167" t="s">
        <v>286</v>
      </c>
      <c r="C52" s="410" t="s">
        <v>374</v>
      </c>
      <c r="D52" s="411"/>
      <c r="E52" s="411"/>
      <c r="F52" s="411"/>
      <c r="G52" s="411"/>
      <c r="H52" s="411"/>
      <c r="I52" s="412"/>
    </row>
    <row r="53" spans="2:9" ht="30.25" customHeight="1">
      <c r="B53" s="175" t="s">
        <v>287</v>
      </c>
      <c r="C53" s="409" t="s">
        <v>304</v>
      </c>
      <c r="D53" s="409"/>
      <c r="E53" s="409"/>
      <c r="F53" s="409"/>
      <c r="G53" s="409"/>
      <c r="H53" s="409"/>
      <c r="I53" s="409"/>
    </row>
    <row r="54" spans="2:9" ht="31.6" customHeight="1">
      <c r="B54" s="175" t="s">
        <v>288</v>
      </c>
      <c r="C54" s="409" t="s">
        <v>305</v>
      </c>
      <c r="D54" s="409"/>
      <c r="E54" s="409"/>
      <c r="F54" s="409"/>
      <c r="G54" s="409"/>
      <c r="H54" s="409"/>
      <c r="I54" s="409"/>
    </row>
    <row r="55" spans="2:9">
      <c r="B55" s="44"/>
      <c r="C55" s="45"/>
      <c r="D55" s="45"/>
      <c r="E55" s="46"/>
      <c r="F55" s="46"/>
      <c r="G55" s="47"/>
      <c r="H55" s="48"/>
      <c r="I55" s="45"/>
    </row>
    <row r="56" spans="2:9">
      <c r="B56" s="44"/>
      <c r="C56" s="45"/>
      <c r="D56" s="45"/>
      <c r="E56" s="46"/>
      <c r="F56" s="46"/>
      <c r="G56" s="47"/>
      <c r="H56" s="48"/>
      <c r="I56" s="45"/>
    </row>
    <row r="57" spans="2:9">
      <c r="B57" s="44"/>
      <c r="C57" s="45"/>
      <c r="D57" s="45"/>
      <c r="E57" s="46"/>
      <c r="F57" s="46"/>
      <c r="G57" s="47"/>
      <c r="H57" s="48"/>
      <c r="I57" s="45"/>
    </row>
    <row r="58" spans="2:9">
      <c r="B58" s="44"/>
      <c r="C58" s="45"/>
      <c r="D58" s="45"/>
      <c r="E58" s="46"/>
      <c r="F58" s="46"/>
      <c r="G58" s="47"/>
      <c r="H58" s="48"/>
      <c r="I58" s="45"/>
    </row>
    <row r="59" spans="2:9">
      <c r="B59" s="44"/>
      <c r="C59" s="45"/>
      <c r="D59" s="45"/>
      <c r="E59" s="46"/>
      <c r="F59" s="46"/>
      <c r="G59" s="47"/>
      <c r="H59" s="48"/>
      <c r="I59" s="45"/>
    </row>
    <row r="60" spans="2:9" ht="25.5" customHeight="1">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2">
    <dataValidation type="list" allowBlank="1" showInputMessage="1" showErrorMessage="1" sqref="H12:I12">
      <formula1>#REF!</formula1>
    </dataValidation>
    <dataValidation type="list" allowBlank="1" showInputMessage="1" showErrorMessage="1" sqref="C24:E24 C7 I7 H13:I13 C9:F9">
      <formula1>#REF!</formula1>
    </dataValidation>
  </dataValidations>
  <pageMargins left="0.7" right="0.7" top="0.75" bottom="0.75" header="0.3" footer="0.3"/>
  <pageSetup orientation="portrait" r:id="rId1"/>
  <drawing r:id="rId2"/>
  <legacyDrawing r:id="rId3"/>
  <oleObjects>
    <oleObject progId="PBrush" shapeId="35784888" r:id="rId4"/>
  </oleObjects>
</worksheet>
</file>

<file path=xl/worksheets/sheet5.xml><?xml version="1.0" encoding="utf-8"?>
<worksheet xmlns="http://schemas.openxmlformats.org/spreadsheetml/2006/main" xmlns:r="http://schemas.openxmlformats.org/officeDocument/2006/relationships">
  <sheetPr>
    <tabColor rgb="FF92D050"/>
  </sheetPr>
  <dimension ref="B1:S60"/>
  <sheetViews>
    <sheetView zoomScale="80" zoomScaleNormal="80" workbookViewId="0">
      <selection activeCell="G23" sqref="G23:I23"/>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9" width="22.5" style="7" customWidth="1"/>
    <col min="10" max="19" width="11.5" style="3"/>
    <col min="20" max="16384" width="11.5" style="7"/>
  </cols>
  <sheetData>
    <row r="1" spans="2:9" ht="37.549999999999997" customHeight="1">
      <c r="B1" s="407"/>
      <c r="C1" s="274" t="s">
        <v>25</v>
      </c>
      <c r="D1" s="274"/>
      <c r="E1" s="274"/>
      <c r="F1" s="274"/>
      <c r="G1" s="274"/>
      <c r="H1" s="274"/>
      <c r="I1" s="408"/>
    </row>
    <row r="2" spans="2:9" ht="37.549999999999997" customHeight="1">
      <c r="B2" s="407"/>
      <c r="C2" s="274" t="s">
        <v>239</v>
      </c>
      <c r="D2" s="274"/>
      <c r="E2" s="274"/>
      <c r="F2" s="274"/>
      <c r="G2" s="274"/>
      <c r="H2" s="274"/>
      <c r="I2" s="408"/>
    </row>
    <row r="3" spans="2:9" ht="37.549999999999997" customHeight="1">
      <c r="B3" s="407"/>
      <c r="C3" s="274" t="s">
        <v>240</v>
      </c>
      <c r="D3" s="274"/>
      <c r="E3" s="274"/>
      <c r="F3" s="274" t="s">
        <v>241</v>
      </c>
      <c r="G3" s="274"/>
      <c r="H3" s="274"/>
      <c r="I3" s="408"/>
    </row>
    <row r="4" spans="2:9" ht="23.3" customHeight="1">
      <c r="B4" s="413"/>
      <c r="C4" s="413"/>
      <c r="D4" s="413"/>
      <c r="E4" s="413"/>
      <c r="F4" s="413"/>
      <c r="G4" s="413"/>
      <c r="H4" s="413"/>
      <c r="I4" s="413"/>
    </row>
    <row r="5" spans="2:9" ht="23.95" customHeight="1">
      <c r="B5" s="414" t="s">
        <v>234</v>
      </c>
      <c r="C5" s="414"/>
      <c r="D5" s="414"/>
      <c r="E5" s="414"/>
      <c r="F5" s="414"/>
      <c r="G5" s="414"/>
      <c r="H5" s="414"/>
      <c r="I5" s="414"/>
    </row>
    <row r="6" spans="2:9" ht="30.75" customHeight="1">
      <c r="B6" s="164" t="s">
        <v>242</v>
      </c>
      <c r="C6" s="181">
        <v>2</v>
      </c>
      <c r="D6" s="415" t="s">
        <v>243</v>
      </c>
      <c r="E6" s="415"/>
      <c r="F6" s="416" t="s">
        <v>306</v>
      </c>
      <c r="G6" s="416"/>
      <c r="H6" s="416"/>
      <c r="I6" s="416"/>
    </row>
    <row r="7" spans="2:9" ht="30.75" customHeight="1">
      <c r="B7" s="164" t="s">
        <v>244</v>
      </c>
      <c r="C7" s="181" t="s">
        <v>81</v>
      </c>
      <c r="D7" s="415" t="s">
        <v>245</v>
      </c>
      <c r="E7" s="415"/>
      <c r="F7" s="416" t="s">
        <v>290</v>
      </c>
      <c r="G7" s="416"/>
      <c r="H7" s="167" t="s">
        <v>246</v>
      </c>
      <c r="I7" s="181" t="s">
        <v>81</v>
      </c>
    </row>
    <row r="8" spans="2:9" ht="30.75" customHeight="1">
      <c r="B8" s="164" t="s">
        <v>247</v>
      </c>
      <c r="C8" s="416" t="s">
        <v>291</v>
      </c>
      <c r="D8" s="416"/>
      <c r="E8" s="416"/>
      <c r="F8" s="416"/>
      <c r="G8" s="167" t="s">
        <v>248</v>
      </c>
      <c r="H8" s="417">
        <v>7560</v>
      </c>
      <c r="I8" s="417"/>
    </row>
    <row r="9" spans="2:9" ht="30.75" customHeight="1">
      <c r="B9" s="164" t="s">
        <v>48</v>
      </c>
      <c r="C9" s="418" t="s">
        <v>65</v>
      </c>
      <c r="D9" s="418"/>
      <c r="E9" s="418"/>
      <c r="F9" s="418"/>
      <c r="G9" s="167" t="s">
        <v>249</v>
      </c>
      <c r="H9" s="419" t="s">
        <v>165</v>
      </c>
      <c r="I9" s="419"/>
    </row>
    <row r="10" spans="2:9" ht="30.75" customHeight="1">
      <c r="B10" s="164" t="s">
        <v>250</v>
      </c>
      <c r="C10" s="420" t="s">
        <v>367</v>
      </c>
      <c r="D10" s="420"/>
      <c r="E10" s="420"/>
      <c r="F10" s="420"/>
      <c r="G10" s="420"/>
      <c r="H10" s="420"/>
      <c r="I10" s="420"/>
    </row>
    <row r="11" spans="2:9" ht="30.75" customHeight="1">
      <c r="B11" s="164" t="s">
        <v>251</v>
      </c>
      <c r="C11" s="421" t="s">
        <v>292</v>
      </c>
      <c r="D11" s="421"/>
      <c r="E11" s="421"/>
      <c r="F11" s="421"/>
      <c r="G11" s="421"/>
      <c r="H11" s="421"/>
      <c r="I11" s="421"/>
    </row>
    <row r="12" spans="2:9" ht="30.75" customHeight="1">
      <c r="B12" s="164" t="s">
        <v>254</v>
      </c>
      <c r="C12" s="306" t="s">
        <v>355</v>
      </c>
      <c r="D12" s="306"/>
      <c r="E12" s="306"/>
      <c r="F12" s="306"/>
      <c r="G12" s="167" t="s">
        <v>252</v>
      </c>
      <c r="H12" s="307" t="s">
        <v>91</v>
      </c>
      <c r="I12" s="307"/>
    </row>
    <row r="13" spans="2:9" ht="30.75" customHeight="1">
      <c r="B13" s="164" t="s">
        <v>255</v>
      </c>
      <c r="C13" s="422" t="s">
        <v>366</v>
      </c>
      <c r="D13" s="422"/>
      <c r="E13" s="422"/>
      <c r="F13" s="422"/>
      <c r="G13" s="167" t="s">
        <v>253</v>
      </c>
      <c r="H13" s="421" t="s">
        <v>70</v>
      </c>
      <c r="I13" s="421"/>
    </row>
    <row r="14" spans="2:9" ht="64.55" customHeight="1">
      <c r="B14" s="164" t="s">
        <v>256</v>
      </c>
      <c r="C14" s="291" t="s">
        <v>363</v>
      </c>
      <c r="D14" s="291"/>
      <c r="E14" s="291"/>
      <c r="F14" s="291"/>
      <c r="G14" s="291"/>
      <c r="H14" s="291"/>
      <c r="I14" s="291"/>
    </row>
    <row r="15" spans="2:9" ht="30.75" customHeight="1">
      <c r="B15" s="164" t="s">
        <v>257</v>
      </c>
      <c r="C15" s="306" t="s">
        <v>307</v>
      </c>
      <c r="D15" s="306"/>
      <c r="E15" s="306"/>
      <c r="F15" s="306"/>
      <c r="G15" s="306"/>
      <c r="H15" s="306"/>
      <c r="I15" s="306"/>
    </row>
    <row r="16" spans="2:9" ht="20.25" customHeight="1">
      <c r="B16" s="164" t="s">
        <v>258</v>
      </c>
      <c r="C16" s="416" t="s">
        <v>309</v>
      </c>
      <c r="D16" s="416"/>
      <c r="E16" s="416"/>
      <c r="F16" s="416"/>
      <c r="G16" s="416"/>
      <c r="H16" s="416"/>
      <c r="I16" s="416"/>
    </row>
    <row r="17" spans="2:9" ht="30.75" customHeight="1">
      <c r="B17" s="164" t="s">
        <v>259</v>
      </c>
      <c r="C17" s="421" t="s">
        <v>308</v>
      </c>
      <c r="D17" s="423"/>
      <c r="E17" s="423"/>
      <c r="F17" s="423"/>
      <c r="G17" s="423"/>
      <c r="H17" s="423"/>
      <c r="I17" s="423"/>
    </row>
    <row r="18" spans="2:9" ht="18" customHeight="1">
      <c r="B18" s="424" t="s">
        <v>265</v>
      </c>
      <c r="C18" s="425" t="s">
        <v>237</v>
      </c>
      <c r="D18" s="425"/>
      <c r="E18" s="425"/>
      <c r="F18" s="426" t="s">
        <v>238</v>
      </c>
      <c r="G18" s="426"/>
      <c r="H18" s="426"/>
      <c r="I18" s="426"/>
    </row>
    <row r="19" spans="2:9" ht="39.75" customHeight="1">
      <c r="B19" s="424"/>
      <c r="C19" s="416" t="s">
        <v>310</v>
      </c>
      <c r="D19" s="416"/>
      <c r="E19" s="416"/>
      <c r="F19" s="416" t="s">
        <v>311</v>
      </c>
      <c r="G19" s="416"/>
      <c r="H19" s="416"/>
      <c r="I19" s="416"/>
    </row>
    <row r="20" spans="2:9" ht="39.75" customHeight="1">
      <c r="B20" s="165" t="s">
        <v>266</v>
      </c>
      <c r="C20" s="410" t="s">
        <v>312</v>
      </c>
      <c r="D20" s="411"/>
      <c r="E20" s="412"/>
      <c r="F20" s="307" t="s">
        <v>313</v>
      </c>
      <c r="G20" s="307"/>
      <c r="H20" s="307"/>
      <c r="I20" s="308"/>
    </row>
    <row r="21" spans="2:9" ht="41.95" customHeight="1">
      <c r="B21" s="165" t="s">
        <v>267</v>
      </c>
      <c r="C21" s="430" t="s">
        <v>314</v>
      </c>
      <c r="D21" s="431"/>
      <c r="E21" s="432"/>
      <c r="F21" s="433" t="s">
        <v>315</v>
      </c>
      <c r="G21" s="434"/>
      <c r="H21" s="434"/>
      <c r="I21" s="435"/>
    </row>
    <row r="22" spans="2:9" ht="23.3" customHeight="1">
      <c r="B22" s="165" t="s">
        <v>268</v>
      </c>
      <c r="C22" s="436">
        <v>44562</v>
      </c>
      <c r="D22" s="437"/>
      <c r="E22" s="438"/>
      <c r="F22" s="167" t="s">
        <v>271</v>
      </c>
      <c r="G22" s="178">
        <v>2</v>
      </c>
      <c r="H22" s="167" t="s">
        <v>275</v>
      </c>
      <c r="I22" s="179">
        <v>3</v>
      </c>
    </row>
    <row r="23" spans="2:9" ht="27" customHeight="1">
      <c r="B23" s="165" t="s">
        <v>269</v>
      </c>
      <c r="C23" s="436">
        <v>44926</v>
      </c>
      <c r="D23" s="434"/>
      <c r="E23" s="439"/>
      <c r="F23" s="167" t="s">
        <v>272</v>
      </c>
      <c r="G23" s="463">
        <v>2</v>
      </c>
      <c r="H23" s="464"/>
      <c r="I23" s="465"/>
    </row>
    <row r="24" spans="2:9" ht="30.75" customHeight="1">
      <c r="B24" s="166" t="s">
        <v>270</v>
      </c>
      <c r="C24" s="341" t="s">
        <v>88</v>
      </c>
      <c r="D24" s="342"/>
      <c r="E24" s="343"/>
      <c r="F24" s="168" t="s">
        <v>274</v>
      </c>
      <c r="G24" s="433" t="s">
        <v>303</v>
      </c>
      <c r="H24" s="434"/>
      <c r="I24" s="439"/>
    </row>
    <row r="25" spans="2:9" ht="22.6" customHeight="1">
      <c r="B25" s="443" t="s">
        <v>235</v>
      </c>
      <c r="C25" s="444"/>
      <c r="D25" s="444"/>
      <c r="E25" s="444"/>
      <c r="F25" s="444"/>
      <c r="G25" s="444"/>
      <c r="H25" s="444"/>
      <c r="I25" s="445"/>
    </row>
    <row r="26" spans="2:9" ht="43.5" customHeight="1">
      <c r="B26" s="169" t="s">
        <v>105</v>
      </c>
      <c r="C26" s="170" t="s">
        <v>261</v>
      </c>
      <c r="D26" s="170" t="s">
        <v>260</v>
      </c>
      <c r="E26" s="171" t="s">
        <v>264</v>
      </c>
      <c r="F26" s="170" t="s">
        <v>263</v>
      </c>
      <c r="G26" s="170" t="s">
        <v>262</v>
      </c>
      <c r="H26" s="171" t="s">
        <v>276</v>
      </c>
      <c r="I26" s="172" t="s">
        <v>273</v>
      </c>
    </row>
    <row r="27" spans="2:9" ht="19.55" customHeight="1">
      <c r="B27" s="173" t="s">
        <v>113</v>
      </c>
      <c r="C27" s="200">
        <v>0</v>
      </c>
      <c r="D27" s="196">
        <v>0</v>
      </c>
      <c r="E27" s="190">
        <f>IF(OR(C27=0,C27=""),0,D27/C27)</f>
        <v>0</v>
      </c>
      <c r="F27" s="446">
        <f>SUM(C27:C38)</f>
        <v>2</v>
      </c>
      <c r="G27" s="446">
        <f>SUM(D27:D38)</f>
        <v>2</v>
      </c>
      <c r="H27" s="187">
        <f>+(D27*100%)/$G$23</f>
        <v>0</v>
      </c>
      <c r="I27" s="446">
        <f>G27+I22</f>
        <v>5</v>
      </c>
    </row>
    <row r="28" spans="2:9" ht="19.55" customHeight="1">
      <c r="B28" s="173" t="s">
        <v>114</v>
      </c>
      <c r="C28" s="200">
        <v>0</v>
      </c>
      <c r="D28" s="196">
        <v>0</v>
      </c>
      <c r="E28" s="190">
        <f t="shared" ref="E28:E38" si="0">IF(OR(C28=0,C28=""),0,D28/C28)</f>
        <v>0</v>
      </c>
      <c r="F28" s="447"/>
      <c r="G28" s="447"/>
      <c r="H28" s="187">
        <f>+IF(D28="","",((D28*100%)/$G$23)+H27)</f>
        <v>0</v>
      </c>
      <c r="I28" s="447"/>
    </row>
    <row r="29" spans="2:9" ht="19.55" customHeight="1">
      <c r="B29" s="173" t="s">
        <v>115</v>
      </c>
      <c r="C29" s="200">
        <v>0</v>
      </c>
      <c r="D29" s="196">
        <v>0</v>
      </c>
      <c r="E29" s="190">
        <f t="shared" si="0"/>
        <v>0</v>
      </c>
      <c r="F29" s="447"/>
      <c r="G29" s="447"/>
      <c r="H29" s="187">
        <f t="shared" ref="H29:H38" si="1">+IF(D29="","",((D29*100%)/$G$23)+H28)</f>
        <v>0</v>
      </c>
      <c r="I29" s="447"/>
    </row>
    <row r="30" spans="2:9" ht="19.55" customHeight="1">
      <c r="B30" s="173" t="s">
        <v>116</v>
      </c>
      <c r="C30" s="200">
        <v>0</v>
      </c>
      <c r="D30" s="191">
        <v>0</v>
      </c>
      <c r="E30" s="190">
        <f t="shared" si="0"/>
        <v>0</v>
      </c>
      <c r="F30" s="447"/>
      <c r="G30" s="447"/>
      <c r="H30" s="187">
        <f t="shared" si="1"/>
        <v>0</v>
      </c>
      <c r="I30" s="447"/>
    </row>
    <row r="31" spans="2:9" ht="19.55" customHeight="1">
      <c r="B31" s="173" t="s">
        <v>117</v>
      </c>
      <c r="C31" s="200">
        <v>0</v>
      </c>
      <c r="D31" s="191">
        <v>0</v>
      </c>
      <c r="E31" s="190">
        <f t="shared" si="0"/>
        <v>0</v>
      </c>
      <c r="F31" s="447"/>
      <c r="G31" s="447"/>
      <c r="H31" s="187">
        <f t="shared" si="1"/>
        <v>0</v>
      </c>
      <c r="I31" s="447"/>
    </row>
    <row r="32" spans="2:9" ht="19.55" customHeight="1">
      <c r="B32" s="173" t="s">
        <v>118</v>
      </c>
      <c r="C32" s="200">
        <v>0</v>
      </c>
      <c r="D32" s="191">
        <v>0</v>
      </c>
      <c r="E32" s="190">
        <f t="shared" si="0"/>
        <v>0</v>
      </c>
      <c r="F32" s="447"/>
      <c r="G32" s="447"/>
      <c r="H32" s="187">
        <f t="shared" si="1"/>
        <v>0</v>
      </c>
      <c r="I32" s="447"/>
    </row>
    <row r="33" spans="2:9" ht="19.55" customHeight="1">
      <c r="B33" s="173" t="s">
        <v>119</v>
      </c>
      <c r="C33" s="200">
        <v>0</v>
      </c>
      <c r="D33" s="191">
        <v>0</v>
      </c>
      <c r="E33" s="190">
        <f t="shared" si="0"/>
        <v>0</v>
      </c>
      <c r="F33" s="447"/>
      <c r="G33" s="447"/>
      <c r="H33" s="187">
        <f t="shared" si="1"/>
        <v>0</v>
      </c>
      <c r="I33" s="447"/>
    </row>
    <row r="34" spans="2:9" ht="19.55" customHeight="1">
      <c r="B34" s="173" t="s">
        <v>120</v>
      </c>
      <c r="C34" s="200">
        <v>1</v>
      </c>
      <c r="D34" s="191">
        <v>1</v>
      </c>
      <c r="E34" s="190">
        <f t="shared" si="0"/>
        <v>1</v>
      </c>
      <c r="F34" s="447"/>
      <c r="G34" s="447"/>
      <c r="H34" s="187">
        <f t="shared" si="1"/>
        <v>0.5</v>
      </c>
      <c r="I34" s="447"/>
    </row>
    <row r="35" spans="2:9" ht="19.55" customHeight="1">
      <c r="B35" s="173" t="s">
        <v>121</v>
      </c>
      <c r="C35" s="200">
        <v>0</v>
      </c>
      <c r="D35" s="191">
        <v>0</v>
      </c>
      <c r="E35" s="190">
        <f t="shared" si="0"/>
        <v>0</v>
      </c>
      <c r="F35" s="447"/>
      <c r="G35" s="447"/>
      <c r="H35" s="187">
        <f t="shared" si="1"/>
        <v>0.5</v>
      </c>
      <c r="I35" s="447"/>
    </row>
    <row r="36" spans="2:9" ht="19.55" customHeight="1">
      <c r="B36" s="173" t="s">
        <v>122</v>
      </c>
      <c r="C36" s="200">
        <v>1</v>
      </c>
      <c r="D36" s="191">
        <v>1</v>
      </c>
      <c r="E36" s="190">
        <f t="shared" si="0"/>
        <v>1</v>
      </c>
      <c r="F36" s="447"/>
      <c r="G36" s="447"/>
      <c r="H36" s="187">
        <f t="shared" si="1"/>
        <v>1</v>
      </c>
      <c r="I36" s="447"/>
    </row>
    <row r="37" spans="2:9" ht="19.55" customHeight="1">
      <c r="B37" s="173" t="s">
        <v>123</v>
      </c>
      <c r="C37" s="200">
        <v>0</v>
      </c>
      <c r="D37" s="191">
        <v>0</v>
      </c>
      <c r="E37" s="190">
        <f t="shared" si="0"/>
        <v>0</v>
      </c>
      <c r="F37" s="447"/>
      <c r="G37" s="447"/>
      <c r="H37" s="187">
        <f t="shared" si="1"/>
        <v>1</v>
      </c>
      <c r="I37" s="447"/>
    </row>
    <row r="38" spans="2:9" ht="19.55" customHeight="1">
      <c r="B38" s="173" t="s">
        <v>124</v>
      </c>
      <c r="C38" s="200">
        <v>0</v>
      </c>
      <c r="D38" s="191">
        <v>0</v>
      </c>
      <c r="E38" s="190">
        <f t="shared" si="0"/>
        <v>0</v>
      </c>
      <c r="F38" s="448"/>
      <c r="G38" s="448"/>
      <c r="H38" s="187">
        <f t="shared" si="1"/>
        <v>1</v>
      </c>
      <c r="I38" s="448"/>
    </row>
    <row r="39" spans="2:9" ht="78.8" customHeight="1">
      <c r="B39" s="174" t="s">
        <v>277</v>
      </c>
      <c r="C39" s="427" t="s">
        <v>376</v>
      </c>
      <c r="D39" s="428"/>
      <c r="E39" s="428"/>
      <c r="F39" s="428"/>
      <c r="G39" s="428"/>
      <c r="H39" s="428"/>
      <c r="I39" s="429"/>
    </row>
    <row r="40" spans="2:9" ht="34.5" customHeight="1">
      <c r="B40" s="452"/>
      <c r="C40" s="320"/>
      <c r="D40" s="320"/>
      <c r="E40" s="320"/>
      <c r="F40" s="320"/>
      <c r="G40" s="320"/>
      <c r="H40" s="320"/>
      <c r="I40" s="453"/>
    </row>
    <row r="41" spans="2:9" ht="34.5" customHeight="1">
      <c r="B41" s="454"/>
      <c r="C41" s="323"/>
      <c r="D41" s="323"/>
      <c r="E41" s="323"/>
      <c r="F41" s="323"/>
      <c r="G41" s="323"/>
      <c r="H41" s="323"/>
      <c r="I41" s="455"/>
    </row>
    <row r="42" spans="2:9" ht="34.5" customHeight="1">
      <c r="B42" s="454"/>
      <c r="C42" s="323"/>
      <c r="D42" s="323"/>
      <c r="E42" s="323"/>
      <c r="F42" s="323"/>
      <c r="G42" s="323"/>
      <c r="H42" s="323"/>
      <c r="I42" s="455"/>
    </row>
    <row r="43" spans="2:9" ht="57.25" customHeight="1">
      <c r="B43" s="454"/>
      <c r="C43" s="323"/>
      <c r="D43" s="323"/>
      <c r="E43" s="323"/>
      <c r="F43" s="323"/>
      <c r="G43" s="323"/>
      <c r="H43" s="323"/>
      <c r="I43" s="455"/>
    </row>
    <row r="44" spans="2:9" ht="34.5" customHeight="1">
      <c r="B44" s="456"/>
      <c r="C44" s="326"/>
      <c r="D44" s="326"/>
      <c r="E44" s="326"/>
      <c r="F44" s="326"/>
      <c r="G44" s="326"/>
      <c r="H44" s="326"/>
      <c r="I44" s="457"/>
    </row>
    <row r="45" spans="2:9" ht="96.8" customHeight="1">
      <c r="B45" s="164" t="s">
        <v>278</v>
      </c>
      <c r="C45" s="427" t="s">
        <v>377</v>
      </c>
      <c r="D45" s="428"/>
      <c r="E45" s="428"/>
      <c r="F45" s="428"/>
      <c r="G45" s="428"/>
      <c r="H45" s="428"/>
      <c r="I45" s="429"/>
    </row>
    <row r="46" spans="2:9" ht="32.299999999999997" customHeight="1">
      <c r="B46" s="164" t="s">
        <v>279</v>
      </c>
      <c r="C46" s="427" t="s">
        <v>369</v>
      </c>
      <c r="D46" s="428"/>
      <c r="E46" s="428"/>
      <c r="F46" s="428"/>
      <c r="G46" s="428"/>
      <c r="H46" s="428"/>
      <c r="I46" s="429"/>
    </row>
    <row r="47" spans="2:9" ht="66.25" customHeight="1">
      <c r="B47" s="175" t="s">
        <v>280</v>
      </c>
      <c r="C47" s="458" t="s">
        <v>372</v>
      </c>
      <c r="D47" s="461"/>
      <c r="E47" s="461"/>
      <c r="F47" s="461"/>
      <c r="G47" s="461"/>
      <c r="H47" s="461"/>
      <c r="I47" s="462"/>
    </row>
    <row r="48" spans="2:9" ht="22.6" customHeight="1">
      <c r="B48" s="444" t="s">
        <v>236</v>
      </c>
      <c r="C48" s="444"/>
      <c r="D48" s="444"/>
      <c r="E48" s="444"/>
      <c r="F48" s="444"/>
      <c r="G48" s="444"/>
      <c r="H48" s="444"/>
      <c r="I48" s="444"/>
    </row>
    <row r="49" spans="2:9" ht="22.6" customHeight="1">
      <c r="B49" s="449" t="s">
        <v>281</v>
      </c>
      <c r="C49" s="177" t="s">
        <v>282</v>
      </c>
      <c r="D49" s="451" t="s">
        <v>283</v>
      </c>
      <c r="E49" s="451"/>
      <c r="F49" s="451"/>
      <c r="G49" s="451" t="s">
        <v>284</v>
      </c>
      <c r="H49" s="451"/>
      <c r="I49" s="451"/>
    </row>
    <row r="50" spans="2:9" ht="30.75" customHeight="1">
      <c r="B50" s="450"/>
      <c r="C50" s="180"/>
      <c r="D50" s="409"/>
      <c r="E50" s="409"/>
      <c r="F50" s="409"/>
      <c r="G50" s="409"/>
      <c r="H50" s="409"/>
      <c r="I50" s="409"/>
    </row>
    <row r="51" spans="2:9" ht="32.299999999999997" customHeight="1">
      <c r="B51" s="176" t="s">
        <v>285</v>
      </c>
      <c r="C51" s="409" t="s">
        <v>371</v>
      </c>
      <c r="D51" s="409"/>
      <c r="E51" s="409"/>
      <c r="F51" s="409"/>
      <c r="G51" s="409"/>
      <c r="H51" s="409"/>
      <c r="I51" s="409"/>
    </row>
    <row r="52" spans="2:9" ht="28.55" customHeight="1">
      <c r="B52" s="167" t="s">
        <v>286</v>
      </c>
      <c r="C52" s="410" t="s">
        <v>374</v>
      </c>
      <c r="D52" s="411"/>
      <c r="E52" s="411"/>
      <c r="F52" s="411"/>
      <c r="G52" s="411"/>
      <c r="H52" s="411"/>
      <c r="I52" s="412"/>
    </row>
    <row r="53" spans="2:9" ht="30.25" customHeight="1">
      <c r="B53" s="175" t="s">
        <v>287</v>
      </c>
      <c r="C53" s="409" t="s">
        <v>304</v>
      </c>
      <c r="D53" s="409"/>
      <c r="E53" s="409"/>
      <c r="F53" s="409"/>
      <c r="G53" s="409"/>
      <c r="H53" s="409"/>
      <c r="I53" s="409"/>
    </row>
    <row r="54" spans="2:9" ht="31.6" customHeight="1">
      <c r="B54" s="175" t="s">
        <v>288</v>
      </c>
      <c r="C54" s="409" t="s">
        <v>305</v>
      </c>
      <c r="D54" s="409"/>
      <c r="E54" s="409"/>
      <c r="F54" s="409"/>
      <c r="G54" s="409"/>
      <c r="H54" s="409"/>
      <c r="I54" s="409"/>
    </row>
    <row r="55" spans="2:9">
      <c r="B55" s="44"/>
      <c r="C55" s="45"/>
      <c r="D55" s="45"/>
      <c r="E55" s="46"/>
      <c r="F55" s="46"/>
      <c r="G55" s="47"/>
      <c r="H55" s="48"/>
      <c r="I55" s="45"/>
    </row>
    <row r="56" spans="2:9">
      <c r="B56" s="44"/>
      <c r="C56" s="45"/>
      <c r="D56" s="45"/>
      <c r="E56" s="46"/>
      <c r="F56" s="46"/>
      <c r="G56" s="47"/>
      <c r="H56" s="48"/>
      <c r="I56" s="45"/>
    </row>
    <row r="57" spans="2:9">
      <c r="B57" s="44"/>
      <c r="C57" s="45"/>
      <c r="D57" s="45"/>
      <c r="E57" s="46"/>
      <c r="F57" s="46"/>
      <c r="G57" s="47"/>
      <c r="H57" s="48"/>
      <c r="I57" s="45"/>
    </row>
    <row r="58" spans="2:9">
      <c r="B58" s="44"/>
      <c r="C58" s="45"/>
      <c r="D58" s="45"/>
      <c r="E58" s="46"/>
      <c r="F58" s="46"/>
      <c r="G58" s="47"/>
      <c r="H58" s="48"/>
      <c r="I58" s="45"/>
    </row>
    <row r="59" spans="2:9">
      <c r="B59" s="44"/>
      <c r="C59" s="45"/>
      <c r="D59" s="45"/>
      <c r="E59" s="46"/>
      <c r="F59" s="46"/>
      <c r="G59" s="47"/>
      <c r="H59" s="48"/>
      <c r="I59" s="45"/>
    </row>
    <row r="60" spans="2:9" ht="25.5" customHeight="1">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2">
    <dataValidation type="list" allowBlank="1" showInputMessage="1" showErrorMessage="1" sqref="C7 I7">
      <formula1>#REF!</formula1>
    </dataValidation>
    <dataValidation type="list" allowBlank="1" showInputMessage="1" showErrorMessage="1" sqref="H12:I13 C24:E24 C9:F9">
      <formula1>#REF!</formula1>
    </dataValidation>
  </dataValidations>
  <pageMargins left="0.7" right="0.7" top="0.75" bottom="0.75" header="0.3" footer="0.3"/>
  <pageSetup orientation="portrait" r:id="rId1"/>
  <drawing r:id="rId2"/>
  <legacyDrawing r:id="rId3"/>
  <oleObjects>
    <oleObject progId="PBrush" shapeId="35789825" r:id="rId4"/>
  </oleObjects>
</worksheet>
</file>

<file path=xl/worksheets/sheet6.xml><?xml version="1.0" encoding="utf-8"?>
<worksheet xmlns="http://schemas.openxmlformats.org/spreadsheetml/2006/main" xmlns:r="http://schemas.openxmlformats.org/officeDocument/2006/relationships">
  <sheetPr>
    <tabColor rgb="FF92D050"/>
  </sheetPr>
  <dimension ref="B1:P60"/>
  <sheetViews>
    <sheetView zoomScale="90" zoomScaleNormal="90" workbookViewId="0">
      <selection activeCell="G23" sqref="G23:I23"/>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9" width="22.5" style="7" customWidth="1"/>
    <col min="10" max="16" width="11.5" style="3"/>
    <col min="17" max="16384" width="11.5" style="7"/>
  </cols>
  <sheetData>
    <row r="1" spans="2:9" ht="37.549999999999997" customHeight="1">
      <c r="B1" s="407"/>
      <c r="C1" s="274" t="s">
        <v>25</v>
      </c>
      <c r="D1" s="274"/>
      <c r="E1" s="274"/>
      <c r="F1" s="274"/>
      <c r="G1" s="274"/>
      <c r="H1" s="274"/>
      <c r="I1" s="408"/>
    </row>
    <row r="2" spans="2:9" ht="37.549999999999997" customHeight="1">
      <c r="B2" s="407"/>
      <c r="C2" s="274" t="s">
        <v>239</v>
      </c>
      <c r="D2" s="274"/>
      <c r="E2" s="274"/>
      <c r="F2" s="274"/>
      <c r="G2" s="274"/>
      <c r="H2" s="274"/>
      <c r="I2" s="408"/>
    </row>
    <row r="3" spans="2:9" ht="37.549999999999997" customHeight="1">
      <c r="B3" s="407"/>
      <c r="C3" s="274" t="s">
        <v>240</v>
      </c>
      <c r="D3" s="274"/>
      <c r="E3" s="274"/>
      <c r="F3" s="274" t="s">
        <v>241</v>
      </c>
      <c r="G3" s="274"/>
      <c r="H3" s="274"/>
      <c r="I3" s="408"/>
    </row>
    <row r="4" spans="2:9" ht="23.3" customHeight="1">
      <c r="B4" s="413"/>
      <c r="C4" s="413"/>
      <c r="D4" s="413"/>
      <c r="E4" s="413"/>
      <c r="F4" s="413"/>
      <c r="G4" s="413"/>
      <c r="H4" s="413"/>
      <c r="I4" s="413"/>
    </row>
    <row r="5" spans="2:9" ht="23.95" customHeight="1">
      <c r="B5" s="414" t="s">
        <v>234</v>
      </c>
      <c r="C5" s="414"/>
      <c r="D5" s="414"/>
      <c r="E5" s="414"/>
      <c r="F5" s="414"/>
      <c r="G5" s="414"/>
      <c r="H5" s="414"/>
      <c r="I5" s="414"/>
    </row>
    <row r="6" spans="2:9" ht="30.75" customHeight="1">
      <c r="B6" s="164" t="s">
        <v>242</v>
      </c>
      <c r="C6" s="181">
        <v>3</v>
      </c>
      <c r="D6" s="415" t="s">
        <v>243</v>
      </c>
      <c r="E6" s="415"/>
      <c r="F6" s="416" t="s">
        <v>316</v>
      </c>
      <c r="G6" s="416"/>
      <c r="H6" s="416"/>
      <c r="I6" s="416"/>
    </row>
    <row r="7" spans="2:9" ht="30.75" customHeight="1">
      <c r="B7" s="164" t="s">
        <v>244</v>
      </c>
      <c r="C7" s="181" t="s">
        <v>76</v>
      </c>
      <c r="D7" s="415" t="s">
        <v>245</v>
      </c>
      <c r="E7" s="415"/>
      <c r="F7" s="416" t="s">
        <v>290</v>
      </c>
      <c r="G7" s="416"/>
      <c r="H7" s="167" t="s">
        <v>246</v>
      </c>
      <c r="I7" s="181" t="s">
        <v>76</v>
      </c>
    </row>
    <row r="8" spans="2:9" ht="30.75" customHeight="1">
      <c r="B8" s="164" t="s">
        <v>247</v>
      </c>
      <c r="C8" s="416" t="s">
        <v>291</v>
      </c>
      <c r="D8" s="416"/>
      <c r="E8" s="416"/>
      <c r="F8" s="416"/>
      <c r="G8" s="167" t="s">
        <v>248</v>
      </c>
      <c r="H8" s="417">
        <v>7560</v>
      </c>
      <c r="I8" s="417"/>
    </row>
    <row r="9" spans="2:9" ht="30.75" customHeight="1">
      <c r="B9" s="164" t="s">
        <v>48</v>
      </c>
      <c r="C9" s="418" t="s">
        <v>65</v>
      </c>
      <c r="D9" s="418"/>
      <c r="E9" s="418"/>
      <c r="F9" s="418"/>
      <c r="G9" s="167" t="s">
        <v>249</v>
      </c>
      <c r="H9" s="419" t="s">
        <v>165</v>
      </c>
      <c r="I9" s="419"/>
    </row>
    <row r="10" spans="2:9" ht="30.75" customHeight="1">
      <c r="B10" s="164" t="s">
        <v>250</v>
      </c>
      <c r="C10" s="420" t="s">
        <v>367</v>
      </c>
      <c r="D10" s="420"/>
      <c r="E10" s="420"/>
      <c r="F10" s="420"/>
      <c r="G10" s="420"/>
      <c r="H10" s="420"/>
      <c r="I10" s="420"/>
    </row>
    <row r="11" spans="2:9" ht="30.75" customHeight="1">
      <c r="B11" s="164" t="s">
        <v>251</v>
      </c>
      <c r="C11" s="421" t="s">
        <v>292</v>
      </c>
      <c r="D11" s="421"/>
      <c r="E11" s="421"/>
      <c r="F11" s="421"/>
      <c r="G11" s="421"/>
      <c r="H11" s="421"/>
      <c r="I11" s="421"/>
    </row>
    <row r="12" spans="2:9" ht="30.75" customHeight="1">
      <c r="B12" s="164" t="s">
        <v>254</v>
      </c>
      <c r="C12" s="306" t="s">
        <v>356</v>
      </c>
      <c r="D12" s="306"/>
      <c r="E12" s="306"/>
      <c r="F12" s="306"/>
      <c r="G12" s="167" t="s">
        <v>252</v>
      </c>
      <c r="H12" s="307" t="s">
        <v>91</v>
      </c>
      <c r="I12" s="307"/>
    </row>
    <row r="13" spans="2:9" ht="30.75" customHeight="1">
      <c r="B13" s="164" t="s">
        <v>255</v>
      </c>
      <c r="C13" s="422" t="s">
        <v>366</v>
      </c>
      <c r="D13" s="422"/>
      <c r="E13" s="422"/>
      <c r="F13" s="422"/>
      <c r="G13" s="167" t="s">
        <v>253</v>
      </c>
      <c r="H13" s="421" t="s">
        <v>70</v>
      </c>
      <c r="I13" s="421"/>
    </row>
    <row r="14" spans="2:9" ht="64.55" customHeight="1">
      <c r="B14" s="164" t="s">
        <v>256</v>
      </c>
      <c r="C14" s="303" t="s">
        <v>317</v>
      </c>
      <c r="D14" s="303"/>
      <c r="E14" s="303"/>
      <c r="F14" s="303"/>
      <c r="G14" s="303"/>
      <c r="H14" s="303"/>
      <c r="I14" s="303"/>
    </row>
    <row r="15" spans="2:9" ht="30.75" customHeight="1">
      <c r="B15" s="164" t="s">
        <v>257</v>
      </c>
      <c r="C15" s="306" t="s">
        <v>307</v>
      </c>
      <c r="D15" s="306"/>
      <c r="E15" s="306"/>
      <c r="F15" s="306"/>
      <c r="G15" s="306"/>
      <c r="H15" s="306"/>
      <c r="I15" s="306"/>
    </row>
    <row r="16" spans="2:9" ht="20.25" customHeight="1">
      <c r="B16" s="164" t="s">
        <v>258</v>
      </c>
      <c r="C16" s="416" t="s">
        <v>319</v>
      </c>
      <c r="D16" s="416"/>
      <c r="E16" s="416"/>
      <c r="F16" s="416"/>
      <c r="G16" s="416"/>
      <c r="H16" s="416"/>
      <c r="I16" s="416"/>
    </row>
    <row r="17" spans="2:9" ht="30.75" customHeight="1">
      <c r="B17" s="164" t="s">
        <v>259</v>
      </c>
      <c r="C17" s="421" t="s">
        <v>318</v>
      </c>
      <c r="D17" s="423"/>
      <c r="E17" s="423"/>
      <c r="F17" s="423"/>
      <c r="G17" s="423"/>
      <c r="H17" s="423"/>
      <c r="I17" s="423"/>
    </row>
    <row r="18" spans="2:9" ht="18" customHeight="1">
      <c r="B18" s="424" t="s">
        <v>265</v>
      </c>
      <c r="C18" s="425" t="s">
        <v>237</v>
      </c>
      <c r="D18" s="425"/>
      <c r="E18" s="425"/>
      <c r="F18" s="426" t="s">
        <v>238</v>
      </c>
      <c r="G18" s="426"/>
      <c r="H18" s="426"/>
      <c r="I18" s="426"/>
    </row>
    <row r="19" spans="2:9" ht="39.75" customHeight="1">
      <c r="B19" s="424"/>
      <c r="C19" s="416" t="s">
        <v>320</v>
      </c>
      <c r="D19" s="416"/>
      <c r="E19" s="416"/>
      <c r="F19" s="416" t="s">
        <v>321</v>
      </c>
      <c r="G19" s="416"/>
      <c r="H19" s="416"/>
      <c r="I19" s="416"/>
    </row>
    <row r="20" spans="2:9" ht="39.75" customHeight="1">
      <c r="B20" s="165" t="s">
        <v>266</v>
      </c>
      <c r="C20" s="410" t="s">
        <v>322</v>
      </c>
      <c r="D20" s="411"/>
      <c r="E20" s="412"/>
      <c r="F20" s="307" t="s">
        <v>323</v>
      </c>
      <c r="G20" s="307"/>
      <c r="H20" s="307"/>
      <c r="I20" s="308"/>
    </row>
    <row r="21" spans="2:9" ht="41.95" customHeight="1">
      <c r="B21" s="165" t="s">
        <v>267</v>
      </c>
      <c r="C21" s="430" t="s">
        <v>324</v>
      </c>
      <c r="D21" s="431"/>
      <c r="E21" s="432"/>
      <c r="F21" s="433" t="s">
        <v>325</v>
      </c>
      <c r="G21" s="434"/>
      <c r="H21" s="434"/>
      <c r="I21" s="435"/>
    </row>
    <row r="22" spans="2:9" ht="23.3" customHeight="1">
      <c r="B22" s="165" t="s">
        <v>268</v>
      </c>
      <c r="C22" s="436">
        <v>44562</v>
      </c>
      <c r="D22" s="437"/>
      <c r="E22" s="438"/>
      <c r="F22" s="167" t="s">
        <v>271</v>
      </c>
      <c r="G22" s="185">
        <v>19566</v>
      </c>
      <c r="H22" s="167" t="s">
        <v>275</v>
      </c>
      <c r="I22" s="184">
        <f>1359+19566</f>
        <v>20925</v>
      </c>
    </row>
    <row r="23" spans="2:9" ht="27" customHeight="1">
      <c r="B23" s="165" t="s">
        <v>269</v>
      </c>
      <c r="C23" s="436">
        <v>44926</v>
      </c>
      <c r="D23" s="434"/>
      <c r="E23" s="439"/>
      <c r="F23" s="167" t="s">
        <v>272</v>
      </c>
      <c r="G23" s="470">
        <v>25000</v>
      </c>
      <c r="H23" s="471"/>
      <c r="I23" s="472"/>
    </row>
    <row r="24" spans="2:9" ht="36" customHeight="1">
      <c r="B24" s="166" t="s">
        <v>270</v>
      </c>
      <c r="C24" s="341" t="s">
        <v>88</v>
      </c>
      <c r="D24" s="342"/>
      <c r="E24" s="343"/>
      <c r="F24" s="182" t="s">
        <v>274</v>
      </c>
      <c r="G24" s="433" t="s">
        <v>303</v>
      </c>
      <c r="H24" s="434"/>
      <c r="I24" s="439"/>
    </row>
    <row r="25" spans="2:9" ht="22.6" customHeight="1">
      <c r="B25" s="443" t="s">
        <v>235</v>
      </c>
      <c r="C25" s="444"/>
      <c r="D25" s="444"/>
      <c r="E25" s="444"/>
      <c r="F25" s="444"/>
      <c r="G25" s="444"/>
      <c r="H25" s="444"/>
      <c r="I25" s="445"/>
    </row>
    <row r="26" spans="2:9" ht="43.5" customHeight="1">
      <c r="B26" s="169" t="s">
        <v>105</v>
      </c>
      <c r="C26" s="170" t="s">
        <v>261</v>
      </c>
      <c r="D26" s="170" t="s">
        <v>260</v>
      </c>
      <c r="E26" s="171" t="s">
        <v>264</v>
      </c>
      <c r="F26" s="170" t="s">
        <v>263</v>
      </c>
      <c r="G26" s="170" t="s">
        <v>262</v>
      </c>
      <c r="H26" s="171" t="s">
        <v>276</v>
      </c>
      <c r="I26" s="172" t="s">
        <v>273</v>
      </c>
    </row>
    <row r="27" spans="2:9" ht="19.55" customHeight="1">
      <c r="B27" s="173" t="s">
        <v>113</v>
      </c>
      <c r="C27" s="197">
        <v>2440</v>
      </c>
      <c r="D27" s="198">
        <v>2440</v>
      </c>
      <c r="E27" s="190">
        <f>IF(OR(C27=0,C27=""),0,D27/C27)</f>
        <v>1</v>
      </c>
      <c r="F27" s="446">
        <f>SUM(C27:C38)</f>
        <v>25000</v>
      </c>
      <c r="G27" s="446">
        <f>SUM(D27:D38)</f>
        <v>25000</v>
      </c>
      <c r="H27" s="187">
        <f>+(D27*100%)/$G$23</f>
        <v>9.7600000000000006E-2</v>
      </c>
      <c r="I27" s="446">
        <f>G27+I22</f>
        <v>45925</v>
      </c>
    </row>
    <row r="28" spans="2:9" ht="19.55" customHeight="1">
      <c r="B28" s="173" t="s">
        <v>114</v>
      </c>
      <c r="C28" s="197">
        <v>2209</v>
      </c>
      <c r="D28" s="198">
        <v>2209</v>
      </c>
      <c r="E28" s="190">
        <f t="shared" ref="E28:E38" si="0">IF(OR(C28=0,C28=""),0,D28/C28)</f>
        <v>1</v>
      </c>
      <c r="F28" s="447"/>
      <c r="G28" s="447"/>
      <c r="H28" s="187">
        <f>+IF(D28="","",((D28*100%)/$G$23)+H27)</f>
        <v>0.18596000000000001</v>
      </c>
      <c r="I28" s="447"/>
    </row>
    <row r="29" spans="2:9" ht="19.55" customHeight="1">
      <c r="B29" s="173" t="s">
        <v>115</v>
      </c>
      <c r="C29" s="197">
        <v>3193</v>
      </c>
      <c r="D29" s="198">
        <v>3193</v>
      </c>
      <c r="E29" s="190">
        <f t="shared" si="0"/>
        <v>1</v>
      </c>
      <c r="F29" s="447"/>
      <c r="G29" s="447"/>
      <c r="H29" s="187">
        <f t="shared" ref="H29:H38" si="1">+IF(D29="","",((D29*100%)/$G$23)+H28)</f>
        <v>0.31368000000000001</v>
      </c>
      <c r="I29" s="447"/>
    </row>
    <row r="30" spans="2:9" ht="19.55" customHeight="1">
      <c r="B30" s="173" t="s">
        <v>116</v>
      </c>
      <c r="C30" s="197">
        <v>2900</v>
      </c>
      <c r="D30" s="198">
        <v>2900</v>
      </c>
      <c r="E30" s="190">
        <f t="shared" si="0"/>
        <v>1</v>
      </c>
      <c r="F30" s="447"/>
      <c r="G30" s="447"/>
      <c r="H30" s="187">
        <f t="shared" si="1"/>
        <v>0.42968000000000001</v>
      </c>
      <c r="I30" s="447"/>
    </row>
    <row r="31" spans="2:9" ht="19.55" customHeight="1">
      <c r="B31" s="173" t="s">
        <v>117</v>
      </c>
      <c r="C31" s="199">
        <v>2474</v>
      </c>
      <c r="D31" s="192">
        <v>2474</v>
      </c>
      <c r="E31" s="190">
        <f t="shared" si="0"/>
        <v>1</v>
      </c>
      <c r="F31" s="447"/>
      <c r="G31" s="447"/>
      <c r="H31" s="187">
        <f t="shared" si="1"/>
        <v>0.52864</v>
      </c>
      <c r="I31" s="447"/>
    </row>
    <row r="32" spans="2:9" ht="19.55" customHeight="1">
      <c r="B32" s="173" t="s">
        <v>118</v>
      </c>
      <c r="C32" s="199">
        <v>4543</v>
      </c>
      <c r="D32" s="192">
        <v>4543</v>
      </c>
      <c r="E32" s="190">
        <f t="shared" si="0"/>
        <v>1</v>
      </c>
      <c r="F32" s="447"/>
      <c r="G32" s="447"/>
      <c r="H32" s="187">
        <f t="shared" si="1"/>
        <v>0.71035999999999999</v>
      </c>
      <c r="I32" s="447"/>
    </row>
    <row r="33" spans="2:12" ht="19.55" customHeight="1">
      <c r="B33" s="173" t="s">
        <v>119</v>
      </c>
      <c r="C33" s="199">
        <v>2951</v>
      </c>
      <c r="D33" s="192">
        <v>2951</v>
      </c>
      <c r="E33" s="190">
        <f t="shared" si="0"/>
        <v>1</v>
      </c>
      <c r="F33" s="447"/>
      <c r="G33" s="447"/>
      <c r="H33" s="187">
        <f t="shared" si="1"/>
        <v>0.82840000000000003</v>
      </c>
      <c r="I33" s="447"/>
    </row>
    <row r="34" spans="2:12" ht="19.55" customHeight="1">
      <c r="B34" s="173" t="s">
        <v>120</v>
      </c>
      <c r="C34" s="199">
        <v>3515</v>
      </c>
      <c r="D34" s="192">
        <v>3515</v>
      </c>
      <c r="E34" s="190">
        <f t="shared" si="0"/>
        <v>1</v>
      </c>
      <c r="F34" s="447"/>
      <c r="G34" s="447"/>
      <c r="H34" s="187">
        <f t="shared" si="1"/>
        <v>0.96900000000000008</v>
      </c>
      <c r="I34" s="447"/>
    </row>
    <row r="35" spans="2:12" ht="19.55" customHeight="1">
      <c r="B35" s="173" t="s">
        <v>121</v>
      </c>
      <c r="C35" s="199">
        <v>300</v>
      </c>
      <c r="D35" s="192">
        <v>300</v>
      </c>
      <c r="E35" s="190">
        <f t="shared" si="0"/>
        <v>1</v>
      </c>
      <c r="F35" s="447"/>
      <c r="G35" s="447"/>
      <c r="H35" s="187">
        <f t="shared" si="1"/>
        <v>0.98100000000000009</v>
      </c>
      <c r="I35" s="447"/>
    </row>
    <row r="36" spans="2:12" ht="19.55" customHeight="1">
      <c r="B36" s="173" t="s">
        <v>122</v>
      </c>
      <c r="C36" s="199">
        <v>250</v>
      </c>
      <c r="D36" s="192">
        <v>250</v>
      </c>
      <c r="E36" s="190">
        <f t="shared" si="0"/>
        <v>1</v>
      </c>
      <c r="F36" s="447"/>
      <c r="G36" s="447"/>
      <c r="H36" s="187">
        <f t="shared" si="1"/>
        <v>0.9910000000000001</v>
      </c>
      <c r="I36" s="447"/>
    </row>
    <row r="37" spans="2:12" ht="19.55" customHeight="1">
      <c r="B37" s="173" t="s">
        <v>123</v>
      </c>
      <c r="C37" s="199">
        <v>125</v>
      </c>
      <c r="D37" s="192">
        <v>161</v>
      </c>
      <c r="E37" s="190">
        <f t="shared" si="0"/>
        <v>1.288</v>
      </c>
      <c r="F37" s="447"/>
      <c r="G37" s="447"/>
      <c r="H37" s="187">
        <f t="shared" si="1"/>
        <v>0.9974400000000001</v>
      </c>
      <c r="I37" s="447"/>
      <c r="J37"/>
      <c r="K37"/>
      <c r="L37"/>
    </row>
    <row r="38" spans="2:12" ht="19.55" customHeight="1">
      <c r="B38" s="173" t="s">
        <v>124</v>
      </c>
      <c r="C38" s="199">
        <v>100</v>
      </c>
      <c r="D38" s="192">
        <v>64</v>
      </c>
      <c r="E38" s="190">
        <f t="shared" si="0"/>
        <v>0.64</v>
      </c>
      <c r="F38" s="448"/>
      <c r="G38" s="448"/>
      <c r="H38" s="187">
        <f t="shared" si="1"/>
        <v>1</v>
      </c>
      <c r="I38" s="448"/>
    </row>
    <row r="39" spans="2:12" ht="406.05" customHeight="1">
      <c r="B39" s="174" t="s">
        <v>277</v>
      </c>
      <c r="C39" s="458" t="s">
        <v>386</v>
      </c>
      <c r="D39" s="459"/>
      <c r="E39" s="459"/>
      <c r="F39" s="459"/>
      <c r="G39" s="459"/>
      <c r="H39" s="459"/>
      <c r="I39" s="466"/>
    </row>
    <row r="40" spans="2:12" ht="54.7" customHeight="1">
      <c r="B40" s="452"/>
      <c r="C40" s="320"/>
      <c r="D40" s="320"/>
      <c r="E40" s="320"/>
      <c r="F40" s="320"/>
      <c r="G40" s="320"/>
      <c r="H40" s="320"/>
      <c r="I40" s="453"/>
    </row>
    <row r="41" spans="2:12" ht="34.5" customHeight="1">
      <c r="B41" s="454"/>
      <c r="C41" s="323"/>
      <c r="D41" s="323"/>
      <c r="E41" s="323"/>
      <c r="F41" s="323"/>
      <c r="G41" s="323"/>
      <c r="H41" s="323"/>
      <c r="I41" s="455"/>
    </row>
    <row r="42" spans="2:12" ht="49.6" customHeight="1">
      <c r="B42" s="454"/>
      <c r="C42" s="323"/>
      <c r="D42" s="323"/>
      <c r="E42" s="323"/>
      <c r="F42" s="323"/>
      <c r="G42" s="323"/>
      <c r="H42" s="323"/>
      <c r="I42" s="455"/>
    </row>
    <row r="43" spans="2:12" ht="45.7" customHeight="1">
      <c r="B43" s="454"/>
      <c r="C43" s="323"/>
      <c r="D43" s="323"/>
      <c r="E43" s="323"/>
      <c r="F43" s="323"/>
      <c r="G43" s="323"/>
      <c r="H43" s="323"/>
      <c r="I43" s="455"/>
    </row>
    <row r="44" spans="2:12" ht="5.3" customHeight="1">
      <c r="B44" s="456"/>
      <c r="C44" s="326"/>
      <c r="D44" s="326"/>
      <c r="E44" s="326"/>
      <c r="F44" s="326"/>
      <c r="G44" s="326"/>
      <c r="H44" s="326"/>
      <c r="I44" s="457"/>
    </row>
    <row r="45" spans="2:12" ht="220.1" customHeight="1">
      <c r="B45" s="164" t="s">
        <v>278</v>
      </c>
      <c r="C45" s="427" t="s">
        <v>388</v>
      </c>
      <c r="D45" s="428"/>
      <c r="E45" s="428"/>
      <c r="F45" s="428"/>
      <c r="G45" s="428"/>
      <c r="H45" s="428"/>
      <c r="I45" s="429"/>
    </row>
    <row r="46" spans="2:12" ht="32.299999999999997" customHeight="1">
      <c r="B46" s="164" t="s">
        <v>279</v>
      </c>
      <c r="C46" s="427" t="s">
        <v>370</v>
      </c>
      <c r="D46" s="428"/>
      <c r="E46" s="428"/>
      <c r="F46" s="428"/>
      <c r="G46" s="428"/>
      <c r="H46" s="428"/>
      <c r="I46" s="429"/>
    </row>
    <row r="47" spans="2:12" ht="48.25" customHeight="1">
      <c r="B47" s="175" t="s">
        <v>280</v>
      </c>
      <c r="C47" s="467" t="s">
        <v>373</v>
      </c>
      <c r="D47" s="468"/>
      <c r="E47" s="468"/>
      <c r="F47" s="468"/>
      <c r="G47" s="468"/>
      <c r="H47" s="468"/>
      <c r="I47" s="469"/>
    </row>
    <row r="48" spans="2:12" ht="22.6" customHeight="1">
      <c r="B48" s="444" t="s">
        <v>236</v>
      </c>
      <c r="C48" s="444"/>
      <c r="D48" s="444"/>
      <c r="E48" s="444"/>
      <c r="F48" s="444"/>
      <c r="G48" s="444"/>
      <c r="H48" s="444"/>
      <c r="I48" s="444"/>
    </row>
    <row r="49" spans="2:9" ht="22.6" customHeight="1">
      <c r="B49" s="449" t="s">
        <v>281</v>
      </c>
      <c r="C49" s="177" t="s">
        <v>282</v>
      </c>
      <c r="D49" s="451" t="s">
        <v>283</v>
      </c>
      <c r="E49" s="451"/>
      <c r="F49" s="451"/>
      <c r="G49" s="451" t="s">
        <v>284</v>
      </c>
      <c r="H49" s="451"/>
      <c r="I49" s="451"/>
    </row>
    <row r="50" spans="2:9" ht="30.75" customHeight="1">
      <c r="B50" s="450"/>
      <c r="C50" s="180"/>
      <c r="D50" s="409"/>
      <c r="E50" s="409"/>
      <c r="F50" s="409"/>
      <c r="G50" s="409"/>
      <c r="H50" s="409"/>
      <c r="I50" s="409"/>
    </row>
    <row r="51" spans="2:9" ht="32.299999999999997" customHeight="1">
      <c r="B51" s="176" t="s">
        <v>285</v>
      </c>
      <c r="C51" s="409" t="s">
        <v>371</v>
      </c>
      <c r="D51" s="409"/>
      <c r="E51" s="409"/>
      <c r="F51" s="409"/>
      <c r="G51" s="409"/>
      <c r="H51" s="409"/>
      <c r="I51" s="409"/>
    </row>
    <row r="52" spans="2:9" ht="28.55" customHeight="1">
      <c r="B52" s="167" t="s">
        <v>286</v>
      </c>
      <c r="C52" s="410" t="s">
        <v>374</v>
      </c>
      <c r="D52" s="411"/>
      <c r="E52" s="411"/>
      <c r="F52" s="411"/>
      <c r="G52" s="411"/>
      <c r="H52" s="411"/>
      <c r="I52" s="412"/>
    </row>
    <row r="53" spans="2:9" ht="30.25" customHeight="1">
      <c r="B53" s="175" t="s">
        <v>287</v>
      </c>
      <c r="C53" s="409" t="s">
        <v>304</v>
      </c>
      <c r="D53" s="409"/>
      <c r="E53" s="409"/>
      <c r="F53" s="409"/>
      <c r="G53" s="409"/>
      <c r="H53" s="409"/>
      <c r="I53" s="409"/>
    </row>
    <row r="54" spans="2:9" ht="31.6" customHeight="1">
      <c r="B54" s="175" t="s">
        <v>288</v>
      </c>
      <c r="C54" s="409" t="s">
        <v>305</v>
      </c>
      <c r="D54" s="409"/>
      <c r="E54" s="409"/>
      <c r="F54" s="409"/>
      <c r="G54" s="409"/>
      <c r="H54" s="409"/>
      <c r="I54" s="409"/>
    </row>
    <row r="55" spans="2:9">
      <c r="B55" s="44"/>
      <c r="C55" s="45"/>
      <c r="D55" s="45"/>
      <c r="E55" s="46"/>
      <c r="F55" s="46"/>
      <c r="G55" s="47"/>
      <c r="H55" s="48"/>
      <c r="I55" s="45"/>
    </row>
    <row r="56" spans="2:9">
      <c r="B56" s="44"/>
      <c r="C56" s="45"/>
      <c r="D56" s="45"/>
      <c r="E56" s="46"/>
      <c r="F56" s="46"/>
      <c r="G56" s="47"/>
      <c r="H56" s="48"/>
      <c r="I56" s="45"/>
    </row>
    <row r="57" spans="2:9">
      <c r="B57" s="44"/>
      <c r="C57" s="45"/>
      <c r="D57" s="45"/>
      <c r="E57" s="46"/>
      <c r="F57" s="46"/>
      <c r="G57" s="47"/>
      <c r="H57" s="48"/>
      <c r="I57" s="45"/>
    </row>
    <row r="58" spans="2:9">
      <c r="B58" s="44"/>
      <c r="C58" s="45"/>
      <c r="D58" s="45"/>
      <c r="E58" s="46"/>
      <c r="F58" s="46"/>
      <c r="G58" s="47"/>
      <c r="H58" s="48"/>
      <c r="I58" s="45"/>
    </row>
    <row r="59" spans="2:9">
      <c r="B59" s="44"/>
      <c r="C59" s="45"/>
      <c r="D59" s="45"/>
      <c r="E59" s="46"/>
      <c r="F59" s="46"/>
      <c r="G59" s="47"/>
      <c r="H59" s="48"/>
      <c r="I59" s="45"/>
    </row>
    <row r="60" spans="2:9" ht="25.5" customHeight="1">
      <c r="B60" s="44"/>
      <c r="C60" s="45"/>
      <c r="D60" s="45"/>
      <c r="E60" s="46"/>
      <c r="F60" s="46"/>
      <c r="G60" s="47"/>
      <c r="H60" s="48"/>
      <c r="I60" s="45"/>
    </row>
  </sheetData>
  <sheetProtection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2">
    <dataValidation type="list" allowBlank="1" showInputMessage="1" showErrorMessage="1" sqref="H12">
      <formula1>#REF!</formula1>
    </dataValidation>
    <dataValidation type="list" allowBlank="1" showInputMessage="1" showErrorMessage="1" sqref="C24:E24 I12 C7 I7 H13:I13 C9:F9">
      <formula1>#REF!</formula1>
    </dataValidation>
  </dataValidations>
  <pageMargins left="0.7" right="0.7" top="0.75" bottom="0.75" header="0.3" footer="0.3"/>
  <pageSetup orientation="portrait" r:id="rId1"/>
  <drawing r:id="rId2"/>
  <legacyDrawing r:id="rId3"/>
  <oleObjects>
    <oleObject progId="PBrush" shapeId="35790849" r:id="rId4"/>
  </oleObjects>
</worksheet>
</file>

<file path=xl/worksheets/sheet7.xml><?xml version="1.0" encoding="utf-8"?>
<worksheet xmlns="http://schemas.openxmlformats.org/spreadsheetml/2006/main" xmlns:r="http://schemas.openxmlformats.org/officeDocument/2006/relationships">
  <sheetPr>
    <tabColor rgb="FF92D050"/>
  </sheetPr>
  <dimension ref="B1:Q60"/>
  <sheetViews>
    <sheetView topLeftCell="A25" zoomScale="90" zoomScaleNormal="90" workbookViewId="0">
      <selection activeCell="G23" sqref="G23:I23"/>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9" width="22.5" style="7" customWidth="1"/>
    <col min="10" max="17" width="11.5" style="3"/>
    <col min="18" max="16384" width="11.5" style="7"/>
  </cols>
  <sheetData>
    <row r="1" spans="2:9" ht="37.549999999999997" customHeight="1">
      <c r="B1" s="407"/>
      <c r="C1" s="274" t="s">
        <v>25</v>
      </c>
      <c r="D1" s="274"/>
      <c r="E1" s="274"/>
      <c r="F1" s="274"/>
      <c r="G1" s="274"/>
      <c r="H1" s="274"/>
      <c r="I1" s="408"/>
    </row>
    <row r="2" spans="2:9" ht="37.549999999999997" customHeight="1">
      <c r="B2" s="407"/>
      <c r="C2" s="274" t="s">
        <v>239</v>
      </c>
      <c r="D2" s="274"/>
      <c r="E2" s="274"/>
      <c r="F2" s="274"/>
      <c r="G2" s="274"/>
      <c r="H2" s="274"/>
      <c r="I2" s="408"/>
    </row>
    <row r="3" spans="2:9" ht="37.549999999999997" customHeight="1">
      <c r="B3" s="407"/>
      <c r="C3" s="274" t="s">
        <v>240</v>
      </c>
      <c r="D3" s="274"/>
      <c r="E3" s="274"/>
      <c r="F3" s="274" t="s">
        <v>241</v>
      </c>
      <c r="G3" s="274"/>
      <c r="H3" s="274"/>
      <c r="I3" s="408"/>
    </row>
    <row r="4" spans="2:9" ht="23.3" customHeight="1">
      <c r="B4" s="413"/>
      <c r="C4" s="413"/>
      <c r="D4" s="413"/>
      <c r="E4" s="413"/>
      <c r="F4" s="413"/>
      <c r="G4" s="413"/>
      <c r="H4" s="413"/>
      <c r="I4" s="413"/>
    </row>
    <row r="5" spans="2:9" ht="23.95" customHeight="1">
      <c r="B5" s="414" t="s">
        <v>234</v>
      </c>
      <c r="C5" s="414"/>
      <c r="D5" s="414"/>
      <c r="E5" s="414"/>
      <c r="F5" s="414"/>
      <c r="G5" s="414"/>
      <c r="H5" s="414"/>
      <c r="I5" s="414"/>
    </row>
    <row r="6" spans="2:9" ht="30.75" customHeight="1">
      <c r="B6" s="164" t="s">
        <v>242</v>
      </c>
      <c r="C6" s="181">
        <v>4</v>
      </c>
      <c r="D6" s="415" t="s">
        <v>243</v>
      </c>
      <c r="E6" s="415"/>
      <c r="F6" s="416" t="s">
        <v>326</v>
      </c>
      <c r="G6" s="416"/>
      <c r="H6" s="416"/>
      <c r="I6" s="416"/>
    </row>
    <row r="7" spans="2:9" ht="30.75" customHeight="1">
      <c r="B7" s="164" t="s">
        <v>244</v>
      </c>
      <c r="C7" s="181" t="s">
        <v>76</v>
      </c>
      <c r="D7" s="415" t="s">
        <v>245</v>
      </c>
      <c r="E7" s="415"/>
      <c r="F7" s="416" t="s">
        <v>290</v>
      </c>
      <c r="G7" s="416"/>
      <c r="H7" s="167" t="s">
        <v>246</v>
      </c>
      <c r="I7" s="181" t="s">
        <v>76</v>
      </c>
    </row>
    <row r="8" spans="2:9" ht="30.75" customHeight="1">
      <c r="B8" s="164" t="s">
        <v>247</v>
      </c>
      <c r="C8" s="416" t="s">
        <v>291</v>
      </c>
      <c r="D8" s="416"/>
      <c r="E8" s="416"/>
      <c r="F8" s="416"/>
      <c r="G8" s="167" t="s">
        <v>248</v>
      </c>
      <c r="H8" s="417">
        <v>7560</v>
      </c>
      <c r="I8" s="417"/>
    </row>
    <row r="9" spans="2:9" ht="30.75" customHeight="1">
      <c r="B9" s="164" t="s">
        <v>48</v>
      </c>
      <c r="C9" s="418" t="s">
        <v>65</v>
      </c>
      <c r="D9" s="418"/>
      <c r="E9" s="418"/>
      <c r="F9" s="418"/>
      <c r="G9" s="167" t="s">
        <v>249</v>
      </c>
      <c r="H9" s="419" t="s">
        <v>165</v>
      </c>
      <c r="I9" s="419"/>
    </row>
    <row r="10" spans="2:9" ht="30.75" customHeight="1">
      <c r="B10" s="164" t="s">
        <v>250</v>
      </c>
      <c r="C10" s="420" t="s">
        <v>367</v>
      </c>
      <c r="D10" s="420"/>
      <c r="E10" s="420"/>
      <c r="F10" s="420"/>
      <c r="G10" s="420"/>
      <c r="H10" s="420"/>
      <c r="I10" s="420"/>
    </row>
    <row r="11" spans="2:9" ht="30.75" customHeight="1">
      <c r="B11" s="164" t="s">
        <v>251</v>
      </c>
      <c r="C11" s="421" t="s">
        <v>292</v>
      </c>
      <c r="D11" s="421"/>
      <c r="E11" s="421"/>
      <c r="F11" s="421"/>
      <c r="G11" s="421"/>
      <c r="H11" s="421"/>
      <c r="I11" s="421"/>
    </row>
    <row r="12" spans="2:9" ht="30.75" customHeight="1">
      <c r="B12" s="164" t="s">
        <v>254</v>
      </c>
      <c r="C12" s="306" t="s">
        <v>357</v>
      </c>
      <c r="D12" s="306"/>
      <c r="E12" s="306"/>
      <c r="F12" s="306"/>
      <c r="G12" s="167" t="s">
        <v>252</v>
      </c>
      <c r="H12" s="307" t="s">
        <v>91</v>
      </c>
      <c r="I12" s="307"/>
    </row>
    <row r="13" spans="2:9" ht="30.75" customHeight="1">
      <c r="B13" s="164" t="s">
        <v>255</v>
      </c>
      <c r="C13" s="422" t="s">
        <v>366</v>
      </c>
      <c r="D13" s="422"/>
      <c r="E13" s="422"/>
      <c r="F13" s="422"/>
      <c r="G13" s="167" t="s">
        <v>253</v>
      </c>
      <c r="H13" s="421" t="s">
        <v>70</v>
      </c>
      <c r="I13" s="421"/>
    </row>
    <row r="14" spans="2:9" ht="64.55" customHeight="1">
      <c r="B14" s="164" t="s">
        <v>256</v>
      </c>
      <c r="C14" s="303" t="s">
        <v>327</v>
      </c>
      <c r="D14" s="303"/>
      <c r="E14" s="303"/>
      <c r="F14" s="303"/>
      <c r="G14" s="303"/>
      <c r="H14" s="303"/>
      <c r="I14" s="303"/>
    </row>
    <row r="15" spans="2:9" ht="30.75" customHeight="1">
      <c r="B15" s="164" t="s">
        <v>257</v>
      </c>
      <c r="C15" s="306" t="s">
        <v>328</v>
      </c>
      <c r="D15" s="306"/>
      <c r="E15" s="306"/>
      <c r="F15" s="306"/>
      <c r="G15" s="306"/>
      <c r="H15" s="306"/>
      <c r="I15" s="306"/>
    </row>
    <row r="16" spans="2:9" ht="20.25" customHeight="1">
      <c r="B16" s="164" t="s">
        <v>258</v>
      </c>
      <c r="C16" s="416" t="s">
        <v>329</v>
      </c>
      <c r="D16" s="416"/>
      <c r="E16" s="416"/>
      <c r="F16" s="416"/>
      <c r="G16" s="416"/>
      <c r="H16" s="416"/>
      <c r="I16" s="416"/>
    </row>
    <row r="17" spans="2:9" ht="30.75" customHeight="1">
      <c r="B17" s="164" t="s">
        <v>259</v>
      </c>
      <c r="C17" s="421" t="s">
        <v>318</v>
      </c>
      <c r="D17" s="423"/>
      <c r="E17" s="423"/>
      <c r="F17" s="423"/>
      <c r="G17" s="423"/>
      <c r="H17" s="423"/>
      <c r="I17" s="423"/>
    </row>
    <row r="18" spans="2:9" ht="18" customHeight="1">
      <c r="B18" s="424" t="s">
        <v>265</v>
      </c>
      <c r="C18" s="425" t="s">
        <v>237</v>
      </c>
      <c r="D18" s="425"/>
      <c r="E18" s="425"/>
      <c r="F18" s="426" t="s">
        <v>238</v>
      </c>
      <c r="G18" s="426"/>
      <c r="H18" s="426"/>
      <c r="I18" s="426"/>
    </row>
    <row r="19" spans="2:9" ht="39.75" customHeight="1">
      <c r="B19" s="424"/>
      <c r="C19" s="416" t="s">
        <v>330</v>
      </c>
      <c r="D19" s="416"/>
      <c r="E19" s="416"/>
      <c r="F19" s="416" t="s">
        <v>331</v>
      </c>
      <c r="G19" s="416"/>
      <c r="H19" s="416"/>
      <c r="I19" s="416"/>
    </row>
    <row r="20" spans="2:9" ht="39.75" customHeight="1">
      <c r="B20" s="165" t="s">
        <v>266</v>
      </c>
      <c r="C20" s="410" t="s">
        <v>322</v>
      </c>
      <c r="D20" s="411"/>
      <c r="E20" s="412"/>
      <c r="F20" s="307" t="s">
        <v>323</v>
      </c>
      <c r="G20" s="307"/>
      <c r="H20" s="307"/>
      <c r="I20" s="308"/>
    </row>
    <row r="21" spans="2:9" ht="41.95" customHeight="1">
      <c r="B21" s="165" t="s">
        <v>267</v>
      </c>
      <c r="C21" s="430" t="s">
        <v>332</v>
      </c>
      <c r="D21" s="431"/>
      <c r="E21" s="432"/>
      <c r="F21" s="433" t="s">
        <v>333</v>
      </c>
      <c r="G21" s="434"/>
      <c r="H21" s="434"/>
      <c r="I21" s="435"/>
    </row>
    <row r="22" spans="2:9" ht="23.3" customHeight="1">
      <c r="B22" s="165" t="s">
        <v>268</v>
      </c>
      <c r="C22" s="436">
        <v>44562</v>
      </c>
      <c r="D22" s="437"/>
      <c r="E22" s="438"/>
      <c r="F22" s="167" t="s">
        <v>271</v>
      </c>
      <c r="G22" s="178">
        <v>2800</v>
      </c>
      <c r="H22" s="167" t="s">
        <v>275</v>
      </c>
      <c r="I22" s="184">
        <f>404+2800</f>
        <v>3204</v>
      </c>
    </row>
    <row r="23" spans="2:9" ht="27" customHeight="1">
      <c r="B23" s="165" t="s">
        <v>269</v>
      </c>
      <c r="C23" s="436">
        <v>44926</v>
      </c>
      <c r="D23" s="434"/>
      <c r="E23" s="439"/>
      <c r="F23" s="167" t="s">
        <v>272</v>
      </c>
      <c r="G23" s="470">
        <v>4000</v>
      </c>
      <c r="H23" s="471"/>
      <c r="I23" s="472"/>
    </row>
    <row r="24" spans="2:9" ht="36" customHeight="1">
      <c r="B24" s="166" t="s">
        <v>270</v>
      </c>
      <c r="C24" s="341" t="s">
        <v>88</v>
      </c>
      <c r="D24" s="342"/>
      <c r="E24" s="343"/>
      <c r="F24" s="183" t="s">
        <v>274</v>
      </c>
      <c r="G24" s="433" t="s">
        <v>303</v>
      </c>
      <c r="H24" s="434"/>
      <c r="I24" s="439"/>
    </row>
    <row r="25" spans="2:9" ht="22.6" customHeight="1">
      <c r="B25" s="443" t="s">
        <v>235</v>
      </c>
      <c r="C25" s="444"/>
      <c r="D25" s="444"/>
      <c r="E25" s="444"/>
      <c r="F25" s="444"/>
      <c r="G25" s="444"/>
      <c r="H25" s="444"/>
      <c r="I25" s="445"/>
    </row>
    <row r="26" spans="2:9" ht="43.5" customHeight="1">
      <c r="B26" s="169" t="s">
        <v>105</v>
      </c>
      <c r="C26" s="170" t="s">
        <v>261</v>
      </c>
      <c r="D26" s="170" t="s">
        <v>260</v>
      </c>
      <c r="E26" s="171" t="s">
        <v>264</v>
      </c>
      <c r="F26" s="170" t="s">
        <v>263</v>
      </c>
      <c r="G26" s="170" t="s">
        <v>262</v>
      </c>
      <c r="H26" s="171" t="s">
        <v>276</v>
      </c>
      <c r="I26" s="172" t="s">
        <v>273</v>
      </c>
    </row>
    <row r="27" spans="2:9" ht="19.55" customHeight="1">
      <c r="B27" s="173" t="s">
        <v>113</v>
      </c>
      <c r="C27" s="199">
        <v>84</v>
      </c>
      <c r="D27" s="194">
        <v>84</v>
      </c>
      <c r="E27" s="190">
        <f>IF(OR(C27=0,C27=""),0,D27/C27)</f>
        <v>1</v>
      </c>
      <c r="F27" s="473">
        <f>SUM(C27:C38)</f>
        <v>4000</v>
      </c>
      <c r="G27" s="446">
        <f>SUM(D27:D38)</f>
        <v>4000</v>
      </c>
      <c r="H27" s="193">
        <f>+(D27*100%)/$G$23</f>
        <v>2.1000000000000001E-2</v>
      </c>
      <c r="I27" s="446">
        <f>G27+I22</f>
        <v>7204</v>
      </c>
    </row>
    <row r="28" spans="2:9" ht="19.55" customHeight="1">
      <c r="B28" s="173" t="s">
        <v>114</v>
      </c>
      <c r="C28" s="199">
        <v>150</v>
      </c>
      <c r="D28" s="194">
        <v>150</v>
      </c>
      <c r="E28" s="190">
        <f t="shared" ref="E28:E38" si="0">IF(OR(C28=0,C28=""),0,D28/C28)</f>
        <v>1</v>
      </c>
      <c r="F28" s="474"/>
      <c r="G28" s="447"/>
      <c r="H28" s="193">
        <f>+IF(D28="","",((D28*100%)/$G$23)+H27)</f>
        <v>5.8499999999999996E-2</v>
      </c>
      <c r="I28" s="447"/>
    </row>
    <row r="29" spans="2:9" ht="19.55" customHeight="1">
      <c r="B29" s="173" t="s">
        <v>115</v>
      </c>
      <c r="C29" s="199">
        <v>255</v>
      </c>
      <c r="D29" s="194">
        <v>255</v>
      </c>
      <c r="E29" s="190">
        <f t="shared" si="0"/>
        <v>1</v>
      </c>
      <c r="F29" s="474"/>
      <c r="G29" s="447"/>
      <c r="H29" s="193">
        <f t="shared" ref="H29:H38" si="1">+IF(D29="","",((D29*100%)/$G$23)+H28)</f>
        <v>0.12225</v>
      </c>
      <c r="I29" s="447"/>
    </row>
    <row r="30" spans="2:9" ht="19.55" customHeight="1">
      <c r="B30" s="173" t="s">
        <v>116</v>
      </c>
      <c r="C30" s="199">
        <v>404</v>
      </c>
      <c r="D30" s="194">
        <v>404</v>
      </c>
      <c r="E30" s="190">
        <f t="shared" si="0"/>
        <v>1</v>
      </c>
      <c r="F30" s="474"/>
      <c r="G30" s="447"/>
      <c r="H30" s="193">
        <f t="shared" si="1"/>
        <v>0.22325</v>
      </c>
      <c r="I30" s="447"/>
    </row>
    <row r="31" spans="2:9" ht="19.55" customHeight="1">
      <c r="B31" s="173" t="s">
        <v>117</v>
      </c>
      <c r="C31" s="199">
        <v>400</v>
      </c>
      <c r="D31" s="194">
        <v>400</v>
      </c>
      <c r="E31" s="190">
        <f t="shared" si="0"/>
        <v>1</v>
      </c>
      <c r="F31" s="474"/>
      <c r="G31" s="447"/>
      <c r="H31" s="193">
        <f t="shared" si="1"/>
        <v>0.32325000000000004</v>
      </c>
      <c r="I31" s="447"/>
    </row>
    <row r="32" spans="2:9" ht="19.55" customHeight="1">
      <c r="B32" s="173" t="s">
        <v>118</v>
      </c>
      <c r="C32" s="199">
        <v>401</v>
      </c>
      <c r="D32" s="194">
        <v>401</v>
      </c>
      <c r="E32" s="190">
        <f t="shared" si="0"/>
        <v>1</v>
      </c>
      <c r="F32" s="474"/>
      <c r="G32" s="447"/>
      <c r="H32" s="193">
        <f t="shared" si="1"/>
        <v>0.42350000000000004</v>
      </c>
      <c r="I32" s="447"/>
    </row>
    <row r="33" spans="2:9" ht="19.55" customHeight="1">
      <c r="B33" s="173" t="s">
        <v>119</v>
      </c>
      <c r="C33" s="199">
        <v>300</v>
      </c>
      <c r="D33" s="194">
        <v>300</v>
      </c>
      <c r="E33" s="190">
        <f t="shared" si="0"/>
        <v>1</v>
      </c>
      <c r="F33" s="474"/>
      <c r="G33" s="447"/>
      <c r="H33" s="193">
        <f t="shared" si="1"/>
        <v>0.49850000000000005</v>
      </c>
      <c r="I33" s="447"/>
    </row>
    <row r="34" spans="2:9" ht="19.55" customHeight="1">
      <c r="B34" s="173" t="s">
        <v>120</v>
      </c>
      <c r="C34" s="199">
        <v>471</v>
      </c>
      <c r="D34" s="194">
        <v>471</v>
      </c>
      <c r="E34" s="190">
        <f t="shared" si="0"/>
        <v>1</v>
      </c>
      <c r="F34" s="474"/>
      <c r="G34" s="447"/>
      <c r="H34" s="193">
        <f t="shared" si="1"/>
        <v>0.61625000000000008</v>
      </c>
      <c r="I34" s="447"/>
    </row>
    <row r="35" spans="2:9" ht="19.55" customHeight="1">
      <c r="B35" s="173" t="s">
        <v>121</v>
      </c>
      <c r="C35" s="199">
        <v>494</v>
      </c>
      <c r="D35" s="194">
        <v>494</v>
      </c>
      <c r="E35" s="190">
        <f t="shared" si="0"/>
        <v>1</v>
      </c>
      <c r="F35" s="474"/>
      <c r="G35" s="447"/>
      <c r="H35" s="193">
        <f t="shared" si="1"/>
        <v>0.73975000000000013</v>
      </c>
      <c r="I35" s="447"/>
    </row>
    <row r="36" spans="2:9" ht="19.55" customHeight="1">
      <c r="B36" s="173" t="s">
        <v>122</v>
      </c>
      <c r="C36" s="199">
        <v>500</v>
      </c>
      <c r="D36" s="194">
        <v>500</v>
      </c>
      <c r="E36" s="190">
        <f t="shared" si="0"/>
        <v>1</v>
      </c>
      <c r="F36" s="474"/>
      <c r="G36" s="447"/>
      <c r="H36" s="193">
        <f t="shared" si="1"/>
        <v>0.86475000000000013</v>
      </c>
      <c r="I36" s="447"/>
    </row>
    <row r="37" spans="2:9" ht="19.55" customHeight="1">
      <c r="B37" s="173" t="s">
        <v>123</v>
      </c>
      <c r="C37" s="199">
        <v>350</v>
      </c>
      <c r="D37" s="194">
        <v>375</v>
      </c>
      <c r="E37" s="190">
        <f t="shared" si="0"/>
        <v>1.0714285714285714</v>
      </c>
      <c r="F37" s="474"/>
      <c r="G37" s="447"/>
      <c r="H37" s="193">
        <f t="shared" si="1"/>
        <v>0.95850000000000013</v>
      </c>
      <c r="I37" s="447"/>
    </row>
    <row r="38" spans="2:9" ht="19.55" customHeight="1">
      <c r="B38" s="173" t="s">
        <v>124</v>
      </c>
      <c r="C38" s="199">
        <v>191</v>
      </c>
      <c r="D38" s="194">
        <v>166</v>
      </c>
      <c r="E38" s="190">
        <f t="shared" si="0"/>
        <v>0.86910994764397909</v>
      </c>
      <c r="F38" s="475"/>
      <c r="G38" s="448"/>
      <c r="H38" s="193">
        <f t="shared" si="1"/>
        <v>1.0000000000000002</v>
      </c>
      <c r="I38" s="448"/>
    </row>
    <row r="39" spans="2:9" ht="219.25" customHeight="1">
      <c r="B39" s="174" t="s">
        <v>277</v>
      </c>
      <c r="C39" s="458" t="s">
        <v>385</v>
      </c>
      <c r="D39" s="459"/>
      <c r="E39" s="459"/>
      <c r="F39" s="459"/>
      <c r="G39" s="459"/>
      <c r="H39" s="459"/>
      <c r="I39" s="466"/>
    </row>
    <row r="40" spans="2:9" ht="34.5" customHeight="1">
      <c r="B40" s="452"/>
      <c r="C40" s="320"/>
      <c r="D40" s="320"/>
      <c r="E40" s="320"/>
      <c r="F40" s="320"/>
      <c r="G40" s="320"/>
      <c r="H40" s="320"/>
      <c r="I40" s="453"/>
    </row>
    <row r="41" spans="2:9" ht="34.5" customHeight="1">
      <c r="B41" s="454"/>
      <c r="C41" s="323"/>
      <c r="D41" s="323"/>
      <c r="E41" s="323"/>
      <c r="F41" s="323"/>
      <c r="G41" s="323"/>
      <c r="H41" s="323"/>
      <c r="I41" s="455"/>
    </row>
    <row r="42" spans="2:9" ht="34.5" customHeight="1">
      <c r="B42" s="454"/>
      <c r="C42" s="323"/>
      <c r="D42" s="323"/>
      <c r="E42" s="323"/>
      <c r="F42" s="323"/>
      <c r="G42" s="323"/>
      <c r="H42" s="323"/>
      <c r="I42" s="455"/>
    </row>
    <row r="43" spans="2:9" ht="34.5" customHeight="1">
      <c r="B43" s="454"/>
      <c r="C43" s="323"/>
      <c r="D43" s="323"/>
      <c r="E43" s="323"/>
      <c r="F43" s="323"/>
      <c r="G43" s="323"/>
      <c r="H43" s="323"/>
      <c r="I43" s="455"/>
    </row>
    <row r="44" spans="2:9" ht="72" customHeight="1">
      <c r="B44" s="456"/>
      <c r="C44" s="326"/>
      <c r="D44" s="326"/>
      <c r="E44" s="326"/>
      <c r="F44" s="326"/>
      <c r="G44" s="326"/>
      <c r="H44" s="326"/>
      <c r="I44" s="457"/>
    </row>
    <row r="45" spans="2:9" ht="81.7" customHeight="1">
      <c r="B45" s="164" t="s">
        <v>278</v>
      </c>
      <c r="C45" s="458" t="s">
        <v>384</v>
      </c>
      <c r="D45" s="459"/>
      <c r="E45" s="459"/>
      <c r="F45" s="459"/>
      <c r="G45" s="459"/>
      <c r="H45" s="459"/>
      <c r="I45" s="466"/>
    </row>
    <row r="46" spans="2:9" ht="32.299999999999997" customHeight="1">
      <c r="B46" s="164" t="s">
        <v>279</v>
      </c>
      <c r="C46" s="427" t="s">
        <v>369</v>
      </c>
      <c r="D46" s="428"/>
      <c r="E46" s="428"/>
      <c r="F46" s="428"/>
      <c r="G46" s="428"/>
      <c r="H46" s="428"/>
      <c r="I46" s="429"/>
    </row>
    <row r="47" spans="2:9" ht="66.25" customHeight="1">
      <c r="B47" s="175" t="s">
        <v>280</v>
      </c>
      <c r="C47" s="458" t="s">
        <v>361</v>
      </c>
      <c r="D47" s="459"/>
      <c r="E47" s="459"/>
      <c r="F47" s="459"/>
      <c r="G47" s="459"/>
      <c r="H47" s="459"/>
      <c r="I47" s="460"/>
    </row>
    <row r="48" spans="2:9" ht="22.6" customHeight="1">
      <c r="B48" s="444" t="s">
        <v>236</v>
      </c>
      <c r="C48" s="444"/>
      <c r="D48" s="444"/>
      <c r="E48" s="444"/>
      <c r="F48" s="444"/>
      <c r="G48" s="444"/>
      <c r="H48" s="444"/>
      <c r="I48" s="444"/>
    </row>
    <row r="49" spans="2:9" ht="22.6" customHeight="1">
      <c r="B49" s="449" t="s">
        <v>281</v>
      </c>
      <c r="C49" s="177" t="s">
        <v>282</v>
      </c>
      <c r="D49" s="451" t="s">
        <v>283</v>
      </c>
      <c r="E49" s="451"/>
      <c r="F49" s="451"/>
      <c r="G49" s="451" t="s">
        <v>284</v>
      </c>
      <c r="H49" s="451"/>
      <c r="I49" s="451"/>
    </row>
    <row r="50" spans="2:9" ht="30.75" customHeight="1">
      <c r="B50" s="450"/>
      <c r="C50" s="180"/>
      <c r="D50" s="409"/>
      <c r="E50" s="409"/>
      <c r="F50" s="409"/>
      <c r="G50" s="409"/>
      <c r="H50" s="409"/>
      <c r="I50" s="409"/>
    </row>
    <row r="51" spans="2:9" ht="32.299999999999997" customHeight="1">
      <c r="B51" s="176" t="s">
        <v>285</v>
      </c>
      <c r="C51" s="409" t="s">
        <v>368</v>
      </c>
      <c r="D51" s="409"/>
      <c r="E51" s="409"/>
      <c r="F51" s="409"/>
      <c r="G51" s="409"/>
      <c r="H51" s="409"/>
      <c r="I51" s="409"/>
    </row>
    <row r="52" spans="2:9" ht="28.55" customHeight="1">
      <c r="B52" s="167" t="s">
        <v>286</v>
      </c>
      <c r="C52" s="410" t="s">
        <v>374</v>
      </c>
      <c r="D52" s="411"/>
      <c r="E52" s="411"/>
      <c r="F52" s="411"/>
      <c r="G52" s="411"/>
      <c r="H52" s="411"/>
      <c r="I52" s="412"/>
    </row>
    <row r="53" spans="2:9" ht="30.25" customHeight="1">
      <c r="B53" s="175" t="s">
        <v>287</v>
      </c>
      <c r="C53" s="409" t="s">
        <v>304</v>
      </c>
      <c r="D53" s="409"/>
      <c r="E53" s="409"/>
      <c r="F53" s="409"/>
      <c r="G53" s="409"/>
      <c r="H53" s="409"/>
      <c r="I53" s="409"/>
    </row>
    <row r="54" spans="2:9" ht="31.6" customHeight="1">
      <c r="B54" s="175" t="s">
        <v>288</v>
      </c>
      <c r="C54" s="409" t="s">
        <v>305</v>
      </c>
      <c r="D54" s="409"/>
      <c r="E54" s="409"/>
      <c r="F54" s="409"/>
      <c r="G54" s="409"/>
      <c r="H54" s="409"/>
      <c r="I54" s="409"/>
    </row>
    <row r="55" spans="2:9">
      <c r="B55" s="44"/>
      <c r="C55" s="45"/>
      <c r="D55" s="45"/>
      <c r="E55" s="46"/>
      <c r="F55" s="46"/>
      <c r="G55" s="47"/>
      <c r="H55" s="48"/>
      <c r="I55" s="45"/>
    </row>
    <row r="56" spans="2:9">
      <c r="B56" s="44"/>
      <c r="C56" s="45"/>
      <c r="D56" s="45"/>
      <c r="E56" s="46"/>
      <c r="F56" s="46"/>
      <c r="G56" s="47"/>
      <c r="H56" s="48"/>
      <c r="I56" s="45"/>
    </row>
    <row r="57" spans="2:9">
      <c r="B57" s="44"/>
      <c r="C57" s="45"/>
      <c r="D57" s="45"/>
      <c r="E57" s="46"/>
      <c r="F57" s="46"/>
      <c r="G57" s="47"/>
      <c r="H57" s="48"/>
      <c r="I57" s="45"/>
    </row>
    <row r="58" spans="2:9">
      <c r="B58" s="44"/>
      <c r="C58" s="45"/>
      <c r="D58" s="45"/>
      <c r="E58" s="46"/>
      <c r="F58" s="46"/>
      <c r="G58" s="47"/>
      <c r="H58" s="48"/>
      <c r="I58" s="45"/>
    </row>
    <row r="59" spans="2:9">
      <c r="B59" s="44"/>
      <c r="C59" s="45"/>
      <c r="D59" s="45"/>
      <c r="E59" s="46"/>
      <c r="F59" s="46"/>
      <c r="G59" s="47"/>
      <c r="H59" s="48"/>
      <c r="I59" s="45"/>
    </row>
    <row r="60" spans="2:9" ht="25.5" customHeight="1">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2">
    <dataValidation type="list" allowBlank="1" showInputMessage="1" showErrorMessage="1" sqref="C9:F9">
      <formula1>#REF!</formula1>
    </dataValidation>
    <dataValidation type="list" allowBlank="1" showInputMessage="1" showErrorMessage="1" sqref="C24:E24 C7 I7 H12:I13">
      <formula1>#REF!</formula1>
    </dataValidation>
  </dataValidations>
  <pageMargins left="0.7" right="0.7" top="0.75" bottom="0.75" header="0.3" footer="0.3"/>
  <pageSetup orientation="portrait" r:id="rId1"/>
  <drawing r:id="rId2"/>
  <legacyDrawing r:id="rId3"/>
  <oleObjects>
    <oleObject progId="PBrush" shapeId="35791873" r:id="rId4"/>
  </oleObjects>
</worksheet>
</file>

<file path=xl/worksheets/sheet8.xml><?xml version="1.0" encoding="utf-8"?>
<worksheet xmlns="http://schemas.openxmlformats.org/spreadsheetml/2006/main" xmlns:r="http://schemas.openxmlformats.org/officeDocument/2006/relationships">
  <sheetPr>
    <tabColor rgb="FF92D050"/>
  </sheetPr>
  <dimension ref="B1:P60"/>
  <sheetViews>
    <sheetView zoomScale="90" zoomScaleNormal="90" workbookViewId="0">
      <selection activeCell="G23" sqref="G23:I23"/>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9" width="22.5" style="7" customWidth="1"/>
    <col min="10" max="16" width="11.5" style="3"/>
    <col min="17" max="16384" width="11.5" style="7"/>
  </cols>
  <sheetData>
    <row r="1" spans="2:9" ht="37.549999999999997" customHeight="1">
      <c r="B1" s="407"/>
      <c r="C1" s="274" t="s">
        <v>25</v>
      </c>
      <c r="D1" s="274"/>
      <c r="E1" s="274"/>
      <c r="F1" s="274"/>
      <c r="G1" s="274"/>
      <c r="H1" s="274"/>
      <c r="I1" s="408"/>
    </row>
    <row r="2" spans="2:9" ht="37.549999999999997" customHeight="1">
      <c r="B2" s="407"/>
      <c r="C2" s="274" t="s">
        <v>239</v>
      </c>
      <c r="D2" s="274"/>
      <c r="E2" s="274"/>
      <c r="F2" s="274"/>
      <c r="G2" s="274"/>
      <c r="H2" s="274"/>
      <c r="I2" s="408"/>
    </row>
    <row r="3" spans="2:9" ht="37.549999999999997" customHeight="1">
      <c r="B3" s="407"/>
      <c r="C3" s="274" t="s">
        <v>240</v>
      </c>
      <c r="D3" s="274"/>
      <c r="E3" s="274"/>
      <c r="F3" s="274" t="s">
        <v>241</v>
      </c>
      <c r="G3" s="274"/>
      <c r="H3" s="274"/>
      <c r="I3" s="408"/>
    </row>
    <row r="4" spans="2:9" ht="23.3" customHeight="1">
      <c r="B4" s="413"/>
      <c r="C4" s="413"/>
      <c r="D4" s="413"/>
      <c r="E4" s="413"/>
      <c r="F4" s="413"/>
      <c r="G4" s="413"/>
      <c r="H4" s="413"/>
      <c r="I4" s="413"/>
    </row>
    <row r="5" spans="2:9" ht="23.95" customHeight="1">
      <c r="B5" s="414" t="s">
        <v>234</v>
      </c>
      <c r="C5" s="414"/>
      <c r="D5" s="414"/>
      <c r="E5" s="414"/>
      <c r="F5" s="414"/>
      <c r="G5" s="414"/>
      <c r="H5" s="414"/>
      <c r="I5" s="414"/>
    </row>
    <row r="6" spans="2:9" ht="30.75" customHeight="1">
      <c r="B6" s="164" t="s">
        <v>242</v>
      </c>
      <c r="C6" s="181">
        <v>5</v>
      </c>
      <c r="D6" s="415" t="s">
        <v>243</v>
      </c>
      <c r="E6" s="415"/>
      <c r="F6" s="416" t="s">
        <v>334</v>
      </c>
      <c r="G6" s="416"/>
      <c r="H6" s="416"/>
      <c r="I6" s="416"/>
    </row>
    <row r="7" spans="2:9" ht="30.75" customHeight="1">
      <c r="B7" s="164" t="s">
        <v>244</v>
      </c>
      <c r="C7" s="181" t="s">
        <v>76</v>
      </c>
      <c r="D7" s="415" t="s">
        <v>245</v>
      </c>
      <c r="E7" s="415"/>
      <c r="F7" s="416" t="s">
        <v>290</v>
      </c>
      <c r="G7" s="416"/>
      <c r="H7" s="167" t="s">
        <v>246</v>
      </c>
      <c r="I7" s="181" t="s">
        <v>81</v>
      </c>
    </row>
    <row r="8" spans="2:9" ht="30.75" customHeight="1">
      <c r="B8" s="164" t="s">
        <v>247</v>
      </c>
      <c r="C8" s="416" t="s">
        <v>291</v>
      </c>
      <c r="D8" s="416"/>
      <c r="E8" s="416"/>
      <c r="F8" s="416"/>
      <c r="G8" s="167" t="s">
        <v>248</v>
      </c>
      <c r="H8" s="417">
        <v>7560</v>
      </c>
      <c r="I8" s="417"/>
    </row>
    <row r="9" spans="2:9" ht="30.75" customHeight="1">
      <c r="B9" s="164" t="s">
        <v>48</v>
      </c>
      <c r="C9" s="418" t="s">
        <v>65</v>
      </c>
      <c r="D9" s="418"/>
      <c r="E9" s="418"/>
      <c r="F9" s="418"/>
      <c r="G9" s="167" t="s">
        <v>249</v>
      </c>
      <c r="H9" s="419" t="s">
        <v>165</v>
      </c>
      <c r="I9" s="419"/>
    </row>
    <row r="10" spans="2:9" ht="30.75" customHeight="1">
      <c r="B10" s="164" t="s">
        <v>250</v>
      </c>
      <c r="C10" s="420" t="s">
        <v>367</v>
      </c>
      <c r="D10" s="420"/>
      <c r="E10" s="420"/>
      <c r="F10" s="420"/>
      <c r="G10" s="420"/>
      <c r="H10" s="420"/>
      <c r="I10" s="420"/>
    </row>
    <row r="11" spans="2:9" ht="30.75" customHeight="1">
      <c r="B11" s="164" t="s">
        <v>251</v>
      </c>
      <c r="C11" s="421" t="s">
        <v>292</v>
      </c>
      <c r="D11" s="421"/>
      <c r="E11" s="421"/>
      <c r="F11" s="421"/>
      <c r="G11" s="421"/>
      <c r="H11" s="421"/>
      <c r="I11" s="421"/>
    </row>
    <row r="12" spans="2:9" ht="30.75" customHeight="1">
      <c r="B12" s="164" t="s">
        <v>254</v>
      </c>
      <c r="C12" s="306" t="s">
        <v>358</v>
      </c>
      <c r="D12" s="306"/>
      <c r="E12" s="306"/>
      <c r="F12" s="306"/>
      <c r="G12" s="167" t="s">
        <v>252</v>
      </c>
      <c r="H12" s="307" t="s">
        <v>91</v>
      </c>
      <c r="I12" s="307"/>
    </row>
    <row r="13" spans="2:9" ht="30.75" customHeight="1">
      <c r="B13" s="164" t="s">
        <v>255</v>
      </c>
      <c r="C13" s="422" t="s">
        <v>366</v>
      </c>
      <c r="D13" s="422"/>
      <c r="E13" s="422"/>
      <c r="F13" s="422"/>
      <c r="G13" s="167" t="s">
        <v>253</v>
      </c>
      <c r="H13" s="421" t="s">
        <v>70</v>
      </c>
      <c r="I13" s="421"/>
    </row>
    <row r="14" spans="2:9" ht="64.55" customHeight="1">
      <c r="B14" s="164" t="s">
        <v>256</v>
      </c>
      <c r="C14" s="303" t="s">
        <v>335</v>
      </c>
      <c r="D14" s="303"/>
      <c r="E14" s="303"/>
      <c r="F14" s="303"/>
      <c r="G14" s="303"/>
      <c r="H14" s="303"/>
      <c r="I14" s="303"/>
    </row>
    <row r="15" spans="2:9" ht="30.75" customHeight="1">
      <c r="B15" s="164" t="s">
        <v>257</v>
      </c>
      <c r="C15" s="306" t="s">
        <v>328</v>
      </c>
      <c r="D15" s="306"/>
      <c r="E15" s="306"/>
      <c r="F15" s="306"/>
      <c r="G15" s="306"/>
      <c r="H15" s="306"/>
      <c r="I15" s="306"/>
    </row>
    <row r="16" spans="2:9" ht="20.25" customHeight="1">
      <c r="B16" s="164" t="s">
        <v>258</v>
      </c>
      <c r="C16" s="416" t="s">
        <v>336</v>
      </c>
      <c r="D16" s="416"/>
      <c r="E16" s="416"/>
      <c r="F16" s="416"/>
      <c r="G16" s="416"/>
      <c r="H16" s="416"/>
      <c r="I16" s="416"/>
    </row>
    <row r="17" spans="2:9" ht="30.75" customHeight="1">
      <c r="B17" s="164" t="s">
        <v>259</v>
      </c>
      <c r="C17" s="421" t="s">
        <v>337</v>
      </c>
      <c r="D17" s="423"/>
      <c r="E17" s="423"/>
      <c r="F17" s="423"/>
      <c r="G17" s="423"/>
      <c r="H17" s="423"/>
      <c r="I17" s="423"/>
    </row>
    <row r="18" spans="2:9" ht="18" customHeight="1">
      <c r="B18" s="424" t="s">
        <v>265</v>
      </c>
      <c r="C18" s="425" t="s">
        <v>237</v>
      </c>
      <c r="D18" s="425"/>
      <c r="E18" s="425"/>
      <c r="F18" s="426" t="s">
        <v>238</v>
      </c>
      <c r="G18" s="426"/>
      <c r="H18" s="426"/>
      <c r="I18" s="426"/>
    </row>
    <row r="19" spans="2:9" ht="39.75" customHeight="1">
      <c r="B19" s="424"/>
      <c r="C19" s="416" t="s">
        <v>338</v>
      </c>
      <c r="D19" s="416"/>
      <c r="E19" s="416"/>
      <c r="F19" s="416" t="s">
        <v>339</v>
      </c>
      <c r="G19" s="416"/>
      <c r="H19" s="416"/>
      <c r="I19" s="416"/>
    </row>
    <row r="20" spans="2:9" ht="39.75" customHeight="1">
      <c r="B20" s="165" t="s">
        <v>266</v>
      </c>
      <c r="C20" s="410" t="s">
        <v>340</v>
      </c>
      <c r="D20" s="411"/>
      <c r="E20" s="412"/>
      <c r="F20" s="307" t="s">
        <v>341</v>
      </c>
      <c r="G20" s="307"/>
      <c r="H20" s="307"/>
      <c r="I20" s="308"/>
    </row>
    <row r="21" spans="2:9" ht="41.95" customHeight="1">
      <c r="B21" s="165" t="s">
        <v>267</v>
      </c>
      <c r="C21" s="430" t="s">
        <v>342</v>
      </c>
      <c r="D21" s="431"/>
      <c r="E21" s="432"/>
      <c r="F21" s="433" t="s">
        <v>343</v>
      </c>
      <c r="G21" s="434"/>
      <c r="H21" s="434"/>
      <c r="I21" s="435"/>
    </row>
    <row r="22" spans="2:9" ht="32.299999999999997" customHeight="1">
      <c r="B22" s="165" t="s">
        <v>268</v>
      </c>
      <c r="C22" s="436">
        <v>44562</v>
      </c>
      <c r="D22" s="437"/>
      <c r="E22" s="438"/>
      <c r="F22" s="167" t="s">
        <v>271</v>
      </c>
      <c r="G22" s="178">
        <v>390</v>
      </c>
      <c r="H22" s="167" t="s">
        <v>275</v>
      </c>
      <c r="I22" s="179">
        <f>60+390</f>
        <v>450</v>
      </c>
    </row>
    <row r="23" spans="2:9" ht="27" customHeight="1">
      <c r="B23" s="165" t="s">
        <v>269</v>
      </c>
      <c r="C23" s="436">
        <v>44926</v>
      </c>
      <c r="D23" s="434"/>
      <c r="E23" s="439"/>
      <c r="F23" s="167" t="s">
        <v>272</v>
      </c>
      <c r="G23" s="470">
        <v>430</v>
      </c>
      <c r="H23" s="471"/>
      <c r="I23" s="472"/>
    </row>
    <row r="24" spans="2:9" ht="30.75" customHeight="1">
      <c r="B24" s="166" t="s">
        <v>270</v>
      </c>
      <c r="C24" s="341" t="s">
        <v>88</v>
      </c>
      <c r="D24" s="342"/>
      <c r="E24" s="343"/>
      <c r="F24" s="183" t="s">
        <v>274</v>
      </c>
      <c r="G24" s="433" t="s">
        <v>303</v>
      </c>
      <c r="H24" s="434"/>
      <c r="I24" s="439"/>
    </row>
    <row r="25" spans="2:9" ht="22.6" customHeight="1">
      <c r="B25" s="443" t="s">
        <v>235</v>
      </c>
      <c r="C25" s="444"/>
      <c r="D25" s="444"/>
      <c r="E25" s="444"/>
      <c r="F25" s="444"/>
      <c r="G25" s="444"/>
      <c r="H25" s="444"/>
      <c r="I25" s="445"/>
    </row>
    <row r="26" spans="2:9" ht="43.5" customHeight="1">
      <c r="B26" s="169" t="s">
        <v>105</v>
      </c>
      <c r="C26" s="170" t="s">
        <v>261</v>
      </c>
      <c r="D26" s="170" t="s">
        <v>260</v>
      </c>
      <c r="E26" s="171" t="s">
        <v>264</v>
      </c>
      <c r="F26" s="170" t="s">
        <v>263</v>
      </c>
      <c r="G26" s="170" t="s">
        <v>262</v>
      </c>
      <c r="H26" s="171" t="s">
        <v>276</v>
      </c>
      <c r="I26" s="172" t="s">
        <v>273</v>
      </c>
    </row>
    <row r="27" spans="2:9" ht="19.55" customHeight="1">
      <c r="B27" s="173" t="s">
        <v>113</v>
      </c>
      <c r="C27" s="199">
        <v>17</v>
      </c>
      <c r="D27" s="195">
        <v>17</v>
      </c>
      <c r="E27" s="190">
        <f>IF(OR(C27=0,C27=""),0,D27/C27)</f>
        <v>1</v>
      </c>
      <c r="F27" s="473">
        <f>SUM(C27:C38)</f>
        <v>430</v>
      </c>
      <c r="G27" s="446">
        <f>SUM(D27:D38)</f>
        <v>430</v>
      </c>
      <c r="H27" s="193">
        <f>+(D27*100%)/$G$23</f>
        <v>3.9534883720930232E-2</v>
      </c>
      <c r="I27" s="446">
        <f>G27+I22</f>
        <v>880</v>
      </c>
    </row>
    <row r="28" spans="2:9" ht="19.55" customHeight="1">
      <c r="B28" s="173" t="s">
        <v>114</v>
      </c>
      <c r="C28" s="199">
        <v>14</v>
      </c>
      <c r="D28" s="195">
        <v>14</v>
      </c>
      <c r="E28" s="190">
        <f t="shared" ref="E28:E38" si="0">IF(OR(C28=0,C28=""),0,D28/C28)</f>
        <v>1</v>
      </c>
      <c r="F28" s="474"/>
      <c r="G28" s="447"/>
      <c r="H28" s="193">
        <f>+IF(D28="","",((D28*100%)/$G$23)+H27)</f>
        <v>7.2093023255813959E-2</v>
      </c>
      <c r="I28" s="447"/>
    </row>
    <row r="29" spans="2:9" ht="19.55" customHeight="1">
      <c r="B29" s="173" t="s">
        <v>115</v>
      </c>
      <c r="C29" s="199">
        <v>21</v>
      </c>
      <c r="D29" s="195">
        <v>21</v>
      </c>
      <c r="E29" s="190">
        <f t="shared" si="0"/>
        <v>1</v>
      </c>
      <c r="F29" s="474"/>
      <c r="G29" s="447"/>
      <c r="H29" s="193">
        <f t="shared" ref="H29:H38" si="1">+IF(D29="","",((D29*100%)/$G$23)+H28)</f>
        <v>0.12093023255813953</v>
      </c>
      <c r="I29" s="447"/>
    </row>
    <row r="30" spans="2:9" ht="19.55" customHeight="1">
      <c r="B30" s="173" t="s">
        <v>116</v>
      </c>
      <c r="C30" s="199">
        <v>40</v>
      </c>
      <c r="D30" s="195">
        <v>40</v>
      </c>
      <c r="E30" s="190">
        <f t="shared" si="0"/>
        <v>1</v>
      </c>
      <c r="F30" s="474"/>
      <c r="G30" s="447"/>
      <c r="H30" s="193">
        <f t="shared" si="1"/>
        <v>0.21395348837209302</v>
      </c>
      <c r="I30" s="447"/>
    </row>
    <row r="31" spans="2:9" ht="19.55" customHeight="1">
      <c r="B31" s="173" t="s">
        <v>117</v>
      </c>
      <c r="C31" s="199">
        <v>41</v>
      </c>
      <c r="D31" s="195">
        <v>41</v>
      </c>
      <c r="E31" s="190">
        <f t="shared" si="0"/>
        <v>1</v>
      </c>
      <c r="F31" s="474"/>
      <c r="G31" s="447"/>
      <c r="H31" s="193">
        <f t="shared" si="1"/>
        <v>0.30930232558139537</v>
      </c>
      <c r="I31" s="447"/>
    </row>
    <row r="32" spans="2:9" ht="19.55" customHeight="1">
      <c r="B32" s="173" t="s">
        <v>118</v>
      </c>
      <c r="C32" s="199">
        <v>42</v>
      </c>
      <c r="D32" s="195">
        <v>42</v>
      </c>
      <c r="E32" s="190">
        <f t="shared" si="0"/>
        <v>1</v>
      </c>
      <c r="F32" s="474"/>
      <c r="G32" s="447"/>
      <c r="H32" s="193">
        <f t="shared" si="1"/>
        <v>0.40697674418604651</v>
      </c>
      <c r="I32" s="447"/>
    </row>
    <row r="33" spans="2:9" ht="19.55" customHeight="1">
      <c r="B33" s="173" t="s">
        <v>119</v>
      </c>
      <c r="C33" s="199">
        <v>42</v>
      </c>
      <c r="D33" s="195">
        <v>42</v>
      </c>
      <c r="E33" s="190">
        <f t="shared" si="0"/>
        <v>1</v>
      </c>
      <c r="F33" s="474"/>
      <c r="G33" s="447"/>
      <c r="H33" s="193">
        <f t="shared" si="1"/>
        <v>0.50465116279069766</v>
      </c>
      <c r="I33" s="447"/>
    </row>
    <row r="34" spans="2:9" ht="19.55" customHeight="1">
      <c r="B34" s="173" t="s">
        <v>120</v>
      </c>
      <c r="C34" s="199">
        <v>37</v>
      </c>
      <c r="D34" s="195">
        <v>37</v>
      </c>
      <c r="E34" s="190">
        <f t="shared" si="0"/>
        <v>1</v>
      </c>
      <c r="F34" s="474"/>
      <c r="G34" s="447"/>
      <c r="H34" s="193">
        <f t="shared" si="1"/>
        <v>0.59069767441860466</v>
      </c>
      <c r="I34" s="447"/>
    </row>
    <row r="35" spans="2:9" ht="19.55" customHeight="1">
      <c r="B35" s="173" t="s">
        <v>121</v>
      </c>
      <c r="C35" s="199">
        <v>47</v>
      </c>
      <c r="D35" s="195">
        <v>47</v>
      </c>
      <c r="E35" s="190">
        <f t="shared" si="0"/>
        <v>1</v>
      </c>
      <c r="F35" s="474"/>
      <c r="G35" s="447"/>
      <c r="H35" s="193">
        <f t="shared" si="1"/>
        <v>0.7</v>
      </c>
      <c r="I35" s="447"/>
    </row>
    <row r="36" spans="2:9" ht="19.55" customHeight="1">
      <c r="B36" s="173" t="s">
        <v>122</v>
      </c>
      <c r="C36" s="199">
        <v>57</v>
      </c>
      <c r="D36" s="195">
        <v>57</v>
      </c>
      <c r="E36" s="190">
        <f t="shared" si="0"/>
        <v>1</v>
      </c>
      <c r="F36" s="474"/>
      <c r="G36" s="447"/>
      <c r="H36" s="193">
        <f t="shared" si="1"/>
        <v>0.83255813953488367</v>
      </c>
      <c r="I36" s="447"/>
    </row>
    <row r="37" spans="2:9" ht="19.55" customHeight="1">
      <c r="B37" s="173" t="s">
        <v>123</v>
      </c>
      <c r="C37" s="199">
        <v>39</v>
      </c>
      <c r="D37" s="195">
        <v>40</v>
      </c>
      <c r="E37" s="190">
        <f t="shared" si="0"/>
        <v>1.0256410256410255</v>
      </c>
      <c r="F37" s="474"/>
      <c r="G37" s="447"/>
      <c r="H37" s="193">
        <f t="shared" si="1"/>
        <v>0.92558139534883721</v>
      </c>
      <c r="I37" s="447"/>
    </row>
    <row r="38" spans="2:9" ht="19.55" customHeight="1">
      <c r="B38" s="173" t="s">
        <v>124</v>
      </c>
      <c r="C38" s="199">
        <v>33</v>
      </c>
      <c r="D38" s="195">
        <v>32</v>
      </c>
      <c r="E38" s="190">
        <f t="shared" si="0"/>
        <v>0.96969696969696972</v>
      </c>
      <c r="F38" s="475"/>
      <c r="G38" s="448"/>
      <c r="H38" s="193">
        <f t="shared" si="1"/>
        <v>1</v>
      </c>
      <c r="I38" s="448"/>
    </row>
    <row r="39" spans="2:9" ht="76.599999999999994" customHeight="1">
      <c r="B39" s="174" t="s">
        <v>277</v>
      </c>
      <c r="C39" s="427" t="s">
        <v>381</v>
      </c>
      <c r="D39" s="428"/>
      <c r="E39" s="428"/>
      <c r="F39" s="428"/>
      <c r="G39" s="428"/>
      <c r="H39" s="428"/>
      <c r="I39" s="429"/>
    </row>
    <row r="40" spans="2:9" ht="34.5" customHeight="1">
      <c r="B40" s="452"/>
      <c r="C40" s="320"/>
      <c r="D40" s="320"/>
      <c r="E40" s="320"/>
      <c r="F40" s="320"/>
      <c r="G40" s="320"/>
      <c r="H40" s="320"/>
      <c r="I40" s="453"/>
    </row>
    <row r="41" spans="2:9" ht="34.5" customHeight="1">
      <c r="B41" s="454"/>
      <c r="C41" s="323"/>
      <c r="D41" s="323"/>
      <c r="E41" s="323"/>
      <c r="F41" s="323"/>
      <c r="G41" s="323"/>
      <c r="H41" s="323"/>
      <c r="I41" s="455"/>
    </row>
    <row r="42" spans="2:9" ht="34.5" customHeight="1">
      <c r="B42" s="454"/>
      <c r="C42" s="323"/>
      <c r="D42" s="323"/>
      <c r="E42" s="323"/>
      <c r="F42" s="323"/>
      <c r="G42" s="323"/>
      <c r="H42" s="323"/>
      <c r="I42" s="455"/>
    </row>
    <row r="43" spans="2:9" ht="34.5" customHeight="1">
      <c r="B43" s="454"/>
      <c r="C43" s="323"/>
      <c r="D43" s="323"/>
      <c r="E43" s="323"/>
      <c r="F43" s="323"/>
      <c r="G43" s="323"/>
      <c r="H43" s="323"/>
      <c r="I43" s="455"/>
    </row>
    <row r="44" spans="2:9" ht="34.5" customHeight="1">
      <c r="B44" s="456"/>
      <c r="C44" s="326"/>
      <c r="D44" s="326"/>
      <c r="E44" s="326"/>
      <c r="F44" s="326"/>
      <c r="G44" s="326"/>
      <c r="H44" s="326"/>
      <c r="I44" s="457"/>
    </row>
    <row r="45" spans="2:9" ht="101.05" customHeight="1">
      <c r="B45" s="164" t="s">
        <v>278</v>
      </c>
      <c r="C45" s="427" t="s">
        <v>380</v>
      </c>
      <c r="D45" s="428"/>
      <c r="E45" s="428"/>
      <c r="F45" s="428"/>
      <c r="G45" s="428"/>
      <c r="H45" s="428"/>
      <c r="I45" s="429"/>
    </row>
    <row r="46" spans="2:9" ht="41.95" customHeight="1">
      <c r="B46" s="164" t="s">
        <v>279</v>
      </c>
      <c r="C46" s="427" t="s">
        <v>369</v>
      </c>
      <c r="D46" s="428"/>
      <c r="E46" s="428"/>
      <c r="F46" s="428"/>
      <c r="G46" s="428"/>
      <c r="H46" s="428"/>
      <c r="I46" s="429"/>
    </row>
    <row r="47" spans="2:9" ht="48.75" customHeight="1">
      <c r="B47" s="175" t="s">
        <v>280</v>
      </c>
      <c r="C47" s="458" t="s">
        <v>362</v>
      </c>
      <c r="D47" s="459"/>
      <c r="E47" s="459"/>
      <c r="F47" s="459"/>
      <c r="G47" s="459"/>
      <c r="H47" s="459"/>
      <c r="I47" s="460"/>
    </row>
    <row r="48" spans="2:9" ht="22.6" customHeight="1">
      <c r="B48" s="444" t="s">
        <v>236</v>
      </c>
      <c r="C48" s="444"/>
      <c r="D48" s="444"/>
      <c r="E48" s="444"/>
      <c r="F48" s="444"/>
      <c r="G48" s="444"/>
      <c r="H48" s="444"/>
      <c r="I48" s="444"/>
    </row>
    <row r="49" spans="2:9" ht="22.6" customHeight="1">
      <c r="B49" s="449" t="s">
        <v>281</v>
      </c>
      <c r="C49" s="177" t="s">
        <v>282</v>
      </c>
      <c r="D49" s="451" t="s">
        <v>283</v>
      </c>
      <c r="E49" s="451"/>
      <c r="F49" s="451"/>
      <c r="G49" s="451" t="s">
        <v>284</v>
      </c>
      <c r="H49" s="451"/>
      <c r="I49" s="451"/>
    </row>
    <row r="50" spans="2:9" ht="30.75" customHeight="1">
      <c r="B50" s="450"/>
      <c r="C50" s="180"/>
      <c r="D50" s="409"/>
      <c r="E50" s="409"/>
      <c r="F50" s="409"/>
      <c r="G50" s="409"/>
      <c r="H50" s="409"/>
      <c r="I50" s="409"/>
    </row>
    <row r="51" spans="2:9" ht="32.299999999999997" customHeight="1">
      <c r="B51" s="176" t="s">
        <v>285</v>
      </c>
      <c r="C51" s="409" t="s">
        <v>368</v>
      </c>
      <c r="D51" s="409"/>
      <c r="E51" s="409"/>
      <c r="F51" s="409"/>
      <c r="G51" s="409"/>
      <c r="H51" s="409"/>
      <c r="I51" s="409"/>
    </row>
    <row r="52" spans="2:9" ht="28.55" customHeight="1">
      <c r="B52" s="167" t="s">
        <v>286</v>
      </c>
      <c r="C52" s="410" t="s">
        <v>374</v>
      </c>
      <c r="D52" s="411"/>
      <c r="E52" s="411"/>
      <c r="F52" s="411"/>
      <c r="G52" s="411"/>
      <c r="H52" s="411"/>
      <c r="I52" s="412"/>
    </row>
    <row r="53" spans="2:9" ht="30.25" customHeight="1">
      <c r="B53" s="175" t="s">
        <v>287</v>
      </c>
      <c r="C53" s="409" t="s">
        <v>304</v>
      </c>
      <c r="D53" s="409"/>
      <c r="E53" s="409"/>
      <c r="F53" s="409"/>
      <c r="G53" s="409"/>
      <c r="H53" s="409"/>
      <c r="I53" s="409"/>
    </row>
    <row r="54" spans="2:9" ht="31.6" customHeight="1">
      <c r="B54" s="175" t="s">
        <v>288</v>
      </c>
      <c r="C54" s="409" t="s">
        <v>305</v>
      </c>
      <c r="D54" s="409"/>
      <c r="E54" s="409"/>
      <c r="F54" s="409"/>
      <c r="G54" s="409"/>
      <c r="H54" s="409"/>
      <c r="I54" s="409"/>
    </row>
    <row r="55" spans="2:9">
      <c r="B55" s="44"/>
      <c r="C55" s="45"/>
      <c r="D55" s="45"/>
      <c r="E55" s="46"/>
      <c r="F55" s="46"/>
      <c r="G55" s="47"/>
      <c r="H55" s="48"/>
      <c r="I55" s="45"/>
    </row>
    <row r="56" spans="2:9">
      <c r="B56" s="44"/>
      <c r="C56" s="45"/>
      <c r="D56" s="45"/>
      <c r="E56" s="46"/>
      <c r="F56" s="46"/>
      <c r="G56" s="47"/>
      <c r="H56" s="48"/>
      <c r="I56" s="45"/>
    </row>
    <row r="57" spans="2:9">
      <c r="B57" s="44"/>
      <c r="C57" s="45"/>
      <c r="D57" s="45"/>
      <c r="E57" s="46"/>
      <c r="F57" s="46"/>
      <c r="G57" s="47"/>
      <c r="H57" s="48"/>
      <c r="I57" s="45"/>
    </row>
    <row r="58" spans="2:9">
      <c r="B58" s="44"/>
      <c r="C58" s="45"/>
      <c r="D58" s="45"/>
      <c r="E58" s="46"/>
      <c r="F58" s="46"/>
      <c r="G58" s="47"/>
      <c r="H58" s="48"/>
      <c r="I58" s="45"/>
    </row>
    <row r="59" spans="2:9">
      <c r="B59" s="44"/>
      <c r="C59" s="45"/>
      <c r="D59" s="45"/>
      <c r="E59" s="46"/>
      <c r="F59" s="46"/>
      <c r="G59" s="47"/>
      <c r="H59" s="48"/>
      <c r="I59" s="45"/>
    </row>
    <row r="60" spans="2:9" ht="25.5" customHeight="1">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2">
    <dataValidation type="list" allowBlank="1" showInputMessage="1" showErrorMessage="1" sqref="H12">
      <formula1>#REF!</formula1>
    </dataValidation>
    <dataValidation type="list" allowBlank="1" showInputMessage="1" showErrorMessage="1" sqref="C24:E24 I12 C7 I7 H13:I13 C9:F9">
      <formula1>#REF!</formula1>
    </dataValidation>
  </dataValidations>
  <pageMargins left="0.7" right="0.7" top="0.75" bottom="0.75" header="0.3" footer="0.3"/>
  <pageSetup orientation="portrait" r:id="rId1"/>
  <drawing r:id="rId2"/>
  <legacyDrawing r:id="rId3"/>
  <oleObjects>
    <oleObject progId="PBrush" shapeId="35792897" r:id="rId4"/>
  </oleObjects>
</worksheet>
</file>

<file path=xl/worksheets/sheet9.xml><?xml version="1.0" encoding="utf-8"?>
<worksheet xmlns="http://schemas.openxmlformats.org/spreadsheetml/2006/main" xmlns:r="http://schemas.openxmlformats.org/officeDocument/2006/relationships">
  <sheetPr>
    <tabColor theme="6"/>
  </sheetPr>
  <dimension ref="B1:X60"/>
  <sheetViews>
    <sheetView topLeftCell="C1" zoomScale="90" zoomScaleNormal="90" workbookViewId="0">
      <selection activeCell="I22" sqref="I22"/>
    </sheetView>
  </sheetViews>
  <sheetFormatPr baseColWidth="10" defaultColWidth="11.5" defaultRowHeight="13.6"/>
  <cols>
    <col min="1" max="1" width="1" style="7" customWidth="1"/>
    <col min="2" max="2" width="25.5" style="8" customWidth="1"/>
    <col min="3" max="3" width="14.5" style="7" customWidth="1"/>
    <col min="4" max="4" width="20.1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49999999999997" customHeight="1">
      <c r="B1" s="407"/>
      <c r="C1" s="274" t="s">
        <v>25</v>
      </c>
      <c r="D1" s="274"/>
      <c r="E1" s="274"/>
      <c r="F1" s="274"/>
      <c r="G1" s="274"/>
      <c r="H1" s="274"/>
      <c r="I1" s="408"/>
      <c r="J1" s="10"/>
      <c r="K1" s="10"/>
      <c r="M1" s="11" t="s">
        <v>47</v>
      </c>
    </row>
    <row r="2" spans="2:14" ht="37.549999999999997" customHeight="1">
      <c r="B2" s="407"/>
      <c r="C2" s="274" t="s">
        <v>239</v>
      </c>
      <c r="D2" s="274"/>
      <c r="E2" s="274"/>
      <c r="F2" s="274"/>
      <c r="G2" s="274"/>
      <c r="H2" s="274"/>
      <c r="I2" s="408"/>
      <c r="J2" s="10"/>
      <c r="K2" s="10"/>
      <c r="M2" s="11" t="s">
        <v>48</v>
      </c>
    </row>
    <row r="3" spans="2:14" ht="37.549999999999997" customHeight="1">
      <c r="B3" s="407"/>
      <c r="C3" s="274" t="s">
        <v>240</v>
      </c>
      <c r="D3" s="274"/>
      <c r="E3" s="274"/>
      <c r="F3" s="274" t="s">
        <v>241</v>
      </c>
      <c r="G3" s="274"/>
      <c r="H3" s="274"/>
      <c r="I3" s="408"/>
      <c r="J3" s="10"/>
      <c r="K3" s="10"/>
      <c r="M3" s="11" t="s">
        <v>50</v>
      </c>
    </row>
    <row r="4" spans="2:14" ht="23.3" customHeight="1">
      <c r="B4" s="413"/>
      <c r="C4" s="413"/>
      <c r="D4" s="413"/>
      <c r="E4" s="413"/>
      <c r="F4" s="413"/>
      <c r="G4" s="413"/>
      <c r="H4" s="413"/>
      <c r="I4" s="413"/>
      <c r="J4" s="12"/>
      <c r="K4" s="12"/>
    </row>
    <row r="5" spans="2:14" ht="23.95" customHeight="1">
      <c r="B5" s="414" t="s">
        <v>234</v>
      </c>
      <c r="C5" s="414"/>
      <c r="D5" s="414"/>
      <c r="E5" s="414"/>
      <c r="F5" s="414"/>
      <c r="G5" s="414"/>
      <c r="H5" s="414"/>
      <c r="I5" s="414"/>
      <c r="J5" s="14"/>
      <c r="K5" s="14"/>
      <c r="N5" s="6" t="s">
        <v>57</v>
      </c>
    </row>
    <row r="6" spans="2:14" ht="30.75" customHeight="1">
      <c r="B6" s="164" t="s">
        <v>242</v>
      </c>
      <c r="C6" s="181">
        <v>6</v>
      </c>
      <c r="D6" s="415" t="s">
        <v>243</v>
      </c>
      <c r="E6" s="415"/>
      <c r="F6" s="416" t="s">
        <v>344</v>
      </c>
      <c r="G6" s="416"/>
      <c r="H6" s="416"/>
      <c r="I6" s="416"/>
      <c r="J6" s="15"/>
      <c r="K6" s="15"/>
      <c r="M6" s="11" t="s">
        <v>60</v>
      </c>
      <c r="N6" s="6" t="s">
        <v>61</v>
      </c>
    </row>
    <row r="7" spans="2:14" ht="30.75" customHeight="1">
      <c r="B7" s="164" t="s">
        <v>244</v>
      </c>
      <c r="C7" s="181" t="s">
        <v>81</v>
      </c>
      <c r="D7" s="415" t="s">
        <v>245</v>
      </c>
      <c r="E7" s="415"/>
      <c r="F7" s="416" t="s">
        <v>290</v>
      </c>
      <c r="G7" s="416"/>
      <c r="H7" s="167" t="s">
        <v>246</v>
      </c>
      <c r="I7" s="181" t="s">
        <v>76</v>
      </c>
      <c r="J7" s="17"/>
      <c r="K7" s="17"/>
      <c r="M7" s="11" t="s">
        <v>65</v>
      </c>
      <c r="N7" s="6" t="s">
        <v>66</v>
      </c>
    </row>
    <row r="8" spans="2:14" ht="30.75" customHeight="1">
      <c r="B8" s="164" t="s">
        <v>247</v>
      </c>
      <c r="C8" s="416" t="s">
        <v>291</v>
      </c>
      <c r="D8" s="416"/>
      <c r="E8" s="416"/>
      <c r="F8" s="416"/>
      <c r="G8" s="167" t="s">
        <v>248</v>
      </c>
      <c r="H8" s="417">
        <v>7560</v>
      </c>
      <c r="I8" s="417"/>
      <c r="J8" s="19"/>
      <c r="K8" s="19"/>
      <c r="M8" s="11" t="s">
        <v>69</v>
      </c>
      <c r="N8" s="6" t="s">
        <v>70</v>
      </c>
    </row>
    <row r="9" spans="2:14" ht="30.75" customHeight="1">
      <c r="B9" s="164" t="s">
        <v>48</v>
      </c>
      <c r="C9" s="418" t="s">
        <v>65</v>
      </c>
      <c r="D9" s="418"/>
      <c r="E9" s="418"/>
      <c r="F9" s="418"/>
      <c r="G9" s="167" t="s">
        <v>249</v>
      </c>
      <c r="H9" s="419" t="s">
        <v>165</v>
      </c>
      <c r="I9" s="419"/>
      <c r="J9" s="20"/>
      <c r="K9" s="20"/>
      <c r="M9" s="21" t="s">
        <v>73</v>
      </c>
    </row>
    <row r="10" spans="2:14" ht="30.75" customHeight="1">
      <c r="B10" s="164" t="s">
        <v>250</v>
      </c>
      <c r="C10" s="420" t="s">
        <v>367</v>
      </c>
      <c r="D10" s="420"/>
      <c r="E10" s="420"/>
      <c r="F10" s="420"/>
      <c r="G10" s="420"/>
      <c r="H10" s="420"/>
      <c r="I10" s="420"/>
      <c r="J10" s="22"/>
      <c r="K10" s="22"/>
      <c r="M10" s="21"/>
    </row>
    <row r="11" spans="2:14" ht="30.75" customHeight="1">
      <c r="B11" s="164" t="s">
        <v>251</v>
      </c>
      <c r="C11" s="421" t="s">
        <v>292</v>
      </c>
      <c r="D11" s="421"/>
      <c r="E11" s="421"/>
      <c r="F11" s="421"/>
      <c r="G11" s="421"/>
      <c r="H11" s="421"/>
      <c r="I11" s="421"/>
      <c r="J11" s="17"/>
      <c r="K11" s="17"/>
      <c r="M11" s="21"/>
      <c r="N11" s="6" t="s">
        <v>76</v>
      </c>
    </row>
    <row r="12" spans="2:14" ht="30.75" customHeight="1">
      <c r="B12" s="164" t="s">
        <v>254</v>
      </c>
      <c r="C12" s="306" t="s">
        <v>359</v>
      </c>
      <c r="D12" s="306"/>
      <c r="E12" s="306"/>
      <c r="F12" s="306"/>
      <c r="G12" s="167" t="s">
        <v>252</v>
      </c>
      <c r="H12" s="307" t="s">
        <v>91</v>
      </c>
      <c r="I12" s="307"/>
      <c r="J12" s="17"/>
      <c r="K12" s="17"/>
      <c r="M12" s="21" t="s">
        <v>80</v>
      </c>
      <c r="N12" s="6" t="s">
        <v>81</v>
      </c>
    </row>
    <row r="13" spans="2:14" ht="30.75" customHeight="1">
      <c r="B13" s="164" t="s">
        <v>255</v>
      </c>
      <c r="C13" s="422" t="s">
        <v>366</v>
      </c>
      <c r="D13" s="422"/>
      <c r="E13" s="422"/>
      <c r="F13" s="422"/>
      <c r="G13" s="167" t="s">
        <v>253</v>
      </c>
      <c r="H13" s="421" t="s">
        <v>70</v>
      </c>
      <c r="I13" s="421"/>
      <c r="J13" s="17"/>
      <c r="K13" s="17"/>
      <c r="M13" s="21" t="s">
        <v>84</v>
      </c>
    </row>
    <row r="14" spans="2:14" ht="64.55" customHeight="1">
      <c r="B14" s="164" t="s">
        <v>256</v>
      </c>
      <c r="C14" s="303" t="s">
        <v>345</v>
      </c>
      <c r="D14" s="303"/>
      <c r="E14" s="303"/>
      <c r="F14" s="303"/>
      <c r="G14" s="303"/>
      <c r="H14" s="303"/>
      <c r="I14" s="303"/>
      <c r="J14" s="22"/>
      <c r="K14" s="22"/>
      <c r="M14" s="21" t="s">
        <v>86</v>
      </c>
      <c r="N14" s="6"/>
    </row>
    <row r="15" spans="2:14" ht="30.75" customHeight="1">
      <c r="B15" s="164" t="s">
        <v>257</v>
      </c>
      <c r="C15" s="306" t="s">
        <v>365</v>
      </c>
      <c r="D15" s="306"/>
      <c r="E15" s="306"/>
      <c r="F15" s="306"/>
      <c r="G15" s="306"/>
      <c r="H15" s="306"/>
      <c r="I15" s="306"/>
      <c r="J15" s="23"/>
      <c r="K15" s="23"/>
      <c r="M15" s="21" t="s">
        <v>88</v>
      </c>
      <c r="N15" s="6"/>
    </row>
    <row r="16" spans="2:14" ht="20.25" customHeight="1">
      <c r="B16" s="164" t="s">
        <v>258</v>
      </c>
      <c r="C16" s="416" t="s">
        <v>347</v>
      </c>
      <c r="D16" s="416"/>
      <c r="E16" s="416"/>
      <c r="F16" s="416"/>
      <c r="G16" s="416"/>
      <c r="H16" s="416"/>
      <c r="I16" s="416"/>
      <c r="J16" s="24"/>
      <c r="K16" s="24"/>
      <c r="M16" s="21"/>
      <c r="N16" s="6"/>
    </row>
    <row r="17" spans="2:14" ht="30.75" customHeight="1">
      <c r="B17" s="164" t="s">
        <v>259</v>
      </c>
      <c r="C17" s="421" t="s">
        <v>346</v>
      </c>
      <c r="D17" s="423"/>
      <c r="E17" s="423"/>
      <c r="F17" s="423"/>
      <c r="G17" s="423"/>
      <c r="H17" s="423"/>
      <c r="I17" s="423"/>
      <c r="J17" s="25"/>
      <c r="K17" s="25"/>
      <c r="M17" s="21" t="s">
        <v>91</v>
      </c>
      <c r="N17" s="6"/>
    </row>
    <row r="18" spans="2:14" ht="18" customHeight="1">
      <c r="B18" s="424" t="s">
        <v>265</v>
      </c>
      <c r="C18" s="425" t="s">
        <v>237</v>
      </c>
      <c r="D18" s="425"/>
      <c r="E18" s="425"/>
      <c r="F18" s="426" t="s">
        <v>238</v>
      </c>
      <c r="G18" s="426"/>
      <c r="H18" s="426"/>
      <c r="I18" s="426"/>
      <c r="J18" s="26"/>
      <c r="K18" s="26"/>
      <c r="M18" s="21" t="s">
        <v>79</v>
      </c>
      <c r="N18" s="6"/>
    </row>
    <row r="19" spans="2:14" ht="39.75" customHeight="1">
      <c r="B19" s="424"/>
      <c r="C19" s="416" t="s">
        <v>348</v>
      </c>
      <c r="D19" s="416"/>
      <c r="E19" s="416"/>
      <c r="F19" s="416" t="s">
        <v>349</v>
      </c>
      <c r="G19" s="416"/>
      <c r="H19" s="416"/>
      <c r="I19" s="416"/>
      <c r="J19" s="24"/>
      <c r="K19" s="24"/>
      <c r="M19" s="21" t="s">
        <v>95</v>
      </c>
      <c r="N19" s="6"/>
    </row>
    <row r="20" spans="2:14" ht="39.75" customHeight="1">
      <c r="B20" s="165" t="s">
        <v>266</v>
      </c>
      <c r="C20" s="410" t="s">
        <v>350</v>
      </c>
      <c r="D20" s="411"/>
      <c r="E20" s="412"/>
      <c r="F20" s="307" t="s">
        <v>351</v>
      </c>
      <c r="G20" s="307"/>
      <c r="H20" s="307"/>
      <c r="I20" s="308"/>
      <c r="J20" s="17"/>
      <c r="K20" s="17"/>
      <c r="M20" s="21"/>
      <c r="N20" s="6"/>
    </row>
    <row r="21" spans="2:14" ht="41.95" customHeight="1">
      <c r="B21" s="165" t="s">
        <v>267</v>
      </c>
      <c r="C21" s="430" t="s">
        <v>352</v>
      </c>
      <c r="D21" s="431"/>
      <c r="E21" s="432"/>
      <c r="F21" s="433" t="s">
        <v>353</v>
      </c>
      <c r="G21" s="434"/>
      <c r="H21" s="434"/>
      <c r="I21" s="435"/>
      <c r="J21" s="23"/>
      <c r="K21" s="23"/>
      <c r="M21" s="27"/>
      <c r="N21" s="6"/>
    </row>
    <row r="22" spans="2:14" ht="23.3" customHeight="1">
      <c r="B22" s="165" t="s">
        <v>268</v>
      </c>
      <c r="C22" s="436">
        <v>44562</v>
      </c>
      <c r="D22" s="437"/>
      <c r="E22" s="438"/>
      <c r="F22" s="167" t="s">
        <v>271</v>
      </c>
      <c r="G22" s="178">
        <v>13</v>
      </c>
      <c r="H22" s="167" t="s">
        <v>275</v>
      </c>
      <c r="I22" s="179">
        <v>16</v>
      </c>
      <c r="J22" s="28"/>
      <c r="K22" s="28"/>
      <c r="M22" s="27"/>
    </row>
    <row r="23" spans="2:14" ht="27" customHeight="1">
      <c r="B23" s="165" t="s">
        <v>269</v>
      </c>
      <c r="C23" s="436">
        <v>44926</v>
      </c>
      <c r="D23" s="434"/>
      <c r="E23" s="439"/>
      <c r="F23" s="167" t="s">
        <v>272</v>
      </c>
      <c r="G23" s="488">
        <v>18</v>
      </c>
      <c r="H23" s="489"/>
      <c r="I23" s="490"/>
      <c r="J23" s="29"/>
      <c r="K23" s="29"/>
      <c r="M23" s="27"/>
    </row>
    <row r="24" spans="2:14" ht="30.75" customHeight="1">
      <c r="B24" s="166" t="s">
        <v>270</v>
      </c>
      <c r="C24" s="341" t="s">
        <v>88</v>
      </c>
      <c r="D24" s="342"/>
      <c r="E24" s="343"/>
      <c r="F24" s="168" t="s">
        <v>274</v>
      </c>
      <c r="G24" s="433" t="s">
        <v>303</v>
      </c>
      <c r="H24" s="434"/>
      <c r="I24" s="439"/>
      <c r="J24" s="26"/>
      <c r="K24" s="26"/>
      <c r="M24" s="27"/>
    </row>
    <row r="25" spans="2:14" ht="22.6" customHeight="1">
      <c r="B25" s="443" t="s">
        <v>235</v>
      </c>
      <c r="C25" s="444"/>
      <c r="D25" s="444"/>
      <c r="E25" s="444"/>
      <c r="F25" s="444"/>
      <c r="G25" s="444"/>
      <c r="H25" s="444"/>
      <c r="I25" s="445"/>
      <c r="J25" s="14"/>
      <c r="K25" s="14"/>
      <c r="M25" s="27"/>
    </row>
    <row r="26" spans="2:14" ht="43.5" customHeight="1">
      <c r="B26" s="169" t="s">
        <v>105</v>
      </c>
      <c r="C26" s="170" t="s">
        <v>261</v>
      </c>
      <c r="D26" s="170" t="s">
        <v>260</v>
      </c>
      <c r="E26" s="171" t="s">
        <v>264</v>
      </c>
      <c r="F26" s="170" t="s">
        <v>263</v>
      </c>
      <c r="G26" s="170" t="s">
        <v>262</v>
      </c>
      <c r="H26" s="171" t="s">
        <v>276</v>
      </c>
      <c r="I26" s="172" t="s">
        <v>273</v>
      </c>
      <c r="J26" s="24"/>
      <c r="K26" s="24"/>
      <c r="M26" s="27"/>
    </row>
    <row r="27" spans="2:14" ht="19.55" customHeight="1">
      <c r="B27" s="173" t="s">
        <v>113</v>
      </c>
      <c r="C27" s="201">
        <v>0</v>
      </c>
      <c r="D27" s="194">
        <v>0</v>
      </c>
      <c r="E27" s="190">
        <f>IF(OR(C27=0,C27=""),0,D27/C27)</f>
        <v>0</v>
      </c>
      <c r="F27" s="446">
        <f>SUM(C27:C38)</f>
        <v>18</v>
      </c>
      <c r="G27" s="446">
        <f>SUM(D27:D38)</f>
        <v>18</v>
      </c>
      <c r="H27" s="193">
        <f>+(D27*100%)/$G$23</f>
        <v>0</v>
      </c>
      <c r="I27" s="446">
        <f>G27+I22</f>
        <v>34</v>
      </c>
      <c r="J27" s="36"/>
      <c r="K27" s="36"/>
      <c r="M27" s="27"/>
    </row>
    <row r="28" spans="2:14" ht="19.55" customHeight="1">
      <c r="B28" s="173" t="s">
        <v>114</v>
      </c>
      <c r="C28" s="201">
        <v>1</v>
      </c>
      <c r="D28" s="194">
        <v>1</v>
      </c>
      <c r="E28" s="190">
        <f t="shared" ref="E28:E38" si="0">IF(OR(C28=0,C28=""),0,D28/C28)</f>
        <v>1</v>
      </c>
      <c r="F28" s="447"/>
      <c r="G28" s="447"/>
      <c r="H28" s="193">
        <f>+IF(D28="","",((D28*100%)/$G$23)+H27)</f>
        <v>5.5555555555555552E-2</v>
      </c>
      <c r="I28" s="447"/>
      <c r="J28" s="36"/>
      <c r="K28" s="36"/>
      <c r="M28" s="27"/>
    </row>
    <row r="29" spans="2:14" ht="19.55" customHeight="1">
      <c r="B29" s="173" t="s">
        <v>115</v>
      </c>
      <c r="C29" s="201">
        <v>1</v>
      </c>
      <c r="D29" s="194">
        <v>1</v>
      </c>
      <c r="E29" s="190">
        <f t="shared" si="0"/>
        <v>1</v>
      </c>
      <c r="F29" s="447"/>
      <c r="G29" s="447"/>
      <c r="H29" s="193">
        <f t="shared" ref="H29:H38" si="1">+IF(D29="","",((D29*100%)/$G$23)+H28)</f>
        <v>0.1111111111111111</v>
      </c>
      <c r="I29" s="447"/>
      <c r="J29" s="36"/>
      <c r="K29" s="36"/>
      <c r="M29" s="27"/>
    </row>
    <row r="30" spans="2:14" ht="19.55" customHeight="1">
      <c r="B30" s="173" t="s">
        <v>116</v>
      </c>
      <c r="C30" s="201">
        <v>2</v>
      </c>
      <c r="D30" s="202">
        <v>2</v>
      </c>
      <c r="E30" s="190">
        <f t="shared" si="0"/>
        <v>1</v>
      </c>
      <c r="F30" s="447"/>
      <c r="G30" s="447"/>
      <c r="H30" s="193">
        <f t="shared" si="1"/>
        <v>0.22222222222222221</v>
      </c>
      <c r="I30" s="447"/>
      <c r="J30" s="36"/>
      <c r="K30" s="36"/>
    </row>
    <row r="31" spans="2:14" ht="19.55" customHeight="1">
      <c r="B31" s="173" t="s">
        <v>117</v>
      </c>
      <c r="C31" s="201">
        <v>3</v>
      </c>
      <c r="D31" s="202">
        <v>3</v>
      </c>
      <c r="E31" s="190">
        <f t="shared" si="0"/>
        <v>1</v>
      </c>
      <c r="F31" s="447"/>
      <c r="G31" s="447"/>
      <c r="H31" s="193">
        <f t="shared" si="1"/>
        <v>0.38888888888888884</v>
      </c>
      <c r="I31" s="447"/>
      <c r="J31" s="36"/>
      <c r="K31" s="36"/>
    </row>
    <row r="32" spans="2:14" ht="19.55" customHeight="1">
      <c r="B32" s="173" t="s">
        <v>118</v>
      </c>
      <c r="C32" s="201">
        <v>3</v>
      </c>
      <c r="D32" s="194">
        <v>3</v>
      </c>
      <c r="E32" s="190">
        <f t="shared" si="0"/>
        <v>1</v>
      </c>
      <c r="F32" s="447"/>
      <c r="G32" s="447"/>
      <c r="H32" s="193">
        <f t="shared" si="1"/>
        <v>0.55555555555555547</v>
      </c>
      <c r="I32" s="447"/>
      <c r="J32" s="36"/>
      <c r="K32" s="36"/>
    </row>
    <row r="33" spans="2:11" ht="19.55" customHeight="1">
      <c r="B33" s="173" t="s">
        <v>119</v>
      </c>
      <c r="C33" s="201">
        <v>2</v>
      </c>
      <c r="D33" s="194">
        <v>2</v>
      </c>
      <c r="E33" s="190">
        <f t="shared" si="0"/>
        <v>1</v>
      </c>
      <c r="F33" s="447"/>
      <c r="G33" s="447"/>
      <c r="H33" s="193">
        <f t="shared" si="1"/>
        <v>0.66666666666666652</v>
      </c>
      <c r="I33" s="447"/>
      <c r="J33" s="36"/>
      <c r="K33" s="36"/>
    </row>
    <row r="34" spans="2:11" ht="19.55" customHeight="1">
      <c r="B34" s="173" t="s">
        <v>120</v>
      </c>
      <c r="C34" s="201">
        <v>2</v>
      </c>
      <c r="D34" s="194">
        <v>2</v>
      </c>
      <c r="E34" s="190">
        <f t="shared" si="0"/>
        <v>1</v>
      </c>
      <c r="F34" s="447"/>
      <c r="G34" s="447"/>
      <c r="H34" s="193">
        <f t="shared" si="1"/>
        <v>0.77777777777777768</v>
      </c>
      <c r="I34" s="447"/>
      <c r="J34" s="36"/>
      <c r="K34" s="36"/>
    </row>
    <row r="35" spans="2:11" ht="19.55" customHeight="1">
      <c r="B35" s="173" t="s">
        <v>121</v>
      </c>
      <c r="C35" s="201">
        <v>2</v>
      </c>
      <c r="D35" s="194">
        <v>2</v>
      </c>
      <c r="E35" s="190">
        <f t="shared" si="0"/>
        <v>1</v>
      </c>
      <c r="F35" s="447"/>
      <c r="G35" s="447"/>
      <c r="H35" s="193">
        <f t="shared" si="1"/>
        <v>0.88888888888888884</v>
      </c>
      <c r="I35" s="447"/>
      <c r="J35" s="36"/>
      <c r="K35" s="36"/>
    </row>
    <row r="36" spans="2:11" ht="19.55" customHeight="1">
      <c r="B36" s="173" t="s">
        <v>122</v>
      </c>
      <c r="C36" s="201">
        <v>1</v>
      </c>
      <c r="D36" s="194">
        <v>1</v>
      </c>
      <c r="E36" s="190">
        <f t="shared" si="0"/>
        <v>1</v>
      </c>
      <c r="F36" s="447"/>
      <c r="G36" s="447"/>
      <c r="H36" s="193">
        <f t="shared" si="1"/>
        <v>0.94444444444444442</v>
      </c>
      <c r="I36" s="447"/>
      <c r="J36" s="36"/>
      <c r="K36" s="36"/>
    </row>
    <row r="37" spans="2:11" ht="19.55" customHeight="1">
      <c r="B37" s="173" t="s">
        <v>123</v>
      </c>
      <c r="C37" s="201">
        <v>1</v>
      </c>
      <c r="D37" s="194">
        <v>1</v>
      </c>
      <c r="E37" s="190">
        <f t="shared" si="0"/>
        <v>1</v>
      </c>
      <c r="F37" s="447"/>
      <c r="G37" s="447"/>
      <c r="H37" s="193">
        <f t="shared" si="1"/>
        <v>1</v>
      </c>
      <c r="I37" s="447"/>
      <c r="J37" s="36"/>
      <c r="K37" s="36"/>
    </row>
    <row r="38" spans="2:11" ht="19.55" customHeight="1">
      <c r="B38" s="173" t="s">
        <v>124</v>
      </c>
      <c r="C38" s="201">
        <v>0</v>
      </c>
      <c r="D38" s="194">
        <v>0</v>
      </c>
      <c r="E38" s="190">
        <f t="shared" si="0"/>
        <v>0</v>
      </c>
      <c r="F38" s="448"/>
      <c r="G38" s="448"/>
      <c r="H38" s="193">
        <f t="shared" si="1"/>
        <v>1</v>
      </c>
      <c r="I38" s="448"/>
      <c r="J38" s="36"/>
      <c r="K38" s="36"/>
    </row>
    <row r="39" spans="2:11" ht="219.6" customHeight="1">
      <c r="B39" s="174" t="s">
        <v>277</v>
      </c>
      <c r="C39" s="476" t="s">
        <v>387</v>
      </c>
      <c r="D39" s="477"/>
      <c r="E39" s="477"/>
      <c r="F39" s="477"/>
      <c r="G39" s="477"/>
      <c r="H39" s="477"/>
      <c r="I39" s="478"/>
      <c r="J39" s="37"/>
      <c r="K39" s="37"/>
    </row>
    <row r="40" spans="2:11" ht="55.55" customHeight="1">
      <c r="B40" s="452"/>
      <c r="C40" s="320"/>
      <c r="D40" s="320"/>
      <c r="E40" s="320"/>
      <c r="F40" s="320"/>
      <c r="G40" s="320"/>
      <c r="H40" s="320"/>
      <c r="I40" s="453"/>
      <c r="J40" s="14"/>
      <c r="K40" s="14"/>
    </row>
    <row r="41" spans="2:11" ht="55.55" customHeight="1">
      <c r="B41" s="454"/>
      <c r="C41" s="323"/>
      <c r="D41" s="323"/>
      <c r="E41" s="323"/>
      <c r="F41" s="323"/>
      <c r="G41" s="323"/>
      <c r="H41" s="323"/>
      <c r="I41" s="455"/>
      <c r="J41" s="37"/>
      <c r="K41" s="37"/>
    </row>
    <row r="42" spans="2:11" ht="56.25" customHeight="1">
      <c r="B42" s="454"/>
      <c r="C42" s="323"/>
      <c r="D42" s="323"/>
      <c r="E42" s="323"/>
      <c r="F42" s="323"/>
      <c r="G42" s="323"/>
      <c r="H42" s="323"/>
      <c r="I42" s="455"/>
      <c r="J42" s="37"/>
      <c r="K42" s="37"/>
    </row>
    <row r="43" spans="2:11" ht="18" customHeight="1">
      <c r="B43" s="454"/>
      <c r="C43" s="323"/>
      <c r="D43" s="323"/>
      <c r="E43" s="323"/>
      <c r="F43" s="323"/>
      <c r="G43" s="323"/>
      <c r="H43" s="323"/>
      <c r="I43" s="455"/>
      <c r="J43" s="37"/>
      <c r="K43" s="37"/>
    </row>
    <row r="44" spans="2:11" ht="21.75" hidden="1" customHeight="1">
      <c r="B44" s="456"/>
      <c r="C44" s="326"/>
      <c r="D44" s="326"/>
      <c r="E44" s="326"/>
      <c r="F44" s="326"/>
      <c r="G44" s="326"/>
      <c r="H44" s="326"/>
      <c r="I44" s="457"/>
      <c r="J44" s="12"/>
      <c r="K44" s="12"/>
    </row>
    <row r="45" spans="2:11" ht="120.25" customHeight="1">
      <c r="B45" s="164" t="s">
        <v>278</v>
      </c>
      <c r="C45" s="479" t="s">
        <v>383</v>
      </c>
      <c r="D45" s="480"/>
      <c r="E45" s="480"/>
      <c r="F45" s="480"/>
      <c r="G45" s="480"/>
      <c r="H45" s="480"/>
      <c r="I45" s="481"/>
      <c r="J45" s="38"/>
      <c r="K45" s="38"/>
    </row>
    <row r="46" spans="2:11" ht="32.950000000000003" customHeight="1">
      <c r="B46" s="164" t="s">
        <v>279</v>
      </c>
      <c r="C46" s="482" t="s">
        <v>369</v>
      </c>
      <c r="D46" s="483"/>
      <c r="E46" s="483"/>
      <c r="F46" s="483"/>
      <c r="G46" s="483"/>
      <c r="H46" s="483"/>
      <c r="I46" s="484"/>
      <c r="J46" s="38"/>
      <c r="K46" s="38"/>
    </row>
    <row r="47" spans="2:11" ht="58.6" customHeight="1">
      <c r="B47" s="175" t="s">
        <v>280</v>
      </c>
      <c r="C47" s="485" t="s">
        <v>379</v>
      </c>
      <c r="D47" s="486"/>
      <c r="E47" s="486"/>
      <c r="F47" s="486"/>
      <c r="G47" s="486"/>
      <c r="H47" s="486"/>
      <c r="I47" s="487"/>
      <c r="J47" s="38"/>
      <c r="K47" s="38"/>
    </row>
    <row r="48" spans="2:11" ht="22.6" customHeight="1">
      <c r="B48" s="444" t="s">
        <v>236</v>
      </c>
      <c r="C48" s="444"/>
      <c r="D48" s="444"/>
      <c r="E48" s="444"/>
      <c r="F48" s="444"/>
      <c r="G48" s="444"/>
      <c r="H48" s="444"/>
      <c r="I48" s="444"/>
      <c r="J48" s="38"/>
      <c r="K48" s="38"/>
    </row>
    <row r="49" spans="2:11" ht="22.6" customHeight="1">
      <c r="B49" s="449" t="s">
        <v>281</v>
      </c>
      <c r="C49" s="177" t="s">
        <v>282</v>
      </c>
      <c r="D49" s="451" t="s">
        <v>283</v>
      </c>
      <c r="E49" s="451"/>
      <c r="F49" s="451"/>
      <c r="G49" s="451" t="s">
        <v>284</v>
      </c>
      <c r="H49" s="451"/>
      <c r="I49" s="451"/>
      <c r="J49" s="39"/>
      <c r="K49" s="39"/>
    </row>
    <row r="50" spans="2:11" ht="30.75" customHeight="1">
      <c r="B50" s="450"/>
      <c r="C50" s="180"/>
      <c r="D50" s="409"/>
      <c r="E50" s="409"/>
      <c r="F50" s="409"/>
      <c r="G50" s="409"/>
      <c r="H50" s="409"/>
      <c r="I50" s="409"/>
      <c r="J50" s="39"/>
      <c r="K50" s="39"/>
    </row>
    <row r="51" spans="2:11" ht="32.299999999999997" customHeight="1">
      <c r="B51" s="176" t="s">
        <v>285</v>
      </c>
      <c r="C51" s="409" t="s">
        <v>364</v>
      </c>
      <c r="D51" s="409"/>
      <c r="E51" s="409"/>
      <c r="F51" s="409"/>
      <c r="G51" s="409"/>
      <c r="H51" s="409"/>
      <c r="I51" s="409"/>
      <c r="J51" s="42"/>
      <c r="K51" s="42"/>
    </row>
    <row r="52" spans="2:11" ht="28.55" customHeight="1">
      <c r="B52" s="167" t="s">
        <v>286</v>
      </c>
      <c r="C52" s="410" t="s">
        <v>374</v>
      </c>
      <c r="D52" s="411"/>
      <c r="E52" s="411"/>
      <c r="F52" s="411"/>
      <c r="G52" s="411"/>
      <c r="H52" s="411"/>
      <c r="I52" s="412"/>
      <c r="J52" s="42"/>
      <c r="K52" s="42"/>
    </row>
    <row r="53" spans="2:11" ht="30.25" customHeight="1">
      <c r="B53" s="175" t="s">
        <v>287</v>
      </c>
      <c r="C53" s="409" t="s">
        <v>304</v>
      </c>
      <c r="D53" s="409"/>
      <c r="E53" s="409"/>
      <c r="F53" s="409"/>
      <c r="G53" s="409"/>
      <c r="H53" s="409"/>
      <c r="I53" s="409"/>
      <c r="J53" s="43"/>
      <c r="K53" s="43"/>
    </row>
    <row r="54" spans="2:11" ht="31.6" customHeight="1">
      <c r="B54" s="175" t="s">
        <v>288</v>
      </c>
      <c r="C54" s="409" t="s">
        <v>305</v>
      </c>
      <c r="D54" s="409"/>
      <c r="E54" s="409"/>
      <c r="F54" s="409"/>
      <c r="G54" s="409"/>
      <c r="H54" s="409"/>
      <c r="I54" s="409"/>
      <c r="J54" s="49"/>
      <c r="K54" s="49"/>
    </row>
    <row r="55" spans="2:11" ht="12.75" customHeight="1">
      <c r="B55" s="44"/>
      <c r="C55" s="45"/>
      <c r="D55" s="45"/>
      <c r="E55" s="46"/>
      <c r="F55" s="46"/>
      <c r="G55" s="47"/>
      <c r="H55" s="48"/>
      <c r="I55" s="45"/>
      <c r="J55" s="49"/>
      <c r="K55" s="49"/>
    </row>
    <row r="56" spans="2:11">
      <c r="B56" s="44"/>
      <c r="C56" s="45"/>
      <c r="D56" s="45"/>
      <c r="E56" s="46"/>
      <c r="F56" s="46"/>
      <c r="G56" s="47"/>
      <c r="H56" s="48"/>
      <c r="I56" s="45"/>
      <c r="J56" s="49"/>
      <c r="K56" s="49"/>
    </row>
    <row r="57" spans="2:11">
      <c r="B57" s="44"/>
      <c r="C57" s="45"/>
      <c r="D57" s="45"/>
      <c r="E57" s="46"/>
      <c r="F57" s="46"/>
      <c r="G57" s="47"/>
      <c r="H57" s="48"/>
      <c r="I57" s="45"/>
      <c r="J57" s="49"/>
      <c r="K57" s="49"/>
    </row>
    <row r="58" spans="2:11">
      <c r="B58" s="44"/>
      <c r="C58" s="45"/>
      <c r="D58" s="45"/>
      <c r="E58" s="46"/>
      <c r="F58" s="46"/>
      <c r="G58" s="47"/>
      <c r="H58" s="48"/>
      <c r="I58" s="45"/>
      <c r="J58" s="49"/>
      <c r="K58" s="49"/>
    </row>
    <row r="59" spans="2:11">
      <c r="B59" s="44"/>
      <c r="C59" s="45"/>
      <c r="D59" s="45"/>
      <c r="E59" s="46"/>
      <c r="F59" s="46"/>
      <c r="G59" s="47"/>
      <c r="H59" s="48"/>
      <c r="I59" s="45"/>
      <c r="J59" s="49"/>
      <c r="K59" s="49"/>
    </row>
    <row r="60" spans="2:11" ht="25.5" customHeight="1">
      <c r="B60" s="44"/>
      <c r="C60" s="45"/>
      <c r="D60" s="45"/>
      <c r="E60" s="46"/>
      <c r="F60" s="46"/>
      <c r="G60" s="47"/>
      <c r="H60" s="48"/>
      <c r="I60" s="45"/>
      <c r="J60" s="49"/>
      <c r="K60" s="49"/>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drawing r:id="rId2"/>
  <legacyDrawing r:id="rId3"/>
  <oleObjects>
    <oleObject progId="PBrush" shapeId="35793921" r:id="rId4"/>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Oscar daniel osorio martinez</cp:lastModifiedBy>
  <cp:lastPrinted>2018-04-10T15:28:46Z</cp:lastPrinted>
  <dcterms:created xsi:type="dcterms:W3CDTF">2010-03-25T16:40:43Z</dcterms:created>
  <dcterms:modified xsi:type="dcterms:W3CDTF">2023-01-20T19:02:18Z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