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0OCTUBRE\Obligacion9\Reporteseptiembre\"/>
    </mc:Choice>
  </mc:AlternateContent>
  <xr:revisionPtr revIDLastSave="0" documentId="13_ncr:1_{4FB38BCB-7E29-4873-B01A-EEF4C5FE8F5B}"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68" l="1"/>
  <c r="L33" i="68" l="1"/>
  <c r="J32" i="68" l="1"/>
  <c r="L32" i="68" s="1"/>
  <c r="L31" i="68" l="1"/>
  <c r="L30" i="68" l="1"/>
  <c r="L29" i="68"/>
  <c r="L28" i="68" l="1"/>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L27" i="68" s="1"/>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D33" i="62" s="1"/>
  <c r="I31" i="62"/>
  <c r="H30" i="47"/>
  <c r="D32" i="47"/>
  <c r="L27" i="66"/>
  <c r="M27" i="66" s="1"/>
  <c r="AB13" i="5"/>
  <c r="F32" i="47"/>
  <c r="H31" i="47"/>
  <c r="I32"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<sst xmlns="http://schemas.openxmlformats.org/spreadsheetml/2006/main" count="1158" uniqueCount="389">
  <si>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</si>
  <si>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</si>
  <si>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</si>
  <si>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</si>
  <si>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</si>
  <si>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</si>
  <si>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</si>
  <si>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</si>
  <si>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</si>
  <si>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</si>
  <si>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</si>
  <si>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</si>
  <si>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</si>
  <si>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</si>
  <si>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</si>
  <si>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</si>
  <si>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</si>
  <si>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</si>
  <si>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</si>
  <si>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</si>
  <si>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</si>
  <si>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</si>
  <si>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</si>
  <si>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</si>
  <si>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</si>
  <si>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</si>
  <si>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</si>
  <si>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</si>
  <si>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</si>
  <si>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</si>
  <si>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</si>
  <si>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</si>
  <si>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</si>
  <si>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</si>
  <si>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</si>
  <si>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</si>
  <si>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</si>
  <si>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</si>
  <si>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</si>
  <si>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</si>
  <si>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</si>
  <si>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</si>
  <si>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</si>
  <si>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</si>
  <si>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</si>
  <si>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</si>
  <si>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</si>
  <si>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</si>
  <si>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</si>
  <si>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</si>
  <si>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</si>
  <si>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</si>
  <si>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</si>
  <si>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</si>
  <si>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</si>
  <si>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</si>
  <si>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</si>
  <si>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</si>
  <si>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</si>
  <si>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</si>
  <si>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</si>
  <si>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</si>
  <si>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</si>
  <si>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</si>
  <si>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</si>
  <si>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</si>
  <si>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</si>
  <si>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</si>
  <si>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</si>
  <si>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</si>
  <si>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</si>
  <si>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</si>
  <si>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</si>
  <si>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</si>
  <si>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</si>
  <si>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</si>
  <si>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</si>
  <si>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</si>
  <si>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</si>
  <si>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</si>
  <si>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</si>
  <si>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</si>
  <si>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</si>
  <si>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</si>
  <si>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</si>
  <si>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</si>
  <si>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</si>
  <si>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</si>
  <si>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</si>
  <si>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</si>
  <si>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</si>
  <si>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</si>
  <si>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</si>
  <si>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</si>
  <si>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</si>
  <si>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</si>
  <si>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</si>
  <si>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</si>
  <si>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</si>
  <si>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</si>
  <si>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</si>
  <si>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</si>
  <si>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</si>
  <si>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</si>
  <si>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</si>
  <si>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</si>
  <si>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</si>
  <si>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</si>
  <si>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</si>
  <si>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</si>
  <si>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</si>
  <si>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</si>
  <si>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</si>
  <si>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</si>
  <si>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</si>
  <si>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</si>
  <si>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</si>
  <si>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</si>
  <si>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</si>
  <si>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</si>
  <si>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</si>
  <si>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</si>
  <si>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</si>
  <si>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</si>
  <si>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</si>
  <si>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</si>
  <si>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</si>
  <si>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</si>
  <si>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</si>
  <si>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</si>
  <si>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</si>
  <si>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</si>
  <si>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</si>
  <si>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</si>
  <si>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</si>
  <si>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</si>
  <si>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</si>
  <si>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</si>
  <si>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</si>
  <si>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</si>
  <si>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</si>
  <si>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</si>
  <si>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</si>
  <si>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</si>
  <si>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</si>
  <si>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</si>
  <si>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</si>
  <si>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</si>
  <si>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</si>
  <si>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</si>
  <si>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</si>
  <si>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</si>
  <si>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</si>
  <si>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</si>
  <si>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</si>
  <si>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</si>
  <si>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</si>
  <si>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</si>
  <si>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</si>
  <si>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</si>
  <si>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</si>
  <si>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</si>
  <si>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</si>
  <si>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</si>
  <si>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</si>
  <si>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</si>
  <si>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</si>
  <si>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</si>
  <si>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</si>
  <si>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</si>
  <si>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</si>
  <si>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</si>
  <si>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</si>
  <si>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</si>
  <si>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</si>
  <si>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</si>
  <si>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</si>
  <si>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</si>
  <si>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</si>
  <si>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</si>
  <si>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</si>
  <si>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</si>
  <si>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</si>
  <si>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</si>
  <si>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</si>
  <si>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</si>
  <si>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</si>
  <si>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</si>
  <si>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</si>
  <si>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</si>
  <si>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</si>
  <si>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</si>
  <si>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</si>
  <si>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</si>
  <si>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</si>
  <si>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</si>
  <si>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</si>
  <si>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</si>
  <si>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</si>
  <si>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</si>
  <si>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</si>
  <si>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</si>
  <si>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</si>
  <si>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</si>
  <si>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</si>
  <si>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</si>
  <si>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</si>
  <si>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</si>
  <si>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</si>
  <si>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</si>
  <si>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</si>
  <si>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</si>
  <si>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</si>
  <si>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</si>
  <si>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</si>
  <si>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</si>
  <si>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</si>
  <si>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</si>
  <si>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</si>
  <si>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</si>
  <si>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</si>
  <si>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</si>
  <si>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</si>
  <si>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</si>
  <si>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</si>
  <si>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</si>
  <si>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</si>
  <si>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</si>
  <si>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</si>
  <si>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</si>
  <si>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</si>
  <si>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</si>
  <si>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</si>
  <si>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</si>
  <si>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</si>
  <si>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</si>
  <si>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</si>
  <si>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</si>
  <si>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</si>
  <si>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</si>
  <si>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</si>
  <si>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</si>
  <si>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</si>
  <si>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</si>
  <si>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</si>
  <si>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</si>
  <si>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</si>
  <si>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</si>
  <si>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</si>
  <si>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</si>
  <si>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</si>
  <si>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</si>
  <si>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</si>
  <si>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</si>
  <si>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</si>
  <si>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</si>
  <si>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</si>
  <si>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</si>
  <si>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</si>
  <si>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</si>
  <si>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</si>
  <si>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</si>
  <si>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</si>
  <si>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</si>
  <si>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</si>
  <si>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</si>
  <si>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</si>
  <si>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</si>
  <si>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</si>
  <si>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</si>
  <si>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</si>
  <si>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</si>
  <si>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</si>
  <si>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</si>
  <si>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</si>
  <si>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</si>
  <si>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</si>
  <si>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</si>
  <si>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</si>
  <si>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</si>
  <si>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</si>
  <si>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</si>
  <si>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</si>
  <si>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</si>
  <si>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</si>
  <si>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</si>
  <si>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</si>
  <si>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</si>
  <si>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</si>
  <si>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</si>
  <si>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</si>
  <si>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</si>
  <si>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</si>
  <si>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</si>
  <si>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</si>
  <si>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</si>
  <si>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</si>
  <si>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</si>
  <si>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</si>
  <si>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</si>
  <si>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</si>
  <si>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</si>
  <si>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</si>
  <si>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</si>
  <si>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</si>
  <si>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</si>
  <si>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</si>
  <si>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</si>
  <si>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</si>
  <si>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</si>
  <si>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</si>
  <si>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</si>
  <si>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</si>
  <si>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</si>
  <si>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</si>
  <si>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</si>
  <si>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</si>
  <si>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</si>
  <si>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</si>
  <si>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</si>
  <si>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</si>
  <si>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</si>
  <si>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</si>
  <si>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</si>
  <si>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</si>
  <si>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</si>
  <si>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</si>
  <si>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</si>
  <si>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</si>
  <si>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</si>
  <si>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</si>
  <si>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</si>
  <si>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</si>
  <si>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</si>
  <si>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</si>
  <si>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</si>
  <si>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</si>
  <si>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</si>
  <si>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</si>
  <si>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</si>
  <si>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</si>
  <si>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</si>
  <si>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</si>
  <si>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</si>
  <si>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</si>
  <si>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</si>
  <si>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</si>
  <si>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</si>
  <si>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</si>
  <si>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</si>
  <si>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</si>
  <si>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</si>
  <si>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</si>
  <si>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</si>
  <si>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</si>
  <si>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</si>
  <si>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</si>
  <si>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</si>
  <si>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</si>
  <si>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</si>
  <si>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</si>
  <si>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</si>
  <si>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</si>
  <si>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</si>
  <si>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</si>
  <si>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</si>
  <si>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</si>
  <si>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</si>
  <si>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</si>
  <si>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</si>
  <si>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</si>
  <si>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</si>
  <si>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</si>
  <si>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</si>
  <si>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</si>
  <si>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</si>
  <si>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</si>
  <si>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</si>
  <si>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Se ha avanzado sastisfactoriamente en el cronograma de trabajo, pero aun causante del retrazo en el cumplimiento de la meta, es el tiempo de revisión y aprobación por las partes de la propuesta de acuerdo de voluntades que se construye según a las necesidades, apoyo y acompañamiento que se han trabajado en mesas de trabajo con las partes.</t>
  </si>
  <si>
    <t>Se ha realizado la etapa de diseño de las dos (2) campañas para la vigencia 2021,  de la campañas Razas de manejo Especial llamada "Tu perro es tu Reflejo" y la Tenencia Responsable llamada "Porque te Quiero te Cuido"
Se realizo el lanzamiento de la campaña "Porque te Quiero te Cuido" el dia 25 de Julio del 2021. Se planea realizar por lo menos una actividad de la campaña al mes. Su implementacion se realizara de forma permanente durante toda la vigencia.
Se realizo el lanzamiento de la campaña "Tu Perro es Tu Reflejo" el dia 07 de Agosto del 2021. Se planea realizar por lo menos una actividad de la campaña al mes. Su implementacion se realizara de forma permanente durante toda la vigencia.</t>
  </si>
  <si>
    <t>Se realizo el lanzamiento de la campaña "Tu Perro es Tu Reflejo" el dia 07 de Agosto del 2021. Se planea realizar por lo menos una actividad de la campaña al mes. Su implementacion se realizara de forma permanente durante toda la vigencia.</t>
  </si>
  <si>
    <t>Se han vinculado 192 prestadores de servicios a la estrategia de regulación del IDPYBA.
-Se realizaron 7 procesos de socialización de protocolos y buenas prácticas de bienestar animal a prestadores de servicios.</t>
  </si>
  <si>
    <t>En el mes de Septiembre, en los cuales se vinculó 63 prestadores, para un total de 192 prestadores vinculados a la fecha.</t>
  </si>
  <si>
    <t>Se han vinculado 14.641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*462 Ambito Institucional
*12.456 Ambito Comunitario
*1.226 Ambito Educativo
*497 Ambito Recreodeportivo</t>
  </si>
  <si>
    <t>Se han vinculado 2.530 ciudadanos y ciudadanas en talleres de formación que aborden la normatividad vigente y su aplicación en las instancias y los espacios de participación ciudadana
*549 en Voluntariado
*401 en Copropiedad
*70 en Red de Aliados
*58 en Instancias de Participacion y Concejos Locales
*1.452 en Espacios de Participacion</t>
  </si>
  <si>
    <t>se definieron y ejecutaron 229 pactos en las instancias y espacios de participación ciudadana y movilización social por localidad para la Protección y Bienestar Animal</t>
  </si>
  <si>
    <t>En el mes de Septiembre, se realizaron Doscientos Veintinueve (229) pactos definidos y ejecutados en las instancias y espacios de participación ciudadana</t>
  </si>
  <si>
    <t>En el mes de Septiembre, se realizaron reuniones con los interesados  en realizar alianzas con empresas privadas e instituciones educativas para la formación de voluntarias  y acompañamiento a jornadas que se van a realizar con la red de aliados son:
-evertec
-aldeamo
-fundación universitaria los libertadores
-universidad de cundinamarca
-rappi</t>
  </si>
  <si>
    <t>Se han realizado 10 alianzas:
o La primera es la alianza celebrada entre la agencia publicitaria Llorente y Llorente, que tiene por objetivo construir en conjunto propuestas creativas para fortalecer la difusión de las acciones realizadas por la entidad en la ciudad a través de la Subdirección de Cultura Ciudadana y Gestión del Conocimiento y que tenga como productos Campañas de sensibilización en la protección y bienestar animal, que busquen promover el acercamiento de la comunidad a las acciones que genera la el IDPYBA impacten de manera positiva la fauna de la ciudad, sus ecosistemas y nuestro relacionamiento con los animales. 
o La siguiente alianza celebrada a través de un acuerdo de voluntades fue la firmada con CONVEZCOL que tiene por objetivo aunar esfuerzos técnicos para el desarrollo de programas de capacitación conforme intereses comunes y generación de conceptos técnicos dirigidos a la protección y cuidado hacia los animales en virtud del ejercicio profesional de la medicina veterinaria, la medicina veterinaria y zootecnia y la zootecnia, así como los demás que sean útiles en desarrollo de las funciones de las partes. 
o La tercera alianza se realizo entre El Instituto y la Caja de Vivienda Popular (CVP)  por medio de la construcción de un acuerdo de voluntades que busca promover una cultura ciudadana con buenas prácticas a través de un proceso de formación enfocada en fortalecer la tenencia responsable de animales de compañía y la pedagogía de la protección animal en los territorios de intervención de la Dirección de Mejoramiento de Barios de la CVP.
o La cuarta alianza se realizo con la Universidad del Bosque para el desarrollo de practicas o pasantias acadamicas a estudiantes de pregrado y postgrado; y la construccion e implementacion del comite de bioetica, para la aplicacion de conocimientos teoricos mediante la participacion activa de los miembros.
o la quinta alianza se realizo con la Corporacion Universitaria Republicana para la implementación de una estrategia que promueva la cooperación y apoyo para la atención jurídica de las consultas, peticiones, casos y demás acciones orientadas a la protección y bienestar animal en el Distrito Capital.
o la Sexta alianza se realizo el Acuerdo de voluntades con el fin de intensificar acciones y compromisos voluntarios para la sensibilización y educación en materia de protección y bienestar animal entre el Instituto Distrital De Protección Y Bienestar Animal (IDPYBA) y la Fundación Bull Kan Colombia-BKC
o  la Septima Alianza para el desarrollo de eventos con comunidad en diferentes espacios y parque distritales con el IDRD
o la Octava Alianza se realiza la solicitud de servicios médico veterinarios, insumos y servicios que pueda donar la Clínica Raza, en medio del desarrollo y difusión de campañas de la Subdirección de cultura ciudadana y gestión del conocimiento del IDPYBA, hasta el 31 de diciembre del 2021
o La novena alianza se realiza con Pet plan medicina prepagada, estará dispuesto a coordinar en conjunto los eventos que se acuerden con anticipación, de acuerdo a disponibilidad de insumos y personal para la ejecución de los eventos, en los cuales participará de manera voluntaria y gratuita como apoyo a los procesos de sensibilización de la SCCGC del IDPYBA
o la decima alianza se realizo con la emisora Tropicana acompaña los eventos y actividades en parques y espacios públicos, coordinados con anticipación para reforzar las campañas de sensibilización en protección y bienestar animal y jornadas de adopciones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</si>
</sst>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102943184"/>
        <c:axId val="103182624"/>
      </c:lineChart>
      <c:catAx>
        <c:axId val="102943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3182624"/>
        <c:crosses val="autoZero"/>
        <c:auto val="1"/>
        <c:lblAlgn val="ctr"/>
        <c:lblOffset val="100"/>
        <c:noMultiLvlLbl val="0"/>
      </c:catAx>
      <c:valAx>
        <c:axId val="10318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94318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pt idx="7" formatCode="_(* #,##0_);_(* \(#,##0\);_(* &quot;-&quot;??_);_(@_)">
                  <c:v>41</c:v>
                </c:pt>
                <c:pt idx="8" formatCode="_(* #,##0_);_(* \(#,##0\);_(* &quot;-&quot;??_);_(@_)">
                  <c:v>63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193597456"/>
        <c:axId val="193598016"/>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0.09</c:v>
                </c:pt>
                <c:pt idx="5">
                  <c:v>0.43999999999999995</c:v>
                </c:pt>
                <c:pt idx="6">
                  <c:v>0.43999999999999995</c:v>
                </c:pt>
                <c:pt idx="7">
                  <c:v>0.64499999999999991</c:v>
                </c:pt>
                <c:pt idx="8">
                  <c:v>0.96</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193599136"/>
        <c:axId val="193598576"/>
      </c:lineChart>
      <c:catAx>
        <c:axId val="193597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3598016"/>
        <c:crosses val="autoZero"/>
        <c:auto val="1"/>
        <c:lblAlgn val="ctr"/>
        <c:lblOffset val="100"/>
        <c:noMultiLvlLbl val="0"/>
      </c:catAx>
      <c:valAx>
        <c:axId val="193598016"/>
        <c:scaling>
          <c:orientation val="minMax"/>
          <c:max val="7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3597456"/>
        <c:crosses val="autoZero"/>
        <c:crossBetween val="between"/>
      </c:valAx>
      <c:valAx>
        <c:axId val="193598576"/>
        <c:scaling>
          <c:orientation val="minMax"/>
          <c:max val="1"/>
        </c:scaling>
        <c:delete val="0"/>
        <c:axPos val="r"/>
        <c:numFmt formatCode="0.00%" sourceLinked="1"/>
        <c:majorTickMark val="out"/>
        <c:minorTickMark val="none"/>
        <c:tickLblPos val="nextTo"/>
        <c:crossAx val="193599136"/>
        <c:crosses val="max"/>
        <c:crossBetween val="between"/>
      </c:valAx>
      <c:catAx>
        <c:axId val="193599136"/>
        <c:scaling>
          <c:orientation val="minMax"/>
        </c:scaling>
        <c:delete val="1"/>
        <c:axPos val="b"/>
        <c:majorTickMark val="out"/>
        <c:minorTickMark val="none"/>
        <c:tickLblPos val="nextTo"/>
        <c:crossAx val="19359857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pt idx="7">
                  <c:v>1</c:v>
                </c:pt>
                <c:pt idx="8">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39653072"/>
        <c:axId val="23965363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1</c:v>
                </c:pt>
                <c:pt idx="8">
                  <c:v>1</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39654752"/>
        <c:axId val="239654192"/>
      </c:lineChart>
      <c:catAx>
        <c:axId val="239653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9653632"/>
        <c:crosses val="autoZero"/>
        <c:auto val="1"/>
        <c:lblAlgn val="ctr"/>
        <c:lblOffset val="100"/>
        <c:noMultiLvlLbl val="0"/>
      </c:catAx>
      <c:valAx>
        <c:axId val="239653632"/>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9653072"/>
        <c:crosses val="autoZero"/>
        <c:crossBetween val="between"/>
      </c:valAx>
      <c:valAx>
        <c:axId val="239654192"/>
        <c:scaling>
          <c:orientation val="minMax"/>
          <c:max val="1"/>
        </c:scaling>
        <c:delete val="0"/>
        <c:axPos val="r"/>
        <c:numFmt formatCode="0.00%" sourceLinked="1"/>
        <c:majorTickMark val="out"/>
        <c:minorTickMark val="none"/>
        <c:tickLblPos val="nextTo"/>
        <c:crossAx val="239654752"/>
        <c:crosses val="max"/>
        <c:crossBetween val="between"/>
      </c:valAx>
      <c:catAx>
        <c:axId val="239654752"/>
        <c:scaling>
          <c:orientation val="minMax"/>
        </c:scaling>
        <c:delete val="1"/>
        <c:axPos val="b"/>
        <c:majorTickMark val="out"/>
        <c:minorTickMark val="none"/>
        <c:tickLblPos val="nextTo"/>
        <c:crossAx val="23965419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pt idx="7">
                  <c:v>1792</c:v>
                </c:pt>
                <c:pt idx="8">
                  <c:v>1637</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194225600"/>
        <c:axId val="194226160"/>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0.14397866982669236</c:v>
                </c:pt>
                <c:pt idx="5">
                  <c:v>0.85276255369574883</c:v>
                </c:pt>
                <c:pt idx="6">
                  <c:v>1.6607909939268257</c:v>
                </c:pt>
                <c:pt idx="7">
                  <c:v>1.9262331506443491</c:v>
                </c:pt>
                <c:pt idx="8">
                  <c:v>2.1687157458154349</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194227280"/>
        <c:axId val="194226720"/>
      </c:lineChart>
      <c:catAx>
        <c:axId val="194225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4226160"/>
        <c:crosses val="autoZero"/>
        <c:auto val="1"/>
        <c:lblAlgn val="ctr"/>
        <c:lblOffset val="100"/>
        <c:noMultiLvlLbl val="0"/>
      </c:catAx>
      <c:valAx>
        <c:axId val="194226160"/>
        <c:scaling>
          <c:orientation val="minMax"/>
          <c:max val="2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4225600"/>
        <c:crosses val="autoZero"/>
        <c:crossBetween val="between"/>
      </c:valAx>
      <c:valAx>
        <c:axId val="194226720"/>
        <c:scaling>
          <c:orientation val="minMax"/>
          <c:max val="2.5"/>
        </c:scaling>
        <c:delete val="0"/>
        <c:axPos val="r"/>
        <c:numFmt formatCode="0.00%" sourceLinked="1"/>
        <c:majorTickMark val="out"/>
        <c:minorTickMark val="none"/>
        <c:tickLblPos val="nextTo"/>
        <c:crossAx val="194227280"/>
        <c:crosses val="max"/>
        <c:crossBetween val="between"/>
        <c:majorUnit val="0.5"/>
      </c:valAx>
      <c:catAx>
        <c:axId val="194227280"/>
        <c:scaling>
          <c:orientation val="minMax"/>
        </c:scaling>
        <c:delete val="1"/>
        <c:axPos val="b"/>
        <c:majorTickMark val="out"/>
        <c:minorTickMark val="none"/>
        <c:tickLblPos val="nextTo"/>
        <c:crossAx val="1942267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pt idx="7">
                  <c:v>166</c:v>
                </c:pt>
                <c:pt idx="8">
                  <c:v>109</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44552320"/>
        <c:axId val="244552880"/>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5.216881594372802E-2</c:v>
                </c:pt>
                <c:pt idx="5">
                  <c:v>0.48886283704572098</c:v>
                </c:pt>
                <c:pt idx="6">
                  <c:v>1.3218053927315356</c:v>
                </c:pt>
                <c:pt idx="7">
                  <c:v>1.4191090269636575</c:v>
                </c:pt>
                <c:pt idx="8">
                  <c:v>1.4830011723329424</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44554000"/>
        <c:axId val="244553440"/>
      </c:lineChart>
      <c:catAx>
        <c:axId val="2445523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552880"/>
        <c:crosses val="autoZero"/>
        <c:auto val="1"/>
        <c:lblAlgn val="ctr"/>
        <c:lblOffset val="100"/>
        <c:noMultiLvlLbl val="0"/>
      </c:catAx>
      <c:valAx>
        <c:axId val="244552880"/>
        <c:scaling>
          <c:orientation val="minMax"/>
          <c:max val="1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552320"/>
        <c:crosses val="autoZero"/>
        <c:crossBetween val="between"/>
      </c:valAx>
      <c:valAx>
        <c:axId val="244553440"/>
        <c:scaling>
          <c:orientation val="minMax"/>
          <c:max val="2"/>
        </c:scaling>
        <c:delete val="0"/>
        <c:axPos val="r"/>
        <c:numFmt formatCode="0.00%" sourceLinked="1"/>
        <c:majorTickMark val="out"/>
        <c:minorTickMark val="none"/>
        <c:tickLblPos val="nextTo"/>
        <c:crossAx val="244554000"/>
        <c:crosses val="max"/>
        <c:crossBetween val="between"/>
        <c:majorUnit val="0.2"/>
      </c:valAx>
      <c:catAx>
        <c:axId val="244554000"/>
        <c:scaling>
          <c:orientation val="minMax"/>
        </c:scaling>
        <c:delete val="1"/>
        <c:axPos val="b"/>
        <c:majorTickMark val="out"/>
        <c:minorTickMark val="none"/>
        <c:tickLblPos val="nextTo"/>
        <c:crossAx val="24455344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pt idx="7">
                  <c:v>52</c:v>
                </c:pt>
                <c:pt idx="8">
                  <c:v>45</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44559040"/>
        <c:axId val="244559600"/>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0.24666666666666667</c:v>
                </c:pt>
                <c:pt idx="6">
                  <c:v>0.44</c:v>
                </c:pt>
                <c:pt idx="7">
                  <c:v>0.61333333333333329</c:v>
                </c:pt>
                <c:pt idx="8">
                  <c:v>0.76333333333333331</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48275632"/>
        <c:axId val="248275072"/>
      </c:lineChart>
      <c:catAx>
        <c:axId val="244559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559600"/>
        <c:crosses val="autoZero"/>
        <c:auto val="1"/>
        <c:lblAlgn val="ctr"/>
        <c:lblOffset val="100"/>
        <c:noMultiLvlLbl val="0"/>
      </c:catAx>
      <c:valAx>
        <c:axId val="244559600"/>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559040"/>
        <c:crosses val="autoZero"/>
        <c:crossBetween val="between"/>
      </c:valAx>
      <c:valAx>
        <c:axId val="248275072"/>
        <c:scaling>
          <c:orientation val="minMax"/>
          <c:max val="1"/>
        </c:scaling>
        <c:delete val="0"/>
        <c:axPos val="r"/>
        <c:numFmt formatCode="0.00%" sourceLinked="1"/>
        <c:majorTickMark val="out"/>
        <c:minorTickMark val="none"/>
        <c:tickLblPos val="nextTo"/>
        <c:crossAx val="248275632"/>
        <c:crosses val="max"/>
        <c:crossBetween val="between"/>
        <c:majorUnit val="0.1"/>
      </c:valAx>
      <c:catAx>
        <c:axId val="248275632"/>
        <c:scaling>
          <c:orientation val="minMax"/>
        </c:scaling>
        <c:delete val="1"/>
        <c:axPos val="b"/>
        <c:majorTickMark val="out"/>
        <c:minorTickMark val="none"/>
        <c:tickLblPos val="nextTo"/>
        <c:crossAx val="24827507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pt idx="7">
                  <c:v>4</c:v>
                </c:pt>
                <c:pt idx="8">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48280672"/>
        <c:axId val="248281232"/>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0.76923076923076927</c:v>
                </c:pt>
                <c:pt idx="8">
                  <c:v>0.76923076923076927</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48282352"/>
        <c:axId val="248281792"/>
      </c:lineChart>
      <c:catAx>
        <c:axId val="2482806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8281232"/>
        <c:crosses val="autoZero"/>
        <c:auto val="1"/>
        <c:lblAlgn val="ctr"/>
        <c:lblOffset val="100"/>
        <c:noMultiLvlLbl val="0"/>
      </c:catAx>
      <c:valAx>
        <c:axId val="248281232"/>
        <c:scaling>
          <c:orientation val="minMax"/>
          <c:max val="4"/>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8280672"/>
        <c:crosses val="autoZero"/>
        <c:crossBetween val="between"/>
        <c:majorUnit val="1"/>
      </c:valAx>
      <c:valAx>
        <c:axId val="248281792"/>
        <c:scaling>
          <c:orientation val="minMax"/>
          <c:max val="1"/>
        </c:scaling>
        <c:delete val="0"/>
        <c:axPos val="r"/>
        <c:numFmt formatCode="0.00%" sourceLinked="1"/>
        <c:majorTickMark val="out"/>
        <c:minorTickMark val="none"/>
        <c:tickLblPos val="nextTo"/>
        <c:crossAx val="248282352"/>
        <c:crosses val="max"/>
        <c:crossBetween val="between"/>
        <c:majorUnit val="0.1"/>
      </c:valAx>
      <c:catAx>
        <c:axId val="248282352"/>
        <c:scaling>
          <c:orientation val="minMax"/>
        </c:scaling>
        <c:delete val="1"/>
        <c:axPos val="b"/>
        <c:majorTickMark val="out"/>
        <c:minorTickMark val="none"/>
        <c:tickLblPos val="nextTo"/>
        <c:crossAx val="24828179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52841872"/>
        <c:axId val="252842432"/>
      </c:lineChart>
      <c:catAx>
        <c:axId val="2528418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2842432"/>
        <c:crosses val="autoZero"/>
        <c:auto val="1"/>
        <c:lblAlgn val="ctr"/>
        <c:lblOffset val="100"/>
        <c:noMultiLvlLbl val="0"/>
      </c:catAx>
      <c:valAx>
        <c:axId val="25284243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284187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18"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18"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18"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19" customFormat="1" ht="30.75" customHeight="1" x14ac:dyDescent="0.25">
      <c r="D6" s="120"/>
      <c r="K6" s="121"/>
      <c r="AA6" s="122"/>
    </row>
    <row r="7" spans="1:67" s="119" customFormat="1" ht="42" customHeight="1" x14ac:dyDescent="0.25">
      <c r="B7" s="123" t="s">
        <v>32</v>
      </c>
      <c r="C7" s="310" t="e">
        <f>+#REF!</f>
        <v>#REF!</v>
      </c>
      <c r="D7" s="310"/>
      <c r="E7" s="310"/>
      <c r="F7" s="310"/>
      <c r="G7" s="310"/>
      <c r="K7" s="121"/>
      <c r="AA7" s="122"/>
    </row>
    <row r="8" spans="1:67" s="119" customFormat="1" ht="42" customHeight="1" x14ac:dyDescent="0.25">
      <c r="B8" s="123" t="s">
        <v>1</v>
      </c>
      <c r="C8" s="310" t="e">
        <f>+#REF!</f>
        <v>#REF!</v>
      </c>
      <c r="D8" s="310"/>
      <c r="E8" s="310"/>
      <c r="F8" s="310"/>
      <c r="G8" s="310"/>
      <c r="K8" s="121"/>
      <c r="AA8" s="122"/>
    </row>
    <row r="9" spans="1:67" s="119" customFormat="1" ht="42" customHeight="1" x14ac:dyDescent="0.25">
      <c r="B9" s="124" t="s">
        <v>30</v>
      </c>
      <c r="C9" s="310" t="e">
        <f>+#REF!</f>
        <v>#REF!</v>
      </c>
      <c r="D9" s="310"/>
      <c r="E9" s="310"/>
      <c r="F9" s="310"/>
      <c r="G9" s="310"/>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113" t="s">
        <v>58</v>
      </c>
      <c r="C9" s="59">
        <v>231</v>
      </c>
      <c r="D9" s="406" t="s">
        <v>59</v>
      </c>
      <c r="E9" s="406"/>
      <c r="F9" s="357" t="s">
        <v>201</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115"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389" t="s">
        <v>157</v>
      </c>
      <c r="I12" s="390"/>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202</v>
      </c>
      <c r="D14" s="392"/>
      <c r="E14" s="392"/>
      <c r="F14" s="392"/>
      <c r="G14" s="392"/>
      <c r="H14" s="392"/>
      <c r="I14" s="393"/>
      <c r="J14" s="19"/>
      <c r="K14" s="19"/>
      <c r="M14" s="23"/>
      <c r="N14" s="6" t="s">
        <v>76</v>
      </c>
    </row>
    <row r="15" spans="2:14" ht="30.75" customHeight="1" x14ac:dyDescent="0.2">
      <c r="B15" s="20" t="s">
        <v>77</v>
      </c>
      <c r="C15" s="378" t="s">
        <v>203</v>
      </c>
      <c r="D15" s="378"/>
      <c r="E15" s="378"/>
      <c r="F15" s="378"/>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384" t="s">
        <v>204</v>
      </c>
      <c r="D17" s="384"/>
      <c r="E17" s="384"/>
      <c r="F17" s="384"/>
      <c r="G17" s="384"/>
      <c r="H17" s="384"/>
      <c r="I17" s="385"/>
      <c r="J17" s="24"/>
      <c r="K17" s="24"/>
      <c r="M17" s="23" t="s">
        <v>86</v>
      </c>
      <c r="N17" s="6" t="s">
        <v>39</v>
      </c>
    </row>
    <row r="18" spans="2:14" ht="30.75" customHeight="1" x14ac:dyDescent="0.2">
      <c r="B18" s="20" t="s">
        <v>87</v>
      </c>
      <c r="C18" s="378" t="s">
        <v>163</v>
      </c>
      <c r="D18" s="378"/>
      <c r="E18" s="378"/>
      <c r="F18" s="378"/>
      <c r="G18" s="378"/>
      <c r="H18" s="378"/>
      <c r="I18" s="379"/>
      <c r="J18" s="25"/>
      <c r="K18" s="25"/>
      <c r="M18" s="23" t="s">
        <v>88</v>
      </c>
      <c r="N18" s="6" t="s">
        <v>40</v>
      </c>
    </row>
    <row r="19" spans="2:14" ht="30.75" customHeight="1" x14ac:dyDescent="0.2">
      <c r="B19" s="20" t="s">
        <v>89</v>
      </c>
      <c r="C19" s="378" t="s">
        <v>159</v>
      </c>
      <c r="D19" s="378"/>
      <c r="E19" s="378"/>
      <c r="F19" s="378"/>
      <c r="G19" s="378"/>
      <c r="H19" s="378"/>
      <c r="I19" s="379"/>
      <c r="J19" s="26"/>
      <c r="K19" s="26"/>
      <c r="M19" s="23"/>
      <c r="N19" s="6" t="s">
        <v>41</v>
      </c>
    </row>
    <row r="20" spans="2:14" ht="30.75" customHeight="1" x14ac:dyDescent="0.2">
      <c r="B20" s="20" t="s">
        <v>90</v>
      </c>
      <c r="C20" s="386" t="s">
        <v>151</v>
      </c>
      <c r="D20" s="386"/>
      <c r="E20" s="386"/>
      <c r="F20" s="386"/>
      <c r="G20" s="386"/>
      <c r="H20" s="386"/>
      <c r="I20" s="387"/>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378" t="s">
        <v>160</v>
      </c>
      <c r="D22" s="378"/>
      <c r="E22" s="378"/>
      <c r="F22" s="378" t="s">
        <v>161</v>
      </c>
      <c r="G22" s="378"/>
      <c r="H22" s="378"/>
      <c r="I22" s="379"/>
      <c r="J22" s="26"/>
      <c r="K22" s="26"/>
      <c r="M22" s="23" t="s">
        <v>95</v>
      </c>
      <c r="N22" s="6" t="s">
        <v>44</v>
      </c>
    </row>
    <row r="23" spans="2:14" ht="39.75" customHeight="1" x14ac:dyDescent="0.2">
      <c r="B23" s="20" t="s">
        <v>96</v>
      </c>
      <c r="C23" s="380" t="s">
        <v>151</v>
      </c>
      <c r="D23" s="380"/>
      <c r="E23" s="380"/>
      <c r="F23" s="380" t="s">
        <v>151</v>
      </c>
      <c r="G23" s="380"/>
      <c r="H23" s="380"/>
      <c r="I23" s="381"/>
      <c r="J23" s="19"/>
      <c r="K23" s="19"/>
      <c r="M23" s="23"/>
      <c r="N23" s="6" t="s">
        <v>45</v>
      </c>
    </row>
    <row r="24" spans="2:14" ht="44.25" customHeight="1" x14ac:dyDescent="0.2">
      <c r="B24" s="20" t="s">
        <v>97</v>
      </c>
      <c r="C24" s="354" t="s">
        <v>205</v>
      </c>
      <c r="D24" s="355"/>
      <c r="E24" s="356"/>
      <c r="F24" s="357" t="s">
        <v>206</v>
      </c>
      <c r="G24" s="358"/>
      <c r="H24" s="358"/>
      <c r="I24" s="359"/>
      <c r="J24" s="25"/>
      <c r="K24" s="25"/>
      <c r="M24" s="29"/>
      <c r="N24" s="6" t="s">
        <v>46</v>
      </c>
    </row>
    <row r="25" spans="2:14" ht="29.25" customHeight="1" x14ac:dyDescent="0.2">
      <c r="B25" s="20" t="s">
        <v>98</v>
      </c>
      <c r="C25" s="360" t="s">
        <v>215</v>
      </c>
      <c r="D25" s="361"/>
      <c r="E25" s="362"/>
      <c r="F25" s="18" t="s">
        <v>99</v>
      </c>
      <c r="G25" s="363">
        <v>0.3</v>
      </c>
      <c r="H25" s="364"/>
      <c r="I25" s="365"/>
      <c r="J25" s="30"/>
      <c r="K25" s="30"/>
      <c r="M25" s="29"/>
    </row>
    <row r="26" spans="2:14" ht="27" customHeight="1" x14ac:dyDescent="0.2">
      <c r="B26" s="20" t="s">
        <v>100</v>
      </c>
      <c r="C26" s="357" t="s">
        <v>216</v>
      </c>
      <c r="D26" s="358"/>
      <c r="E26" s="366"/>
      <c r="F26" s="18" t="s">
        <v>101</v>
      </c>
      <c r="G26" s="367">
        <v>0.3</v>
      </c>
      <c r="H26" s="368"/>
      <c r="I26" s="369"/>
      <c r="J26" s="31"/>
      <c r="K26" s="31"/>
      <c r="M26" s="29"/>
    </row>
    <row r="27" spans="2:14" ht="47.25" customHeight="1" x14ac:dyDescent="0.2">
      <c r="B27" s="112" t="s">
        <v>102</v>
      </c>
      <c r="C27" s="370" t="s">
        <v>86</v>
      </c>
      <c r="D27" s="371"/>
      <c r="E27" s="372"/>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31" t="s">
        <v>224</v>
      </c>
      <c r="D42" s="331"/>
      <c r="E42" s="331"/>
      <c r="F42" s="331"/>
      <c r="G42" s="331"/>
      <c r="H42" s="331"/>
      <c r="I42" s="332"/>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83.25" customHeight="1" x14ac:dyDescent="0.2">
      <c r="B49" s="20" t="s">
        <v>127</v>
      </c>
      <c r="C49" s="331" t="s">
        <v>224</v>
      </c>
      <c r="D49" s="331"/>
      <c r="E49" s="331"/>
      <c r="F49" s="331"/>
      <c r="G49" s="331"/>
      <c r="H49" s="331"/>
      <c r="I49" s="332"/>
      <c r="J49" s="41"/>
      <c r="K49" s="41"/>
    </row>
    <row r="50" spans="2:11" ht="34.5" customHeight="1" x14ac:dyDescent="0.2">
      <c r="B50" s="20" t="s">
        <v>128</v>
      </c>
      <c r="C50" s="315" t="s">
        <v>182</v>
      </c>
      <c r="D50" s="315"/>
      <c r="E50" s="315"/>
      <c r="F50" s="315"/>
      <c r="G50" s="315"/>
      <c r="H50" s="315"/>
      <c r="I50" s="333"/>
      <c r="J50" s="41"/>
      <c r="K50" s="41"/>
    </row>
    <row r="51" spans="2:11" ht="34.5" customHeight="1" x14ac:dyDescent="0.2">
      <c r="B51" s="114" t="s">
        <v>129</v>
      </c>
      <c r="C51" s="334" t="s">
        <v>225</v>
      </c>
      <c r="D51" s="335"/>
      <c r="E51" s="335"/>
      <c r="F51" s="335"/>
      <c r="G51" s="335"/>
      <c r="H51" s="335"/>
      <c r="I51" s="336"/>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11" t="s">
        <v>132</v>
      </c>
      <c r="D53" s="341" t="s">
        <v>133</v>
      </c>
      <c r="E53" s="341"/>
      <c r="F53" s="341"/>
      <c r="G53" s="341" t="s">
        <v>134</v>
      </c>
      <c r="H53" s="341"/>
      <c r="I53" s="342"/>
      <c r="J53" s="42"/>
      <c r="K53" s="42"/>
    </row>
    <row r="54" spans="2:11" ht="31.5" customHeight="1" x14ac:dyDescent="0.2">
      <c r="B54" s="340"/>
      <c r="C54" s="43"/>
      <c r="D54" s="315"/>
      <c r="E54" s="315"/>
      <c r="F54" s="315"/>
      <c r="G54" s="343"/>
      <c r="H54" s="343"/>
      <c r="I54" s="344"/>
      <c r="J54" s="42"/>
      <c r="K54" s="42"/>
    </row>
    <row r="55" spans="2:11" ht="31.5" customHeight="1" x14ac:dyDescent="0.2">
      <c r="B55" s="114" t="s">
        <v>135</v>
      </c>
      <c r="C55" s="327" t="s">
        <v>164</v>
      </c>
      <c r="D55" s="327"/>
      <c r="E55" s="328" t="s">
        <v>136</v>
      </c>
      <c r="F55" s="328"/>
      <c r="G55" s="327" t="s">
        <v>186</v>
      </c>
      <c r="H55" s="327"/>
      <c r="I55" s="329"/>
      <c r="J55" s="44"/>
      <c r="K55" s="44"/>
    </row>
    <row r="56" spans="2:11" ht="31.5" customHeight="1" x14ac:dyDescent="0.2">
      <c r="B56" s="114" t="s">
        <v>137</v>
      </c>
      <c r="C56" s="315" t="str">
        <f>+'[3]HV 1'!C56:D56</f>
        <v>NICOLAS ADOLFO CORREAL HUERTAS</v>
      </c>
      <c r="D56" s="315"/>
      <c r="E56" s="330" t="s">
        <v>138</v>
      </c>
      <c r="F56" s="330"/>
      <c r="G56" s="327" t="str">
        <f>+'[4]HV 1'!G56:I56</f>
        <v>DIANA VIDAL</v>
      </c>
      <c r="H56" s="327"/>
      <c r="I56" s="329"/>
      <c r="J56" s="44"/>
      <c r="K56" s="44"/>
    </row>
    <row r="57" spans="2:11" ht="31.5" customHeight="1" x14ac:dyDescent="0.2">
      <c r="B57" s="114"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1"/>
      <c r="C5" s="52"/>
      <c r="D5" s="52"/>
      <c r="E5" s="52"/>
      <c r="F5" s="52"/>
      <c r="G5" s="52"/>
      <c r="H5" s="52"/>
      <c r="I5" s="52"/>
      <c r="J5" s="53"/>
    </row>
    <row r="6" spans="2:13" ht="51.75" customHeight="1" thickBot="1" x14ac:dyDescent="0.3">
      <c r="B6" s="1" t="s">
        <v>185</v>
      </c>
      <c r="C6" s="449" t="str">
        <f>+'[5]Sección 1. Metas - Magnitud'!C7</f>
        <v>1032 - Gestión y control de tránsito y transporte</v>
      </c>
      <c r="D6" s="450"/>
      <c r="E6" s="451"/>
      <c r="F6" s="54"/>
      <c r="G6" s="52"/>
      <c r="H6" s="52"/>
      <c r="I6" s="52"/>
      <c r="J6" s="53"/>
    </row>
    <row r="7" spans="2:13" ht="32.25" customHeight="1" thickBot="1" x14ac:dyDescent="0.3">
      <c r="B7" s="2" t="s">
        <v>0</v>
      </c>
      <c r="C7" s="449" t="str">
        <f>+'[5]Sección 1. Metas - Magnitud'!C8:F8</f>
        <v>Dirección de Control y Vigilancia</v>
      </c>
      <c r="D7" s="450"/>
      <c r="E7" s="451"/>
      <c r="F7" s="54"/>
      <c r="G7" s="52"/>
      <c r="H7" s="52"/>
      <c r="I7" s="52"/>
      <c r="J7" s="53"/>
    </row>
    <row r="8" spans="2:13" ht="32.25" customHeight="1" thickBot="1" x14ac:dyDescent="0.3">
      <c r="B8" s="2" t="s">
        <v>144</v>
      </c>
      <c r="C8" s="449" t="str">
        <f>+'[5]Sección 1. Metas - Magnitud'!C9:F9</f>
        <v>Subsecretaría de Servicios de la Movilidad</v>
      </c>
      <c r="D8" s="450"/>
      <c r="E8" s="451"/>
      <c r="F8" s="4"/>
      <c r="G8" s="52"/>
      <c r="H8" s="52"/>
      <c r="I8" s="52"/>
      <c r="J8" s="53"/>
    </row>
    <row r="9" spans="2:13" ht="33.75" customHeight="1" thickBot="1" x14ac:dyDescent="0.3">
      <c r="B9" s="2" t="s">
        <v>28</v>
      </c>
      <c r="C9" s="449" t="s">
        <v>184</v>
      </c>
      <c r="D9" s="450"/>
      <c r="E9" s="451"/>
      <c r="F9" s="54"/>
      <c r="G9" s="52"/>
      <c r="H9" s="52"/>
      <c r="I9" s="52"/>
      <c r="J9" s="53"/>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56"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56" customFormat="1" x14ac:dyDescent="0.25">
      <c r="B14" s="420"/>
      <c r="C14" s="420"/>
      <c r="D14" s="420"/>
      <c r="E14" s="420"/>
      <c r="F14" s="420"/>
      <c r="G14" s="420"/>
      <c r="H14" s="420"/>
      <c r="I14" s="422"/>
      <c r="J14" s="424"/>
      <c r="K14" s="416"/>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28" t="s">
        <v>17</v>
      </c>
      <c r="C18" s="429"/>
      <c r="D18" s="57">
        <f>SUM(D15:D17)</f>
        <v>0.25</v>
      </c>
      <c r="E18" s="430" t="s">
        <v>17</v>
      </c>
      <c r="F18" s="431"/>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7" zoomScaleNormal="100" workbookViewId="0">
      <selection activeCell="B47" sqref="B4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179" t="s">
        <v>242</v>
      </c>
      <c r="C6" s="180">
        <v>1</v>
      </c>
      <c r="D6" s="518" t="s">
        <v>243</v>
      </c>
      <c r="E6" s="518"/>
      <c r="F6" s="501" t="s">
        <v>289</v>
      </c>
      <c r="G6" s="501"/>
      <c r="H6" s="501"/>
      <c r="I6" s="501"/>
      <c r="J6" s="181"/>
      <c r="K6" s="181"/>
      <c r="M6" s="173" t="s">
        <v>60</v>
      </c>
      <c r="N6" s="178" t="s">
        <v>61</v>
      </c>
    </row>
    <row r="7" spans="2:14" ht="30.75" customHeight="1" x14ac:dyDescent="0.2">
      <c r="B7" s="179" t="s">
        <v>244</v>
      </c>
      <c r="C7" s="180" t="s">
        <v>81</v>
      </c>
      <c r="D7" s="518" t="s">
        <v>245</v>
      </c>
      <c r="E7" s="518"/>
      <c r="F7" s="501" t="s">
        <v>290</v>
      </c>
      <c r="G7" s="501"/>
      <c r="H7" s="182" t="s">
        <v>246</v>
      </c>
      <c r="I7" s="180" t="s">
        <v>76</v>
      </c>
      <c r="J7" s="183"/>
      <c r="K7" s="183"/>
      <c r="M7" s="173" t="s">
        <v>65</v>
      </c>
      <c r="N7" s="178" t="s">
        <v>66</v>
      </c>
    </row>
    <row r="8" spans="2:14" ht="30.75" customHeight="1" x14ac:dyDescent="0.2">
      <c r="B8" s="179" t="s">
        <v>247</v>
      </c>
      <c r="C8" s="501" t="s">
        <v>291</v>
      </c>
      <c r="D8" s="501"/>
      <c r="E8" s="501"/>
      <c r="F8" s="501"/>
      <c r="G8" s="182" t="s">
        <v>248</v>
      </c>
      <c r="H8" s="508">
        <v>7560</v>
      </c>
      <c r="I8" s="508"/>
      <c r="J8" s="184"/>
      <c r="K8" s="184"/>
      <c r="M8" s="173" t="s">
        <v>69</v>
      </c>
      <c r="N8" s="178" t="s">
        <v>70</v>
      </c>
    </row>
    <row r="9" spans="2:14" ht="30.75" customHeight="1" x14ac:dyDescent="0.2">
      <c r="B9" s="179" t="s">
        <v>48</v>
      </c>
      <c r="C9" s="509" t="s">
        <v>65</v>
      </c>
      <c r="D9" s="509"/>
      <c r="E9" s="509"/>
      <c r="F9" s="509"/>
      <c r="G9" s="182" t="s">
        <v>249</v>
      </c>
      <c r="H9" s="510" t="s">
        <v>165</v>
      </c>
      <c r="I9" s="510"/>
      <c r="J9" s="185"/>
      <c r="K9" s="185"/>
      <c r="M9" s="186" t="s">
        <v>73</v>
      </c>
    </row>
    <row r="10" spans="2:14" ht="30.75" customHeight="1" x14ac:dyDescent="0.2">
      <c r="B10" s="179" t="s">
        <v>250</v>
      </c>
      <c r="C10" s="501" t="s">
        <v>376</v>
      </c>
      <c r="D10" s="501"/>
      <c r="E10" s="501"/>
      <c r="F10" s="501"/>
      <c r="G10" s="501"/>
      <c r="H10" s="501"/>
      <c r="I10" s="501"/>
      <c r="J10" s="187"/>
      <c r="K10" s="187"/>
      <c r="M10" s="186"/>
    </row>
    <row r="11" spans="2:14" ht="30.75" customHeight="1" x14ac:dyDescent="0.2">
      <c r="B11" s="179" t="s">
        <v>251</v>
      </c>
      <c r="C11" s="502" t="s">
        <v>293</v>
      </c>
      <c r="D11" s="502"/>
      <c r="E11" s="502"/>
      <c r="F11" s="502"/>
      <c r="G11" s="502"/>
      <c r="H11" s="502"/>
      <c r="I11" s="502"/>
      <c r="J11" s="183"/>
      <c r="K11" s="183"/>
      <c r="M11" s="186"/>
      <c r="N11" s="178" t="s">
        <v>76</v>
      </c>
    </row>
    <row r="12" spans="2:14" ht="30.75" customHeight="1" x14ac:dyDescent="0.2">
      <c r="B12" s="179" t="s">
        <v>254</v>
      </c>
      <c r="C12" s="507" t="s">
        <v>357</v>
      </c>
      <c r="D12" s="507"/>
      <c r="E12" s="507"/>
      <c r="F12" s="507"/>
      <c r="G12" s="182" t="s">
        <v>252</v>
      </c>
      <c r="H12" s="478" t="s">
        <v>91</v>
      </c>
      <c r="I12" s="478"/>
      <c r="J12" s="183"/>
      <c r="K12" s="183"/>
      <c r="M12" s="186" t="s">
        <v>80</v>
      </c>
      <c r="N12" s="178" t="s">
        <v>81</v>
      </c>
    </row>
    <row r="13" spans="2:14" ht="30.75" customHeight="1" x14ac:dyDescent="0.2">
      <c r="B13" s="179" t="s">
        <v>255</v>
      </c>
      <c r="C13" s="511" t="s">
        <v>294</v>
      </c>
      <c r="D13" s="511"/>
      <c r="E13" s="511"/>
      <c r="F13" s="511"/>
      <c r="G13" s="182" t="s">
        <v>253</v>
      </c>
      <c r="H13" s="502" t="s">
        <v>70</v>
      </c>
      <c r="I13" s="502"/>
      <c r="J13" s="183"/>
      <c r="K13" s="183"/>
      <c r="M13" s="186" t="s">
        <v>84</v>
      </c>
    </row>
    <row r="14" spans="2:14" ht="64.5" customHeight="1" x14ac:dyDescent="0.2">
      <c r="B14" s="179" t="s">
        <v>256</v>
      </c>
      <c r="C14" s="512" t="s">
        <v>295</v>
      </c>
      <c r="D14" s="512"/>
      <c r="E14" s="512"/>
      <c r="F14" s="512"/>
      <c r="G14" s="512"/>
      <c r="H14" s="512"/>
      <c r="I14" s="512"/>
      <c r="J14" s="187"/>
      <c r="K14" s="187"/>
      <c r="M14" s="186" t="s">
        <v>86</v>
      </c>
      <c r="N14" s="178"/>
    </row>
    <row r="15" spans="2:14" ht="30.75" customHeight="1" x14ac:dyDescent="0.2">
      <c r="B15" s="179" t="s">
        <v>257</v>
      </c>
      <c r="C15" s="507" t="s">
        <v>296</v>
      </c>
      <c r="D15" s="507"/>
      <c r="E15" s="507"/>
      <c r="F15" s="507"/>
      <c r="G15" s="507"/>
      <c r="H15" s="507"/>
      <c r="I15" s="507"/>
      <c r="J15" s="188"/>
      <c r="K15" s="188"/>
      <c r="M15" s="186" t="s">
        <v>88</v>
      </c>
      <c r="N15" s="178"/>
    </row>
    <row r="16" spans="2:14" ht="20.25" customHeight="1" x14ac:dyDescent="0.2">
      <c r="B16" s="179" t="s">
        <v>258</v>
      </c>
      <c r="C16" s="501" t="s">
        <v>298</v>
      </c>
      <c r="D16" s="501"/>
      <c r="E16" s="501"/>
      <c r="F16" s="501"/>
      <c r="G16" s="501"/>
      <c r="H16" s="501"/>
      <c r="I16" s="501"/>
      <c r="J16" s="189"/>
      <c r="K16" s="189"/>
      <c r="M16" s="186"/>
      <c r="N16" s="178"/>
    </row>
    <row r="17" spans="2:14" ht="30.75" customHeight="1" x14ac:dyDescent="0.2">
      <c r="B17" s="179" t="s">
        <v>259</v>
      </c>
      <c r="C17" s="502" t="s">
        <v>297</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299</v>
      </c>
      <c r="D19" s="501"/>
      <c r="E19" s="501"/>
      <c r="F19" s="501" t="s">
        <v>300</v>
      </c>
      <c r="G19" s="501"/>
      <c r="H19" s="501"/>
      <c r="I19" s="501"/>
      <c r="J19" s="189"/>
      <c r="K19" s="189"/>
      <c r="M19" s="186" t="s">
        <v>95</v>
      </c>
      <c r="N19" s="178"/>
    </row>
    <row r="20" spans="2:14" ht="39.75" customHeight="1" x14ac:dyDescent="0.2">
      <c r="B20" s="192" t="s">
        <v>266</v>
      </c>
      <c r="C20" s="475" t="s">
        <v>301</v>
      </c>
      <c r="D20" s="476"/>
      <c r="E20" s="477"/>
      <c r="F20" s="478" t="s">
        <v>302</v>
      </c>
      <c r="G20" s="478"/>
      <c r="H20" s="478"/>
      <c r="I20" s="479"/>
      <c r="J20" s="183"/>
      <c r="K20" s="183"/>
      <c r="M20" s="186"/>
      <c r="N20" s="178"/>
    </row>
    <row r="21" spans="2:14" ht="42" customHeight="1" x14ac:dyDescent="0.2">
      <c r="B21" s="192" t="s">
        <v>267</v>
      </c>
      <c r="C21" s="480" t="s">
        <v>303</v>
      </c>
      <c r="D21" s="481"/>
      <c r="E21" s="482"/>
      <c r="F21" s="483" t="s">
        <v>304</v>
      </c>
      <c r="G21" s="484"/>
      <c r="H21" s="484"/>
      <c r="I21" s="485"/>
      <c r="J21" s="188"/>
      <c r="K21" s="188"/>
      <c r="M21" s="193"/>
      <c r="N21" s="178"/>
    </row>
    <row r="22" spans="2:14" ht="23.25" customHeight="1" x14ac:dyDescent="0.2">
      <c r="B22" s="192" t="s">
        <v>268</v>
      </c>
      <c r="C22" s="486">
        <v>44197</v>
      </c>
      <c r="D22" s="487"/>
      <c r="E22" s="488"/>
      <c r="F22" s="182" t="s">
        <v>271</v>
      </c>
      <c r="G22" s="194">
        <v>41</v>
      </c>
      <c r="H22" s="182" t="s">
        <v>275</v>
      </c>
      <c r="I22" s="195">
        <v>41</v>
      </c>
      <c r="J22" s="196"/>
      <c r="K22" s="196"/>
      <c r="M22" s="193"/>
    </row>
    <row r="23" spans="2:14" ht="27" customHeight="1" x14ac:dyDescent="0.2">
      <c r="B23" s="192" t="s">
        <v>269</v>
      </c>
      <c r="C23" s="486">
        <v>44561</v>
      </c>
      <c r="D23" s="484"/>
      <c r="E23" s="489"/>
      <c r="F23" s="182" t="s">
        <v>272</v>
      </c>
      <c r="G23" s="490">
        <v>200</v>
      </c>
      <c r="H23" s="491"/>
      <c r="I23" s="492"/>
      <c r="J23" s="197"/>
      <c r="K23" s="197"/>
      <c r="M23" s="193"/>
    </row>
    <row r="24" spans="2:14" ht="45.7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200</v>
      </c>
      <c r="G27" s="498">
        <f>SUM(D27:D38)</f>
        <v>192</v>
      </c>
      <c r="H27" s="206">
        <f>+(D27*100%)/$G$23</f>
        <v>0</v>
      </c>
      <c r="I27" s="498">
        <f>G27+I22</f>
        <v>233</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0.09</v>
      </c>
      <c r="I31" s="499"/>
      <c r="J31" s="207"/>
      <c r="K31" s="207"/>
    </row>
    <row r="32" spans="2:14" ht="19.5" customHeight="1" x14ac:dyDescent="0.2">
      <c r="B32" s="204" t="s">
        <v>118</v>
      </c>
      <c r="C32" s="208">
        <v>20</v>
      </c>
      <c r="D32" s="208">
        <v>70</v>
      </c>
      <c r="E32" s="206">
        <f t="shared" si="0"/>
        <v>3.5</v>
      </c>
      <c r="F32" s="499"/>
      <c r="G32" s="499"/>
      <c r="H32" s="206">
        <f t="shared" si="1"/>
        <v>0.43999999999999995</v>
      </c>
      <c r="I32" s="499"/>
      <c r="J32" s="207"/>
      <c r="K32" s="207"/>
    </row>
    <row r="33" spans="2:11" ht="19.5" customHeight="1" x14ac:dyDescent="0.2">
      <c r="B33" s="204" t="s">
        <v>119</v>
      </c>
      <c r="C33" s="208">
        <v>20</v>
      </c>
      <c r="D33" s="208">
        <v>0</v>
      </c>
      <c r="E33" s="206">
        <f t="shared" si="0"/>
        <v>0</v>
      </c>
      <c r="F33" s="499"/>
      <c r="G33" s="499"/>
      <c r="H33" s="206">
        <f t="shared" si="1"/>
        <v>0.43999999999999995</v>
      </c>
      <c r="I33" s="499"/>
      <c r="J33" s="207"/>
      <c r="K33" s="207"/>
    </row>
    <row r="34" spans="2:11" ht="19.5" customHeight="1" x14ac:dyDescent="0.2">
      <c r="B34" s="204" t="s">
        <v>120</v>
      </c>
      <c r="C34" s="208">
        <v>30</v>
      </c>
      <c r="D34" s="208">
        <v>41</v>
      </c>
      <c r="E34" s="206">
        <f t="shared" si="0"/>
        <v>1.3666666666666667</v>
      </c>
      <c r="F34" s="499"/>
      <c r="G34" s="499"/>
      <c r="H34" s="206">
        <f t="shared" si="1"/>
        <v>0.64499999999999991</v>
      </c>
      <c r="I34" s="499"/>
      <c r="J34" s="207"/>
      <c r="K34" s="207"/>
    </row>
    <row r="35" spans="2:11" ht="19.5" customHeight="1" x14ac:dyDescent="0.2">
      <c r="B35" s="204" t="s">
        <v>121</v>
      </c>
      <c r="C35" s="208">
        <v>40</v>
      </c>
      <c r="D35" s="208">
        <v>63</v>
      </c>
      <c r="E35" s="206">
        <f t="shared" si="0"/>
        <v>1.575</v>
      </c>
      <c r="F35" s="499"/>
      <c r="G35" s="499"/>
      <c r="H35" s="206">
        <f t="shared" si="1"/>
        <v>0.96</v>
      </c>
      <c r="I35" s="499"/>
      <c r="J35" s="207"/>
      <c r="K35" s="207"/>
    </row>
    <row r="36" spans="2:11" ht="19.5" customHeight="1" x14ac:dyDescent="0.2">
      <c r="B36" s="204" t="s">
        <v>122</v>
      </c>
      <c r="C36" s="208">
        <v>50</v>
      </c>
      <c r="D36" s="208"/>
      <c r="E36" s="206">
        <f t="shared" si="0"/>
        <v>0</v>
      </c>
      <c r="F36" s="499"/>
      <c r="G36" s="499"/>
      <c r="H36" s="206" t="str">
        <f t="shared" si="1"/>
        <v/>
      </c>
      <c r="I36" s="499"/>
      <c r="J36" s="207"/>
      <c r="K36" s="207"/>
    </row>
    <row r="37" spans="2:11" ht="19.5" customHeight="1" x14ac:dyDescent="0.2">
      <c r="B37" s="204" t="s">
        <v>123</v>
      </c>
      <c r="C37" s="208">
        <v>20</v>
      </c>
      <c r="D37" s="208"/>
      <c r="E37" s="206">
        <f t="shared" si="0"/>
        <v>0</v>
      </c>
      <c r="F37" s="499"/>
      <c r="G37" s="499"/>
      <c r="H37" s="206" t="str">
        <f t="shared" si="1"/>
        <v/>
      </c>
      <c r="I37" s="499"/>
      <c r="J37" s="207"/>
      <c r="K37" s="207"/>
    </row>
    <row r="38" spans="2:11" ht="19.5" customHeight="1" x14ac:dyDescent="0.2">
      <c r="B38" s="204" t="s">
        <v>124</v>
      </c>
      <c r="C38" s="208">
        <v>20</v>
      </c>
      <c r="D38" s="208"/>
      <c r="E38" s="206">
        <f t="shared" si="0"/>
        <v>0</v>
      </c>
      <c r="F38" s="500"/>
      <c r="G38" s="500"/>
      <c r="H38" s="206" t="str">
        <f t="shared" si="1"/>
        <v/>
      </c>
      <c r="I38" s="500"/>
      <c r="J38" s="207"/>
      <c r="K38" s="207"/>
    </row>
    <row r="39" spans="2:11" ht="57.75" customHeight="1" x14ac:dyDescent="0.2">
      <c r="B39" s="209" t="s">
        <v>277</v>
      </c>
      <c r="C39" s="472" t="s">
        <v>382</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76.5" customHeight="1" x14ac:dyDescent="0.2">
      <c r="B45" s="179" t="s">
        <v>278</v>
      </c>
      <c r="C45" s="465" t="s">
        <v>381</v>
      </c>
      <c r="D45" s="466"/>
      <c r="E45" s="466"/>
      <c r="F45" s="466"/>
      <c r="G45" s="466"/>
      <c r="H45" s="466"/>
      <c r="I45" s="467"/>
      <c r="J45" s="211"/>
      <c r="K45" s="211"/>
    </row>
    <row r="46" spans="2:11" ht="32.25" customHeight="1" x14ac:dyDescent="0.2">
      <c r="B46" s="179" t="s">
        <v>279</v>
      </c>
      <c r="C46" s="465" t="s">
        <v>375</v>
      </c>
      <c r="D46" s="466"/>
      <c r="E46" s="466"/>
      <c r="F46" s="466"/>
      <c r="G46" s="466"/>
      <c r="H46" s="466"/>
      <c r="I46" s="467"/>
      <c r="J46" s="211"/>
      <c r="K46" s="211"/>
    </row>
    <row r="47" spans="2:11" ht="66" customHeight="1" x14ac:dyDescent="0.2">
      <c r="B47" s="212" t="s">
        <v>280</v>
      </c>
      <c r="C47" s="468" t="s">
        <v>364</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13"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0KN/oy3VAZn0u3NuEOz4efoo82/zvHoiMkns7Lm1mgRQsW89d4PntSRTX15vf2y9YY14v1LrArvI9wGMkbd5Kw==" saltValue="xHJhSXiAv4OKhYT21t8uJ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5" zoomScaleNormal="100" workbookViewId="0">
      <selection activeCell="C46" sqref="C46:I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2</v>
      </c>
      <c r="D6" s="518" t="s">
        <v>243</v>
      </c>
      <c r="E6" s="518"/>
      <c r="F6" s="501" t="s">
        <v>309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81</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358</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312</v>
      </c>
      <c r="D16" s="501"/>
      <c r="E16" s="501"/>
      <c r="F16" s="501"/>
      <c r="G16" s="501"/>
      <c r="H16" s="501"/>
      <c r="I16" s="501"/>
      <c r="J16" s="189"/>
      <c r="K16" s="189"/>
      <c r="M16" s="186"/>
      <c r="N16" s="178"/>
    </row>
    <row r="17" spans="2:14" ht="30.75" customHeight="1" x14ac:dyDescent="0.2">
      <c r="B17" s="230" t="s">
        <v>259</v>
      </c>
      <c r="C17" s="502" t="s">
        <v>311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313</v>
      </c>
      <c r="D19" s="501"/>
      <c r="E19" s="501"/>
      <c r="F19" s="501" t="s">
        <v>314</v>
      </c>
      <c r="G19" s="501"/>
      <c r="H19" s="501"/>
      <c r="I19" s="501"/>
      <c r="J19" s="189"/>
      <c r="K19" s="189"/>
      <c r="M19" s="186" t="s">
        <v>95</v>
      </c>
      <c r="N19" s="178"/>
    </row>
    <row r="20" spans="2:14" ht="39.75" customHeight="1" x14ac:dyDescent="0.2">
      <c r="B20" s="192" t="s">
        <v>266</v>
      </c>
      <c r="C20" s="475" t="s">
        <v>315</v>
      </c>
      <c r="D20" s="476"/>
      <c r="E20" s="477"/>
      <c r="F20" s="478" t="s">
        <v>316</v>
      </c>
      <c r="G20" s="478"/>
      <c r="H20" s="478"/>
      <c r="I20" s="479"/>
      <c r="J20" s="183"/>
      <c r="K20" s="183"/>
      <c r="M20" s="186"/>
      <c r="N20" s="178"/>
    </row>
    <row r="21" spans="2:14" ht="42" customHeight="1" x14ac:dyDescent="0.2">
      <c r="B21" s="192" t="s">
        <v>267</v>
      </c>
      <c r="C21" s="480" t="s">
        <v>317</v>
      </c>
      <c r="D21" s="481"/>
      <c r="E21" s="482"/>
      <c r="F21" s="483" t="s">
        <v>318</v>
      </c>
      <c r="G21" s="484"/>
      <c r="H21" s="484"/>
      <c r="I21" s="485"/>
      <c r="J21" s="188"/>
      <c r="K21" s="188"/>
      <c r="M21" s="193"/>
      <c r="N21" s="178"/>
    </row>
    <row r="22" spans="2:14" ht="23.25" customHeight="1" x14ac:dyDescent="0.2">
      <c r="B22" s="192" t="s">
        <v>268</v>
      </c>
      <c r="C22" s="486">
        <v>44197</v>
      </c>
      <c r="D22" s="487"/>
      <c r="E22" s="488"/>
      <c r="F22" s="182" t="s">
        <v>271</v>
      </c>
      <c r="G22" s="194">
        <v>1</v>
      </c>
      <c r="H22" s="182" t="s">
        <v>275</v>
      </c>
      <c r="I22" s="195">
        <v>1</v>
      </c>
      <c r="J22" s="196"/>
      <c r="K22" s="196"/>
      <c r="M22" s="193"/>
    </row>
    <row r="23" spans="2:14" ht="27" customHeight="1" x14ac:dyDescent="0.2">
      <c r="B23" s="192" t="s">
        <v>269</v>
      </c>
      <c r="C23" s="486">
        <v>44561</v>
      </c>
      <c r="D23" s="484"/>
      <c r="E23" s="489"/>
      <c r="F23" s="182" t="s">
        <v>272</v>
      </c>
      <c r="G23" s="490">
        <v>2</v>
      </c>
      <c r="H23" s="491"/>
      <c r="I23" s="49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2</v>
      </c>
      <c r="H27" s="206">
        <f>+(D27*100%)/$G$23</f>
        <v>0</v>
      </c>
      <c r="I27" s="498">
        <f>G27+I22</f>
        <v>3</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v>1</v>
      </c>
      <c r="E33" s="206">
        <f t="shared" si="0"/>
        <v>0</v>
      </c>
      <c r="F33" s="499"/>
      <c r="G33" s="499"/>
      <c r="H33" s="206">
        <f t="shared" si="1"/>
        <v>0.5</v>
      </c>
      <c r="I33" s="499"/>
      <c r="J33" s="207"/>
      <c r="K33" s="207"/>
    </row>
    <row r="34" spans="2:11" ht="19.5" customHeight="1" x14ac:dyDescent="0.2">
      <c r="B34" s="204" t="s">
        <v>120</v>
      </c>
      <c r="C34" s="205">
        <v>0</v>
      </c>
      <c r="D34" s="205">
        <v>1</v>
      </c>
      <c r="E34" s="206">
        <f t="shared" si="0"/>
        <v>0</v>
      </c>
      <c r="F34" s="499"/>
      <c r="G34" s="499"/>
      <c r="H34" s="206">
        <f t="shared" si="1"/>
        <v>1</v>
      </c>
      <c r="I34" s="499"/>
      <c r="J34" s="207"/>
      <c r="K34" s="207"/>
    </row>
    <row r="35" spans="2:11" ht="19.5" customHeight="1" x14ac:dyDescent="0.2">
      <c r="B35" s="204" t="s">
        <v>121</v>
      </c>
      <c r="C35" s="205">
        <v>0</v>
      </c>
      <c r="D35" s="205">
        <v>0</v>
      </c>
      <c r="E35" s="206">
        <f t="shared" si="0"/>
        <v>0</v>
      </c>
      <c r="F35" s="499"/>
      <c r="G35" s="499"/>
      <c r="H35" s="206">
        <f t="shared" si="1"/>
        <v>1</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2" t="s">
        <v>380</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98.25" customHeight="1" x14ac:dyDescent="0.2">
      <c r="B45" s="230" t="s">
        <v>278</v>
      </c>
      <c r="C45" s="465" t="s">
        <v>379</v>
      </c>
      <c r="D45" s="466"/>
      <c r="E45" s="466"/>
      <c r="F45" s="466"/>
      <c r="G45" s="466"/>
      <c r="H45" s="466"/>
      <c r="I45" s="467"/>
      <c r="J45" s="211"/>
      <c r="K45" s="211"/>
    </row>
    <row r="46" spans="2:11" ht="32.25" customHeight="1" x14ac:dyDescent="0.2">
      <c r="B46" s="230" t="s">
        <v>279</v>
      </c>
      <c r="C46" s="465" t="s">
        <v>375</v>
      </c>
      <c r="D46" s="466"/>
      <c r="E46" s="466"/>
      <c r="F46" s="466"/>
      <c r="G46" s="466"/>
      <c r="H46" s="466"/>
      <c r="I46" s="467"/>
      <c r="J46" s="211"/>
      <c r="K46" s="211"/>
    </row>
    <row r="47" spans="2:11" ht="66" customHeight="1" x14ac:dyDescent="0.2">
      <c r="B47" s="212" t="s">
        <v>280</v>
      </c>
      <c r="C47" s="468" t="s">
        <v>365</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371</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9F5CErJ8WjXiBwQ2ZW4ImYwrgY1ezdNM8yF2uUQ4H9/NRv3wFn8cqGd5O8IQ8pAtd3t+mqBYfzJYntdU9uMw6Q==" saltValue="IoF4HTE9s3ZPYdusH8Xz8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5" zoomScaleNormal="100" workbookViewId="0">
      <selection activeCell="B45" sqref="B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3</v>
      </c>
      <c r="D6" s="518" t="s">
        <v>243</v>
      </c>
      <c r="E6" s="518"/>
      <c r="F6" s="501" t="s">
        <v>320</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359</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322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323</v>
      </c>
      <c r="D19" s="501"/>
      <c r="E19" s="501"/>
      <c r="F19" s="501" t="s">
        <v>324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327</v>
      </c>
      <c r="D21" s="481"/>
      <c r="E21" s="482"/>
      <c r="F21" s="483" t="s">
        <v>328</v>
      </c>
      <c r="G21" s="484"/>
      <c r="H21" s="484"/>
      <c r="I21" s="485"/>
      <c r="J21" s="188"/>
      <c r="K21" s="188"/>
      <c r="M21" s="193"/>
      <c r="N21" s="178"/>
    </row>
    <row r="22" spans="2:14" ht="23.25" customHeight="1" x14ac:dyDescent="0.2">
      <c r="B22" s="192" t="s">
        <v>268</v>
      </c>
      <c r="C22" s="486">
        <v>44197</v>
      </c>
      <c r="D22" s="487"/>
      <c r="E22" s="488"/>
      <c r="F22" s="182" t="s">
        <v>271</v>
      </c>
      <c r="G22" s="194">
        <v>1359</v>
      </c>
      <c r="H22" s="182" t="s">
        <v>275</v>
      </c>
      <c r="I22" s="195">
        <v>1359</v>
      </c>
      <c r="J22" s="196"/>
      <c r="K22" s="196"/>
      <c r="M22" s="193"/>
    </row>
    <row r="23" spans="2:14" ht="27" customHeight="1" x14ac:dyDescent="0.2">
      <c r="B23" s="192" t="s">
        <v>269</v>
      </c>
      <c r="C23" s="486">
        <v>44561</v>
      </c>
      <c r="D23" s="484"/>
      <c r="E23" s="489"/>
      <c r="F23" s="182" t="s">
        <v>272</v>
      </c>
      <c r="G23" s="520">
        <v>6751</v>
      </c>
      <c r="H23" s="521"/>
      <c r="I23" s="522"/>
      <c r="J23" s="197"/>
      <c r="K23" s="197"/>
      <c r="M23" s="193"/>
    </row>
    <row r="24" spans="2:14" ht="36" customHeight="1" x14ac:dyDescent="0.2">
      <c r="B24" s="198" t="s">
        <v>270</v>
      </c>
      <c r="C24" s="493" t="s">
        <v>88</v>
      </c>
      <c r="D24" s="494"/>
      <c r="E24" s="495"/>
      <c r="F24" s="227"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6751</v>
      </c>
      <c r="G27" s="498">
        <f>SUM(D27:D38)</f>
        <v>14641</v>
      </c>
      <c r="H27" s="206">
        <f>+(D27*100%)/$G$23</f>
        <v>1.3479484520811732E-2</v>
      </c>
      <c r="I27" s="498">
        <f>G27+I22</f>
        <v>16000</v>
      </c>
      <c r="J27" s="241">
        <v>91</v>
      </c>
      <c r="K27" s="238">
        <v>3.3300000000000003E-2</v>
      </c>
      <c r="L27" s="242">
        <f>K27*E27</f>
        <v>9.182727272727273E-3</v>
      </c>
      <c r="M27" s="193"/>
    </row>
    <row r="28" spans="2:14" ht="19.5" customHeight="1" x14ac:dyDescent="0.2">
      <c r="B28" s="204" t="s">
        <v>114</v>
      </c>
      <c r="C28" s="208">
        <v>430</v>
      </c>
      <c r="D28" s="240">
        <v>0</v>
      </c>
      <c r="E28" s="244">
        <f t="shared" ref="E28:E38" si="0">IF(OR(C28=0,C28=""),0,D28/C28)</f>
        <v>0</v>
      </c>
      <c r="F28" s="499"/>
      <c r="G28" s="499"/>
      <c r="H28" s="206">
        <f>+IF(D28="","",((D28*100%)/$G$23)+H27)</f>
        <v>1.3479484520811732E-2</v>
      </c>
      <c r="I28" s="499"/>
      <c r="J28" s="241">
        <v>0</v>
      </c>
      <c r="K28" s="238">
        <v>3.3300000000000003E-2</v>
      </c>
      <c r="L28" s="242">
        <f t="shared" ref="L28" si="1">(J28*K28)/C28</f>
        <v>0</v>
      </c>
      <c r="M28" s="193"/>
    </row>
    <row r="29" spans="2:14" ht="19.5" customHeight="1" x14ac:dyDescent="0.2">
      <c r="B29" s="204" t="s">
        <v>115</v>
      </c>
      <c r="C29" s="208">
        <v>550</v>
      </c>
      <c r="D29" s="240">
        <v>310</v>
      </c>
      <c r="E29" s="244">
        <f t="shared" si="0"/>
        <v>0.5636363636363636</v>
      </c>
      <c r="F29" s="499"/>
      <c r="G29" s="499"/>
      <c r="H29" s="206">
        <f t="shared" ref="H29:H38" si="2">+IF(D29="","",((D29*100%)/$G$23)+H28)</f>
        <v>5.9398607613686864E-2</v>
      </c>
      <c r="I29" s="499"/>
      <c r="J29" s="241">
        <v>310</v>
      </c>
      <c r="K29" s="238">
        <v>3.3300000000000003E-2</v>
      </c>
      <c r="L29" s="242">
        <f t="shared" ref="L29:L34" si="3">(J29*K29)/C29</f>
        <v>1.8769090909090909E-2</v>
      </c>
      <c r="M29" s="193"/>
    </row>
    <row r="30" spans="2:14" ht="19.5" customHeight="1" x14ac:dyDescent="0.2">
      <c r="B30" s="204" t="s">
        <v>116</v>
      </c>
      <c r="C30" s="208">
        <v>571</v>
      </c>
      <c r="D30" s="240">
        <v>400</v>
      </c>
      <c r="E30" s="244">
        <f t="shared" si="0"/>
        <v>0.70052539404553416</v>
      </c>
      <c r="F30" s="499"/>
      <c r="G30" s="499"/>
      <c r="H30" s="206">
        <f t="shared" si="2"/>
        <v>0.11864908902384833</v>
      </c>
      <c r="I30" s="499"/>
      <c r="J30" s="241">
        <v>400</v>
      </c>
      <c r="K30" s="238">
        <v>3.3300000000000003E-2</v>
      </c>
      <c r="L30" s="242">
        <f t="shared" si="3"/>
        <v>2.332749562171629E-2</v>
      </c>
    </row>
    <row r="31" spans="2:14" ht="19.5" customHeight="1" x14ac:dyDescent="0.2">
      <c r="B31" s="204" t="s">
        <v>117</v>
      </c>
      <c r="C31" s="208">
        <v>560</v>
      </c>
      <c r="D31" s="240">
        <v>171</v>
      </c>
      <c r="E31" s="244">
        <f t="shared" si="0"/>
        <v>0.30535714285714288</v>
      </c>
      <c r="F31" s="499"/>
      <c r="G31" s="499"/>
      <c r="H31" s="206">
        <f t="shared" si="2"/>
        <v>0.14397866982669236</v>
      </c>
      <c r="I31" s="499"/>
      <c r="J31" s="241">
        <v>171</v>
      </c>
      <c r="K31" s="238">
        <v>3.3300000000000003E-2</v>
      </c>
      <c r="L31" s="242">
        <f t="shared" si="3"/>
        <v>1.0168392857142857E-2</v>
      </c>
    </row>
    <row r="32" spans="2:14" ht="19.5" customHeight="1" x14ac:dyDescent="0.2">
      <c r="B32" s="204" t="s">
        <v>118</v>
      </c>
      <c r="C32" s="208">
        <v>580</v>
      </c>
      <c r="D32" s="240">
        <v>4785</v>
      </c>
      <c r="E32" s="244">
        <f t="shared" si="0"/>
        <v>8.25</v>
      </c>
      <c r="F32" s="499"/>
      <c r="G32" s="499"/>
      <c r="H32" s="206">
        <f t="shared" si="2"/>
        <v>0.85276255369574883</v>
      </c>
      <c r="I32" s="499"/>
      <c r="J32" s="241">
        <f>5757-J27-J29-J30-J31</f>
        <v>4785</v>
      </c>
      <c r="K32" s="238">
        <v>3.3300000000000003E-2</v>
      </c>
      <c r="L32" s="242">
        <f t="shared" si="3"/>
        <v>0.27472500000000005</v>
      </c>
    </row>
    <row r="33" spans="2:12" ht="19.5" customHeight="1" x14ac:dyDescent="0.2">
      <c r="B33" s="204" t="s">
        <v>119</v>
      </c>
      <c r="C33" s="208">
        <v>516</v>
      </c>
      <c r="D33" s="240">
        <v>5455</v>
      </c>
      <c r="E33" s="244">
        <f t="shared" si="0"/>
        <v>10.571705426356589</v>
      </c>
      <c r="F33" s="499"/>
      <c r="G33" s="499"/>
      <c r="H33" s="206">
        <f t="shared" si="2"/>
        <v>1.6607909939268257</v>
      </c>
      <c r="I33" s="499"/>
      <c r="J33" s="241">
        <v>5455</v>
      </c>
      <c r="K33" s="238">
        <v>3.3300000000000003E-2</v>
      </c>
      <c r="L33" s="242">
        <f t="shared" si="3"/>
        <v>0.35203779069767449</v>
      </c>
    </row>
    <row r="34" spans="2:12" ht="19.5" customHeight="1" x14ac:dyDescent="0.2">
      <c r="B34" s="204" t="s">
        <v>120</v>
      </c>
      <c r="C34" s="208">
        <v>616</v>
      </c>
      <c r="D34" s="240">
        <v>1792</v>
      </c>
      <c r="E34" s="244">
        <f t="shared" si="0"/>
        <v>2.9090909090909092</v>
      </c>
      <c r="F34" s="499"/>
      <c r="G34" s="499"/>
      <c r="H34" s="206">
        <f t="shared" si="2"/>
        <v>1.9262331506443491</v>
      </c>
      <c r="I34" s="499"/>
      <c r="J34" s="241">
        <v>1792</v>
      </c>
      <c r="K34" s="238">
        <v>3.3300000000000003E-2</v>
      </c>
      <c r="L34" s="242">
        <f t="shared" si="3"/>
        <v>9.6872727272727291E-2</v>
      </c>
    </row>
    <row r="35" spans="2:12" ht="19.5" customHeight="1" x14ac:dyDescent="0.2">
      <c r="B35" s="204" t="s">
        <v>121</v>
      </c>
      <c r="C35" s="208">
        <v>616</v>
      </c>
      <c r="D35" s="240">
        <v>1637</v>
      </c>
      <c r="E35" s="244">
        <f t="shared" si="0"/>
        <v>2.6574675324675323</v>
      </c>
      <c r="F35" s="499"/>
      <c r="G35" s="499"/>
      <c r="H35" s="206">
        <f t="shared" si="2"/>
        <v>2.1687157458154349</v>
      </c>
      <c r="I35" s="499"/>
      <c r="J35" s="207"/>
      <c r="K35" s="207"/>
    </row>
    <row r="36" spans="2:12" ht="19.5" customHeight="1" x14ac:dyDescent="0.2">
      <c r="B36" s="204" t="s">
        <v>122</v>
      </c>
      <c r="C36" s="208">
        <v>816</v>
      </c>
      <c r="D36" s="208"/>
      <c r="E36" s="244">
        <f t="shared" si="0"/>
        <v>0</v>
      </c>
      <c r="F36" s="499"/>
      <c r="G36" s="499"/>
      <c r="H36" s="206" t="str">
        <f t="shared" si="2"/>
        <v/>
      </c>
      <c r="I36" s="499"/>
      <c r="J36" s="207"/>
      <c r="K36" s="207"/>
    </row>
    <row r="37" spans="2:12" ht="19.5" customHeight="1" x14ac:dyDescent="0.2">
      <c r="B37" s="204" t="s">
        <v>123</v>
      </c>
      <c r="C37" s="208">
        <v>616</v>
      </c>
      <c r="D37" s="208"/>
      <c r="E37" s="244">
        <f t="shared" si="0"/>
        <v>0</v>
      </c>
      <c r="F37" s="499"/>
      <c r="G37" s="499"/>
      <c r="H37" s="206" t="str">
        <f t="shared" si="2"/>
        <v/>
      </c>
      <c r="I37" s="499"/>
      <c r="J37" s="207"/>
      <c r="K37" s="207"/>
    </row>
    <row r="38" spans="2:12" ht="19.5" customHeight="1" x14ac:dyDescent="0.2">
      <c r="B38" s="204" t="s">
        <v>124</v>
      </c>
      <c r="C38" s="208">
        <v>550</v>
      </c>
      <c r="D38" s="208"/>
      <c r="E38" s="244">
        <f t="shared" si="0"/>
        <v>0</v>
      </c>
      <c r="F38" s="500"/>
      <c r="G38" s="500"/>
      <c r="H38" s="206" t="str">
        <f t="shared" si="2"/>
        <v/>
      </c>
      <c r="I38" s="500"/>
      <c r="J38" s="207"/>
      <c r="K38" s="207"/>
    </row>
    <row r="39" spans="2:12" ht="103.5" customHeight="1" x14ac:dyDescent="0.2">
      <c r="B39" s="209" t="s">
        <v>277</v>
      </c>
      <c r="C39" s="472" t="s">
        <v>383</v>
      </c>
      <c r="D39" s="473"/>
      <c r="E39" s="473"/>
      <c r="F39" s="473"/>
      <c r="G39" s="473"/>
      <c r="H39" s="473"/>
      <c r="I39" s="474"/>
      <c r="J39" s="210"/>
      <c r="K39" s="210"/>
    </row>
    <row r="40" spans="2:12" ht="34.5" customHeight="1" x14ac:dyDescent="0.2">
      <c r="B40" s="456"/>
      <c r="C40" s="457"/>
      <c r="D40" s="457"/>
      <c r="E40" s="457"/>
      <c r="F40" s="457"/>
      <c r="G40" s="457"/>
      <c r="H40" s="457"/>
      <c r="I40" s="458"/>
      <c r="J40" s="177"/>
      <c r="K40" s="177"/>
    </row>
    <row r="41" spans="2:12" ht="34.5" customHeight="1" x14ac:dyDescent="0.2">
      <c r="B41" s="459"/>
      <c r="C41" s="460"/>
      <c r="D41" s="460"/>
      <c r="E41" s="460"/>
      <c r="F41" s="460"/>
      <c r="G41" s="460"/>
      <c r="H41" s="460"/>
      <c r="I41" s="461"/>
      <c r="J41" s="210"/>
      <c r="K41" s="210"/>
    </row>
    <row r="42" spans="2:12" ht="34.5" customHeight="1" x14ac:dyDescent="0.2">
      <c r="B42" s="459"/>
      <c r="C42" s="460"/>
      <c r="D42" s="460"/>
      <c r="E42" s="460"/>
      <c r="F42" s="460"/>
      <c r="G42" s="460"/>
      <c r="H42" s="460"/>
      <c r="I42" s="461"/>
      <c r="J42" s="210"/>
      <c r="K42" s="210"/>
    </row>
    <row r="43" spans="2:12" ht="34.5" customHeight="1" x14ac:dyDescent="0.2">
      <c r="B43" s="459"/>
      <c r="C43" s="460"/>
      <c r="D43" s="460"/>
      <c r="E43" s="460"/>
      <c r="F43" s="460"/>
      <c r="G43" s="460"/>
      <c r="H43" s="460"/>
      <c r="I43" s="461"/>
      <c r="J43" s="210"/>
      <c r="K43" s="210"/>
    </row>
    <row r="44" spans="2:12" ht="34.5" customHeight="1" x14ac:dyDescent="0.2">
      <c r="B44" s="462"/>
      <c r="C44" s="463"/>
      <c r="D44" s="463"/>
      <c r="E44" s="463"/>
      <c r="F44" s="463"/>
      <c r="G44" s="463"/>
      <c r="H44" s="463"/>
      <c r="I44" s="464"/>
      <c r="J44" s="176"/>
      <c r="K44" s="176"/>
    </row>
    <row r="45" spans="2:12" ht="100.5" customHeight="1" x14ac:dyDescent="0.2">
      <c r="B45" s="230" t="s">
        <v>278</v>
      </c>
      <c r="C45" s="465" t="s">
        <v>383</v>
      </c>
      <c r="D45" s="466"/>
      <c r="E45" s="466"/>
      <c r="F45" s="466"/>
      <c r="G45" s="466"/>
      <c r="H45" s="466"/>
      <c r="I45" s="467"/>
      <c r="J45" s="211"/>
      <c r="K45" s="211"/>
    </row>
    <row r="46" spans="2:12" ht="32.25" customHeight="1" x14ac:dyDescent="0.2">
      <c r="B46" s="230" t="s">
        <v>279</v>
      </c>
      <c r="C46" s="465" t="s">
        <v>375</v>
      </c>
      <c r="D46" s="466"/>
      <c r="E46" s="466"/>
      <c r="F46" s="466"/>
      <c r="G46" s="466"/>
      <c r="H46" s="466"/>
      <c r="I46" s="467"/>
      <c r="J46" s="211"/>
      <c r="K46" s="211"/>
    </row>
    <row r="47" spans="2:12" ht="66" customHeight="1" x14ac:dyDescent="0.2">
      <c r="B47" s="212" t="s">
        <v>280</v>
      </c>
      <c r="C47" s="468" t="s">
        <v>366</v>
      </c>
      <c r="D47" s="469"/>
      <c r="E47" s="469"/>
      <c r="F47" s="469"/>
      <c r="G47" s="469"/>
      <c r="H47" s="469"/>
      <c r="I47" s="470"/>
      <c r="J47" s="211"/>
      <c r="K47" s="211"/>
    </row>
    <row r="48" spans="2:12"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370</v>
      </c>
      <c r="D51" s="455"/>
      <c r="E51" s="455"/>
      <c r="F51" s="455"/>
      <c r="G51" s="455"/>
      <c r="H51" s="455"/>
      <c r="I51" s="455"/>
      <c r="J51" s="217"/>
      <c r="K51" s="217"/>
    </row>
    <row r="52" spans="2:11" ht="28.5" customHeight="1" x14ac:dyDescent="0.2">
      <c r="B52" s="182" t="s">
        <v>286</v>
      </c>
      <c r="C52" s="475" t="s">
        <v>319</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FAtF1NLuvHTWJovFFmNkxJzmJ5uJLTi6WWw3ju91H2hnaXRVzK3iAyWASA9HbMlimuf4j+XsvuDHIoa1pGocNQ==" saltValue="7f5UFzPIeNO+5N0YuY3P5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39" zoomScaleNormal="100" workbookViewId="0">
      <selection activeCell="B45" sqref="B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40.5" customHeight="1" x14ac:dyDescent="0.2">
      <c r="B6" s="230" t="s">
        <v>242</v>
      </c>
      <c r="C6" s="229">
        <v>4</v>
      </c>
      <c r="D6" s="518" t="s">
        <v>243</v>
      </c>
      <c r="E6" s="518"/>
      <c r="F6" s="501" t="s">
        <v>329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360</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330</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333</v>
      </c>
      <c r="D19" s="501"/>
      <c r="E19" s="501"/>
      <c r="F19" s="501" t="s">
        <v>334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335</v>
      </c>
      <c r="D21" s="481"/>
      <c r="E21" s="482"/>
      <c r="F21" s="483" t="s">
        <v>336</v>
      </c>
      <c r="G21" s="484"/>
      <c r="H21" s="484"/>
      <c r="I21" s="485"/>
      <c r="J21" s="188"/>
      <c r="K21" s="188"/>
      <c r="M21" s="193"/>
      <c r="N21" s="178"/>
    </row>
    <row r="22" spans="2:14" ht="23.25" customHeight="1" x14ac:dyDescent="0.2">
      <c r="B22" s="192" t="s">
        <v>268</v>
      </c>
      <c r="C22" s="486">
        <v>44197</v>
      </c>
      <c r="D22" s="487"/>
      <c r="E22" s="488"/>
      <c r="F22" s="182" t="s">
        <v>271</v>
      </c>
      <c r="G22" s="194">
        <v>404</v>
      </c>
      <c r="H22" s="182" t="s">
        <v>275</v>
      </c>
      <c r="I22" s="195">
        <v>404</v>
      </c>
      <c r="J22" s="196"/>
      <c r="K22" s="196"/>
      <c r="M22" s="193"/>
    </row>
    <row r="23" spans="2:14" ht="27" customHeight="1" x14ac:dyDescent="0.2">
      <c r="B23" s="192" t="s">
        <v>269</v>
      </c>
      <c r="C23" s="486">
        <v>44561</v>
      </c>
      <c r="D23" s="484"/>
      <c r="E23" s="489"/>
      <c r="F23" s="182" t="s">
        <v>272</v>
      </c>
      <c r="G23" s="520">
        <v>1706</v>
      </c>
      <c r="H23" s="521"/>
      <c r="I23" s="522"/>
      <c r="J23" s="197"/>
      <c r="K23" s="197"/>
      <c r="M23" s="193"/>
    </row>
    <row r="24" spans="2:14" ht="36"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2530</v>
      </c>
      <c r="H27" s="206">
        <f>+(D27*100%)/$G$23</f>
        <v>8.2063305978898014E-3</v>
      </c>
      <c r="I27" s="498">
        <f>G27+I22</f>
        <v>2934</v>
      </c>
      <c r="J27" s="207"/>
      <c r="K27" s="207"/>
      <c r="M27" s="193"/>
    </row>
    <row r="28" spans="2:14" ht="19.5" customHeight="1" x14ac:dyDescent="0.2">
      <c r="B28" s="204" t="s">
        <v>114</v>
      </c>
      <c r="C28" s="235">
        <v>87</v>
      </c>
      <c r="D28" s="243">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43">
        <v>32</v>
      </c>
      <c r="E30" s="234">
        <f t="shared" si="0"/>
        <v>0.18390804597701149</v>
      </c>
      <c r="F30" s="499"/>
      <c r="G30" s="499"/>
      <c r="H30" s="206">
        <f t="shared" si="1"/>
        <v>2.6963657678780773E-2</v>
      </c>
      <c r="I30" s="499"/>
      <c r="J30" s="207"/>
      <c r="K30" s="207"/>
    </row>
    <row r="31" spans="2:14" ht="19.5" customHeight="1" x14ac:dyDescent="0.2">
      <c r="B31" s="204" t="s">
        <v>117</v>
      </c>
      <c r="C31" s="235">
        <v>150</v>
      </c>
      <c r="D31" s="243">
        <v>43</v>
      </c>
      <c r="E31" s="234">
        <f t="shared" si="0"/>
        <v>0.28666666666666668</v>
      </c>
      <c r="F31" s="499"/>
      <c r="G31" s="499"/>
      <c r="H31" s="206">
        <f t="shared" si="1"/>
        <v>5.216881594372802E-2</v>
      </c>
      <c r="I31" s="499"/>
      <c r="J31" s="207"/>
      <c r="K31" s="207"/>
    </row>
    <row r="32" spans="2:14" ht="19.5" customHeight="1" x14ac:dyDescent="0.2">
      <c r="B32" s="204" t="s">
        <v>118</v>
      </c>
      <c r="C32" s="235">
        <v>179</v>
      </c>
      <c r="D32" s="243">
        <v>745</v>
      </c>
      <c r="E32" s="234">
        <f t="shared" si="0"/>
        <v>4.1620111731843572</v>
      </c>
      <c r="F32" s="499"/>
      <c r="G32" s="499"/>
      <c r="H32" s="206">
        <f t="shared" si="1"/>
        <v>0.48886283704572098</v>
      </c>
      <c r="I32" s="499"/>
      <c r="J32" s="207"/>
      <c r="K32" s="207"/>
    </row>
    <row r="33" spans="2:11" ht="19.5" customHeight="1" x14ac:dyDescent="0.2">
      <c r="B33" s="204" t="s">
        <v>119</v>
      </c>
      <c r="C33" s="235">
        <v>179</v>
      </c>
      <c r="D33" s="243">
        <v>1421</v>
      </c>
      <c r="E33" s="234">
        <f t="shared" si="0"/>
        <v>7.9385474860335199</v>
      </c>
      <c r="F33" s="499"/>
      <c r="G33" s="499"/>
      <c r="H33" s="206">
        <f t="shared" si="1"/>
        <v>1.3218053927315356</v>
      </c>
      <c r="I33" s="499"/>
      <c r="J33" s="207"/>
      <c r="K33" s="207"/>
    </row>
    <row r="34" spans="2:11" ht="19.5" customHeight="1" x14ac:dyDescent="0.2">
      <c r="B34" s="204" t="s">
        <v>120</v>
      </c>
      <c r="C34" s="235">
        <v>222</v>
      </c>
      <c r="D34" s="243">
        <v>166</v>
      </c>
      <c r="E34" s="234">
        <f t="shared" si="0"/>
        <v>0.74774774774774777</v>
      </c>
      <c r="F34" s="499"/>
      <c r="G34" s="499"/>
      <c r="H34" s="206">
        <f t="shared" si="1"/>
        <v>1.4191090269636575</v>
      </c>
      <c r="I34" s="499"/>
      <c r="J34" s="207"/>
      <c r="K34" s="207"/>
    </row>
    <row r="35" spans="2:11" ht="19.5" customHeight="1" x14ac:dyDescent="0.2">
      <c r="B35" s="204" t="s">
        <v>121</v>
      </c>
      <c r="C35" s="235">
        <v>181</v>
      </c>
      <c r="D35" s="243">
        <v>109</v>
      </c>
      <c r="E35" s="234">
        <f t="shared" si="0"/>
        <v>0.60220994475138123</v>
      </c>
      <c r="F35" s="499"/>
      <c r="G35" s="499"/>
      <c r="H35" s="206">
        <f t="shared" si="1"/>
        <v>1.4830011723329424</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104.25" customHeight="1" x14ac:dyDescent="0.2">
      <c r="B39" s="209" t="s">
        <v>277</v>
      </c>
      <c r="C39" s="472" t="s">
        <v>384</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06.5" customHeight="1" x14ac:dyDescent="0.2">
      <c r="B45" s="230" t="s">
        <v>278</v>
      </c>
      <c r="C45" s="465" t="s">
        <v>384</v>
      </c>
      <c r="D45" s="466"/>
      <c r="E45" s="466"/>
      <c r="F45" s="466"/>
      <c r="G45" s="466"/>
      <c r="H45" s="466"/>
      <c r="I45" s="467"/>
      <c r="J45" s="211"/>
      <c r="K45" s="211"/>
    </row>
    <row r="46" spans="2:11" ht="32.25" customHeight="1" x14ac:dyDescent="0.2">
      <c r="B46" s="230" t="s">
        <v>279</v>
      </c>
      <c r="C46" s="465" t="s">
        <v>377</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369</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83BldtLujVF6LsqxMG07dTinoXOcPAJVvokLTruZjc6Sz/3EaS6w5kewGu+0AufFbMOMgZcet2ZBS5EFe9DZZw==" saltValue="zzvC2+aY5zh9gHbTXrM1/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40" zoomScaleNormal="100" workbookViewId="0">
      <selection activeCell="D35" sqref="D27:D3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5</v>
      </c>
      <c r="D6" s="518" t="s">
        <v>243</v>
      </c>
      <c r="E6" s="518"/>
      <c r="F6" s="501" t="s">
        <v>337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361</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338</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339</v>
      </c>
      <c r="D16" s="501"/>
      <c r="E16" s="501"/>
      <c r="F16" s="501"/>
      <c r="G16" s="501"/>
      <c r="H16" s="501"/>
      <c r="I16" s="501"/>
      <c r="J16" s="189"/>
      <c r="K16" s="189"/>
      <c r="M16" s="186"/>
      <c r="N16" s="178"/>
    </row>
    <row r="17" spans="2:14" ht="30.75" customHeight="1" x14ac:dyDescent="0.2">
      <c r="B17" s="230" t="s">
        <v>259</v>
      </c>
      <c r="C17" s="502" t="s">
        <v>340</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341</v>
      </c>
      <c r="D19" s="501"/>
      <c r="E19" s="501"/>
      <c r="F19" s="501" t="s">
        <v>342</v>
      </c>
      <c r="G19" s="501"/>
      <c r="H19" s="501"/>
      <c r="I19" s="501"/>
      <c r="J19" s="189"/>
      <c r="K19" s="189"/>
      <c r="M19" s="186" t="s">
        <v>95</v>
      </c>
      <c r="N19" s="178"/>
    </row>
    <row r="20" spans="2:14" ht="39.75" customHeight="1" x14ac:dyDescent="0.2">
      <c r="B20" s="192" t="s">
        <v>266</v>
      </c>
      <c r="C20" s="475" t="s">
        <v>343</v>
      </c>
      <c r="D20" s="476"/>
      <c r="E20" s="477"/>
      <c r="F20" s="478" t="s">
        <v>344</v>
      </c>
      <c r="G20" s="478"/>
      <c r="H20" s="478"/>
      <c r="I20" s="479"/>
      <c r="J20" s="183"/>
      <c r="K20" s="183"/>
      <c r="M20" s="186"/>
      <c r="N20" s="178"/>
    </row>
    <row r="21" spans="2:14" ht="42" customHeight="1" x14ac:dyDescent="0.2">
      <c r="B21" s="192" t="s">
        <v>267</v>
      </c>
      <c r="C21" s="480" t="s">
        <v>345</v>
      </c>
      <c r="D21" s="481"/>
      <c r="E21" s="482"/>
      <c r="F21" s="483" t="s">
        <v>346</v>
      </c>
      <c r="G21" s="484"/>
      <c r="H21" s="484"/>
      <c r="I21" s="485"/>
      <c r="J21" s="188"/>
      <c r="K21" s="188"/>
      <c r="M21" s="193"/>
      <c r="N21" s="178"/>
    </row>
    <row r="22" spans="2:14" ht="23.25" customHeight="1" x14ac:dyDescent="0.2">
      <c r="B22" s="192" t="s">
        <v>268</v>
      </c>
      <c r="C22" s="486">
        <v>44197</v>
      </c>
      <c r="D22" s="487"/>
      <c r="E22" s="488"/>
      <c r="F22" s="182" t="s">
        <v>271</v>
      </c>
      <c r="G22" s="194">
        <v>60</v>
      </c>
      <c r="H22" s="182" t="s">
        <v>275</v>
      </c>
      <c r="I22" s="195">
        <v>60</v>
      </c>
      <c r="J22" s="196"/>
      <c r="K22" s="196"/>
      <c r="M22" s="193"/>
    </row>
    <row r="23" spans="2:14" ht="27" customHeight="1" x14ac:dyDescent="0.2">
      <c r="B23" s="192" t="s">
        <v>269</v>
      </c>
      <c r="C23" s="486">
        <v>44561</v>
      </c>
      <c r="D23" s="484"/>
      <c r="E23" s="489"/>
      <c r="F23" s="182" t="s">
        <v>272</v>
      </c>
      <c r="G23" s="520">
        <v>300</v>
      </c>
      <c r="H23" s="521"/>
      <c r="I23" s="522"/>
      <c r="J23" s="197"/>
      <c r="K23" s="197"/>
      <c r="M23" s="193"/>
    </row>
    <row r="24" spans="2:14" ht="49.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229</v>
      </c>
      <c r="H27" s="206">
        <f>+(D27*100%)/$G$23</f>
        <v>0</v>
      </c>
      <c r="I27" s="498">
        <f>G27+I22</f>
        <v>289</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43">
        <v>18</v>
      </c>
      <c r="E32" s="244">
        <f t="shared" si="0"/>
        <v>0.6</v>
      </c>
      <c r="F32" s="499"/>
      <c r="G32" s="499"/>
      <c r="H32" s="206">
        <f t="shared" si="1"/>
        <v>0.24666666666666667</v>
      </c>
      <c r="I32" s="499"/>
      <c r="J32" s="207"/>
      <c r="K32" s="207"/>
    </row>
    <row r="33" spans="2:11" ht="19.5" customHeight="1" x14ac:dyDescent="0.2">
      <c r="B33" s="204" t="s">
        <v>119</v>
      </c>
      <c r="C33" s="235">
        <v>30</v>
      </c>
      <c r="D33" s="243">
        <v>58</v>
      </c>
      <c r="E33" s="244">
        <f t="shared" si="0"/>
        <v>1.9333333333333333</v>
      </c>
      <c r="F33" s="499"/>
      <c r="G33" s="499"/>
      <c r="H33" s="206">
        <f t="shared" si="1"/>
        <v>0.44</v>
      </c>
      <c r="I33" s="499"/>
      <c r="J33" s="207"/>
      <c r="K33" s="207"/>
    </row>
    <row r="34" spans="2:11" ht="19.5" customHeight="1" x14ac:dyDescent="0.2">
      <c r="B34" s="204" t="s">
        <v>120</v>
      </c>
      <c r="C34" s="235">
        <v>30</v>
      </c>
      <c r="D34" s="243">
        <v>52</v>
      </c>
      <c r="E34" s="244">
        <f t="shared" si="0"/>
        <v>1.7333333333333334</v>
      </c>
      <c r="F34" s="499"/>
      <c r="G34" s="499"/>
      <c r="H34" s="206">
        <f t="shared" si="1"/>
        <v>0.61333333333333329</v>
      </c>
      <c r="I34" s="499"/>
      <c r="J34" s="207"/>
      <c r="K34" s="207"/>
    </row>
    <row r="35" spans="2:11" ht="19.5" customHeight="1" x14ac:dyDescent="0.2">
      <c r="B35" s="204" t="s">
        <v>121</v>
      </c>
      <c r="C35" s="235">
        <v>30</v>
      </c>
      <c r="D35" s="243">
        <v>45</v>
      </c>
      <c r="E35" s="244">
        <f t="shared" si="0"/>
        <v>1.5</v>
      </c>
      <c r="F35" s="499"/>
      <c r="G35" s="499"/>
      <c r="H35" s="206">
        <f t="shared" si="1"/>
        <v>0.76333333333333331</v>
      </c>
      <c r="I35" s="499"/>
      <c r="J35" s="207"/>
      <c r="K35" s="207"/>
    </row>
    <row r="36" spans="2:11" ht="19.5" customHeight="1" x14ac:dyDescent="0.2">
      <c r="B36" s="204" t="s">
        <v>122</v>
      </c>
      <c r="C36" s="235">
        <v>30</v>
      </c>
      <c r="D36" s="235"/>
      <c r="E36" s="244">
        <f t="shared" si="0"/>
        <v>0</v>
      </c>
      <c r="F36" s="499"/>
      <c r="G36" s="499"/>
      <c r="H36" s="206" t="str">
        <f t="shared" si="1"/>
        <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2" t="s">
        <v>386</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53.25" customHeight="1" x14ac:dyDescent="0.2">
      <c r="B45" s="230" t="s">
        <v>278</v>
      </c>
      <c r="C45" s="465" t="s">
        <v>385</v>
      </c>
      <c r="D45" s="466"/>
      <c r="E45" s="466"/>
      <c r="F45" s="466"/>
      <c r="G45" s="466"/>
      <c r="H45" s="466"/>
      <c r="I45" s="467"/>
      <c r="J45" s="211"/>
      <c r="K45" s="211"/>
    </row>
    <row r="46" spans="2:11" ht="49.5" customHeight="1" x14ac:dyDescent="0.2">
      <c r="B46" s="230" t="s">
        <v>279</v>
      </c>
      <c r="C46" s="465" t="s">
        <v>375</v>
      </c>
      <c r="D46" s="466"/>
      <c r="E46" s="466"/>
      <c r="F46" s="466"/>
      <c r="G46" s="466"/>
      <c r="H46" s="466"/>
      <c r="I46" s="467"/>
      <c r="J46" s="211"/>
      <c r="K46" s="211"/>
    </row>
    <row r="47" spans="2:11" ht="66" customHeight="1" x14ac:dyDescent="0.2">
      <c r="B47" s="212" t="s">
        <v>280</v>
      </c>
      <c r="C47" s="468" t="s">
        <v>367</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372</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kl8MrCP163OopggbPmjUio49hrHb3B3ZjFw7HrAyAr/omYLZwl6K180hM5ty6CEi7MfSKbv56rVefQAsQoNKg==" saltValue="ZCE0BeGucX/27y4Y+on+v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40" zoomScaleNormal="100" workbookViewId="0">
      <selection activeCell="N41" sqref="N4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6</v>
      </c>
      <c r="D6" s="518" t="s">
        <v>243</v>
      </c>
      <c r="E6" s="518"/>
      <c r="F6" s="501" t="s">
        <v>347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362</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348</v>
      </c>
      <c r="D14" s="512"/>
      <c r="E14" s="512"/>
      <c r="F14" s="512"/>
      <c r="G14" s="512"/>
      <c r="H14" s="512"/>
      <c r="I14" s="512"/>
      <c r="J14" s="187"/>
      <c r="K14" s="187"/>
      <c r="M14" s="186" t="s">
        <v>86</v>
      </c>
      <c r="N14" s="178"/>
    </row>
    <row r="15" spans="2:14" ht="30.75" customHeight="1" x14ac:dyDescent="0.2">
      <c r="B15" s="230" t="s">
        <v>257</v>
      </c>
      <c r="C15" s="507" t="s">
        <v>374</v>
      </c>
      <c r="D15" s="507"/>
      <c r="E15" s="507"/>
      <c r="F15" s="507"/>
      <c r="G15" s="507"/>
      <c r="H15" s="507"/>
      <c r="I15" s="507"/>
      <c r="J15" s="188"/>
      <c r="K15" s="188"/>
      <c r="M15" s="186" t="s">
        <v>88</v>
      </c>
      <c r="N15" s="178"/>
    </row>
    <row r="16" spans="2:14" ht="20.25" customHeight="1" x14ac:dyDescent="0.2">
      <c r="B16" s="230" t="s">
        <v>258</v>
      </c>
      <c r="C16" s="501" t="s">
        <v>350</v>
      </c>
      <c r="D16" s="501"/>
      <c r="E16" s="501"/>
      <c r="F16" s="501"/>
      <c r="G16" s="501"/>
      <c r="H16" s="501"/>
      <c r="I16" s="501"/>
      <c r="J16" s="189"/>
      <c r="K16" s="189"/>
      <c r="M16" s="186"/>
      <c r="N16" s="178"/>
    </row>
    <row r="17" spans="2:14" ht="30.75" customHeight="1" x14ac:dyDescent="0.2">
      <c r="B17" s="230" t="s">
        <v>259</v>
      </c>
      <c r="C17" s="502" t="s">
        <v>349</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351</v>
      </c>
      <c r="D19" s="501"/>
      <c r="E19" s="501"/>
      <c r="F19" s="501" t="s">
        <v>352</v>
      </c>
      <c r="G19" s="501"/>
      <c r="H19" s="501"/>
      <c r="I19" s="501"/>
      <c r="J19" s="189"/>
      <c r="K19" s="189"/>
      <c r="M19" s="186" t="s">
        <v>95</v>
      </c>
      <c r="N19" s="178"/>
    </row>
    <row r="20" spans="2:14" ht="39.75" customHeight="1" x14ac:dyDescent="0.2">
      <c r="B20" s="192" t="s">
        <v>266</v>
      </c>
      <c r="C20" s="475" t="s">
        <v>353</v>
      </c>
      <c r="D20" s="476"/>
      <c r="E20" s="477"/>
      <c r="F20" s="478" t="s">
        <v>354</v>
      </c>
      <c r="G20" s="478"/>
      <c r="H20" s="478"/>
      <c r="I20" s="479"/>
      <c r="J20" s="183"/>
      <c r="K20" s="183"/>
      <c r="M20" s="186"/>
      <c r="N20" s="178"/>
    </row>
    <row r="21" spans="2:14" ht="42" customHeight="1" x14ac:dyDescent="0.2">
      <c r="B21" s="192" t="s">
        <v>267</v>
      </c>
      <c r="C21" s="480" t="s">
        <v>355</v>
      </c>
      <c r="D21" s="481"/>
      <c r="E21" s="482"/>
      <c r="F21" s="483" t="s">
        <v>356</v>
      </c>
      <c r="G21" s="484"/>
      <c r="H21" s="484"/>
      <c r="I21" s="485"/>
      <c r="J21" s="188"/>
      <c r="K21" s="188"/>
      <c r="M21" s="193"/>
      <c r="N21" s="178"/>
    </row>
    <row r="22" spans="2:14" ht="23.25" customHeight="1" x14ac:dyDescent="0.2">
      <c r="B22" s="192" t="s">
        <v>268</v>
      </c>
      <c r="C22" s="486">
        <v>44197</v>
      </c>
      <c r="D22" s="487"/>
      <c r="E22" s="488"/>
      <c r="F22" s="182" t="s">
        <v>271</v>
      </c>
      <c r="G22" s="194">
        <v>3</v>
      </c>
      <c r="H22" s="182" t="s">
        <v>275</v>
      </c>
      <c r="I22" s="195">
        <v>3</v>
      </c>
      <c r="J22" s="196"/>
      <c r="K22" s="196"/>
      <c r="M22" s="193"/>
    </row>
    <row r="23" spans="2:14" ht="27" customHeight="1" x14ac:dyDescent="0.2">
      <c r="B23" s="192" t="s">
        <v>269</v>
      </c>
      <c r="C23" s="486">
        <v>44561</v>
      </c>
      <c r="D23" s="484"/>
      <c r="E23" s="489"/>
      <c r="F23" s="182" t="s">
        <v>272</v>
      </c>
      <c r="G23" s="520">
        <v>13</v>
      </c>
      <c r="H23" s="521"/>
      <c r="I23" s="52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10</v>
      </c>
      <c r="H27" s="206">
        <f>+(D27*100%)/$G$23</f>
        <v>0</v>
      </c>
      <c r="I27" s="498">
        <f>G27+I22</f>
        <v>13</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43">
        <v>0</v>
      </c>
      <c r="E30" s="244">
        <f t="shared" si="0"/>
        <v>0</v>
      </c>
      <c r="F30" s="499"/>
      <c r="G30" s="499"/>
      <c r="H30" s="206">
        <f t="shared" si="1"/>
        <v>0</v>
      </c>
      <c r="I30" s="499"/>
      <c r="J30" s="207"/>
      <c r="K30" s="207"/>
    </row>
    <row r="31" spans="2:14" ht="19.5" customHeight="1" x14ac:dyDescent="0.2">
      <c r="B31" s="204" t="s">
        <v>117</v>
      </c>
      <c r="C31" s="235">
        <v>1</v>
      </c>
      <c r="D31" s="243">
        <v>0</v>
      </c>
      <c r="E31" s="244">
        <f t="shared" si="0"/>
        <v>0</v>
      </c>
      <c r="F31" s="499"/>
      <c r="G31" s="499"/>
      <c r="H31" s="206">
        <f t="shared" si="1"/>
        <v>0</v>
      </c>
      <c r="I31" s="499"/>
      <c r="J31" s="207"/>
      <c r="K31" s="207"/>
    </row>
    <row r="32" spans="2:14" ht="19.5" customHeight="1" x14ac:dyDescent="0.2">
      <c r="B32" s="204" t="s">
        <v>118</v>
      </c>
      <c r="C32" s="235">
        <v>1</v>
      </c>
      <c r="D32" s="243">
        <v>2</v>
      </c>
      <c r="E32" s="244">
        <f t="shared" si="0"/>
        <v>2</v>
      </c>
      <c r="F32" s="499"/>
      <c r="G32" s="499"/>
      <c r="H32" s="206">
        <f t="shared" si="1"/>
        <v>0.15384615384615385</v>
      </c>
      <c r="I32" s="499"/>
      <c r="J32" s="207"/>
      <c r="K32" s="207"/>
    </row>
    <row r="33" spans="2:11" ht="19.5" customHeight="1" x14ac:dyDescent="0.2">
      <c r="B33" s="204" t="s">
        <v>119</v>
      </c>
      <c r="C33" s="235">
        <v>1</v>
      </c>
      <c r="D33" s="243">
        <v>4</v>
      </c>
      <c r="E33" s="244">
        <f t="shared" si="0"/>
        <v>4</v>
      </c>
      <c r="F33" s="499"/>
      <c r="G33" s="499"/>
      <c r="H33" s="206">
        <f t="shared" si="1"/>
        <v>0.46153846153846156</v>
      </c>
      <c r="I33" s="499"/>
      <c r="J33" s="207"/>
      <c r="K33" s="207"/>
    </row>
    <row r="34" spans="2:11" ht="19.5" customHeight="1" x14ac:dyDescent="0.2">
      <c r="B34" s="204" t="s">
        <v>120</v>
      </c>
      <c r="C34" s="235">
        <v>1</v>
      </c>
      <c r="D34" s="243">
        <v>4</v>
      </c>
      <c r="E34" s="244">
        <f t="shared" si="0"/>
        <v>4</v>
      </c>
      <c r="F34" s="499"/>
      <c r="G34" s="499"/>
      <c r="H34" s="206">
        <f t="shared" si="1"/>
        <v>0.76923076923076927</v>
      </c>
      <c r="I34" s="499"/>
      <c r="J34" s="207"/>
      <c r="K34" s="207"/>
    </row>
    <row r="35" spans="2:11" ht="19.5" customHeight="1" x14ac:dyDescent="0.2">
      <c r="B35" s="204" t="s">
        <v>121</v>
      </c>
      <c r="C35" s="235">
        <v>1</v>
      </c>
      <c r="D35" s="235">
        <v>0</v>
      </c>
      <c r="E35" s="244">
        <f t="shared" si="0"/>
        <v>0</v>
      </c>
      <c r="F35" s="499"/>
      <c r="G35" s="499"/>
      <c r="H35" s="206">
        <f t="shared" si="1"/>
        <v>0.76923076923076927</v>
      </c>
      <c r="I35" s="499"/>
      <c r="J35" s="207"/>
      <c r="K35" s="207"/>
    </row>
    <row r="36" spans="2:11" ht="19.5" customHeight="1" x14ac:dyDescent="0.2">
      <c r="B36" s="204" t="s">
        <v>122</v>
      </c>
      <c r="C36" s="235">
        <v>2</v>
      </c>
      <c r="D36" s="235"/>
      <c r="E36" s="244">
        <f t="shared" si="0"/>
        <v>0</v>
      </c>
      <c r="F36" s="499"/>
      <c r="G36" s="499"/>
      <c r="H36" s="206" t="str">
        <f t="shared" si="1"/>
        <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102" customHeight="1" x14ac:dyDescent="0.2">
      <c r="B39" s="209" t="s">
        <v>277</v>
      </c>
      <c r="C39" s="472" t="s">
        <v>387</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350.1" customHeight="1" x14ac:dyDescent="0.2">
      <c r="B45" s="230" t="s">
        <v>278</v>
      </c>
      <c r="C45" s="465" t="s">
        <v>388</v>
      </c>
      <c r="D45" s="466"/>
      <c r="E45" s="466"/>
      <c r="F45" s="466"/>
      <c r="G45" s="466"/>
      <c r="H45" s="466"/>
      <c r="I45" s="467"/>
      <c r="J45" s="211"/>
      <c r="K45" s="211"/>
    </row>
    <row r="46" spans="2:11" ht="41.25" customHeight="1" x14ac:dyDescent="0.2">
      <c r="B46" s="230" t="s">
        <v>279</v>
      </c>
      <c r="C46" s="465" t="s">
        <v>378</v>
      </c>
      <c r="D46" s="466"/>
      <c r="E46" s="466"/>
      <c r="F46" s="466"/>
      <c r="G46" s="466"/>
      <c r="H46" s="466"/>
      <c r="I46" s="467"/>
      <c r="J46" s="211"/>
      <c r="K46" s="211"/>
    </row>
    <row r="47" spans="2:11" ht="66" customHeight="1" x14ac:dyDescent="0.2">
      <c r="B47" s="212" t="s">
        <v>280</v>
      </c>
      <c r="C47" s="468" t="s">
        <v>368</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i4ufXrU07NTejzh7rl1bhh+xZi48svKZKqoGeOl9dSc337Iy2QhS/KnaSRLUDGpLSG/hIqHe7FoTlnPNxVodjA==" saltValue="zHRQ24Vz1qdINXs3H1znQ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98" t="s">
        <v>58</v>
      </c>
      <c r="C9" s="59">
        <v>14</v>
      </c>
      <c r="D9" s="406" t="s">
        <v>59</v>
      </c>
      <c r="E9" s="406"/>
      <c r="F9" s="357" t="s">
        <v>207</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76"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523" t="s">
        <v>165</v>
      </c>
      <c r="I12" s="524"/>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153</v>
      </c>
      <c r="D14" s="392"/>
      <c r="E14" s="392"/>
      <c r="F14" s="392"/>
      <c r="G14" s="392"/>
      <c r="H14" s="392"/>
      <c r="I14" s="393"/>
      <c r="J14" s="19"/>
      <c r="K14" s="19"/>
      <c r="M14" s="23"/>
      <c r="N14" s="6" t="s">
        <v>76</v>
      </c>
    </row>
    <row r="15" spans="2:14" ht="30.75" customHeight="1" x14ac:dyDescent="0.2">
      <c r="B15" s="20" t="s">
        <v>77</v>
      </c>
      <c r="C15" s="357" t="s">
        <v>166</v>
      </c>
      <c r="D15" s="358"/>
      <c r="E15" s="358"/>
      <c r="F15" s="525"/>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57" t="s">
        <v>168</v>
      </c>
      <c r="D18" s="358"/>
      <c r="E18" s="358"/>
      <c r="F18" s="358"/>
      <c r="G18" s="358"/>
      <c r="H18" s="358"/>
      <c r="I18" s="359"/>
      <c r="J18" s="25"/>
      <c r="K18" s="25"/>
      <c r="M18" s="23" t="s">
        <v>88</v>
      </c>
      <c r="N18" s="6" t="s">
        <v>40</v>
      </c>
    </row>
    <row r="19" spans="2:14" ht="30.75" customHeight="1" x14ac:dyDescent="0.2">
      <c r="B19" s="20" t="s">
        <v>89</v>
      </c>
      <c r="C19" s="529" t="s">
        <v>200</v>
      </c>
      <c r="D19" s="530"/>
      <c r="E19" s="530"/>
      <c r="F19" s="530"/>
      <c r="G19" s="530"/>
      <c r="H19" s="530"/>
      <c r="I19" s="531"/>
      <c r="J19" s="26"/>
      <c r="K19" s="26"/>
      <c r="M19" s="23"/>
      <c r="N19" s="6" t="s">
        <v>41</v>
      </c>
    </row>
    <row r="20" spans="2:14" ht="30.75" customHeight="1" x14ac:dyDescent="0.2">
      <c r="B20" s="20" t="s">
        <v>90</v>
      </c>
      <c r="C20" s="532" t="s">
        <v>152</v>
      </c>
      <c r="D20" s="533"/>
      <c r="E20" s="533"/>
      <c r="F20" s="533"/>
      <c r="G20" s="533"/>
      <c r="H20" s="533"/>
      <c r="I20" s="534"/>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529" t="s">
        <v>169</v>
      </c>
      <c r="D22" s="530"/>
      <c r="E22" s="535"/>
      <c r="F22" s="529" t="s">
        <v>171</v>
      </c>
      <c r="G22" s="530"/>
      <c r="H22" s="530"/>
      <c r="I22" s="531"/>
      <c r="J22" s="26"/>
      <c r="K22" s="26"/>
      <c r="M22" s="23" t="s">
        <v>95</v>
      </c>
      <c r="N22" s="6" t="s">
        <v>44</v>
      </c>
    </row>
    <row r="23" spans="2:14" ht="39.75" customHeight="1" x14ac:dyDescent="0.2">
      <c r="B23" s="20" t="s">
        <v>96</v>
      </c>
      <c r="C23" s="391" t="s">
        <v>152</v>
      </c>
      <c r="D23" s="392"/>
      <c r="E23" s="536"/>
      <c r="F23" s="391" t="s">
        <v>152</v>
      </c>
      <c r="G23" s="392"/>
      <c r="H23" s="392"/>
      <c r="I23" s="393"/>
      <c r="J23" s="19"/>
      <c r="K23" s="19"/>
      <c r="M23" s="23"/>
      <c r="N23" s="6" t="s">
        <v>45</v>
      </c>
    </row>
    <row r="24" spans="2:14" ht="44.25" customHeight="1" x14ac:dyDescent="0.2">
      <c r="B24" s="20" t="s">
        <v>97</v>
      </c>
      <c r="C24" s="537" t="s">
        <v>170</v>
      </c>
      <c r="D24" s="538"/>
      <c r="E24" s="539"/>
      <c r="F24" s="529" t="s">
        <v>172</v>
      </c>
      <c r="G24" s="530"/>
      <c r="H24" s="530"/>
      <c r="I24" s="531"/>
      <c r="J24" s="25"/>
      <c r="K24" s="25"/>
      <c r="M24" s="29"/>
      <c r="N24" s="6" t="s">
        <v>46</v>
      </c>
    </row>
    <row r="25" spans="2:14" ht="29.25" customHeight="1" x14ac:dyDescent="0.2">
      <c r="B25" s="20" t="s">
        <v>98</v>
      </c>
      <c r="C25" s="360" t="s">
        <v>215</v>
      </c>
      <c r="D25" s="361"/>
      <c r="E25" s="362"/>
      <c r="F25" s="18" t="s">
        <v>99</v>
      </c>
      <c r="G25" s="540">
        <v>74</v>
      </c>
      <c r="H25" s="541"/>
      <c r="I25" s="542"/>
      <c r="J25" s="30"/>
      <c r="K25" s="30"/>
      <c r="M25" s="29"/>
    </row>
    <row r="26" spans="2:14" ht="27" customHeight="1" x14ac:dyDescent="0.2">
      <c r="B26" s="20" t="s">
        <v>100</v>
      </c>
      <c r="C26" s="357" t="s">
        <v>216</v>
      </c>
      <c r="D26" s="358"/>
      <c r="E26" s="525"/>
      <c r="F26" s="18" t="s">
        <v>101</v>
      </c>
      <c r="G26" s="540">
        <v>0</v>
      </c>
      <c r="H26" s="541"/>
      <c r="I26" s="542"/>
      <c r="J26" s="31"/>
      <c r="K26" s="31"/>
      <c r="M26" s="29"/>
    </row>
    <row r="27" spans="2:14" ht="47.25" customHeight="1" x14ac:dyDescent="0.2">
      <c r="B27" s="97" t="s">
        <v>102</v>
      </c>
      <c r="C27" s="391" t="s">
        <v>86</v>
      </c>
      <c r="D27" s="392"/>
      <c r="E27" s="536"/>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15"/>
      <c r="D42" s="315"/>
      <c r="E42" s="315"/>
      <c r="F42" s="315"/>
      <c r="G42" s="315"/>
      <c r="H42" s="315"/>
      <c r="I42" s="333"/>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79.5" customHeight="1" x14ac:dyDescent="0.2">
      <c r="B49" s="20" t="s">
        <v>127</v>
      </c>
      <c r="C49" s="543"/>
      <c r="D49" s="544"/>
      <c r="E49" s="544"/>
      <c r="F49" s="544"/>
      <c r="G49" s="544"/>
      <c r="H49" s="544"/>
      <c r="I49" s="545"/>
      <c r="J49" s="41"/>
      <c r="K49" s="41"/>
    </row>
    <row r="50" spans="2:11" ht="26.25" customHeight="1" x14ac:dyDescent="0.2">
      <c r="B50" s="20" t="s">
        <v>128</v>
      </c>
      <c r="C50" s="546"/>
      <c r="D50" s="547"/>
      <c r="E50" s="547"/>
      <c r="F50" s="547"/>
      <c r="G50" s="547"/>
      <c r="H50" s="547"/>
      <c r="I50" s="548"/>
      <c r="J50" s="41"/>
      <c r="K50" s="41"/>
    </row>
    <row r="51" spans="2:11" ht="64.5" customHeight="1" x14ac:dyDescent="0.2">
      <c r="B51" s="127" t="s">
        <v>129</v>
      </c>
      <c r="C51" s="543"/>
      <c r="D51" s="544"/>
      <c r="E51" s="544"/>
      <c r="F51" s="544"/>
      <c r="G51" s="544"/>
      <c r="H51" s="544"/>
      <c r="I51" s="545"/>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28" t="s">
        <v>132</v>
      </c>
      <c r="D53" s="341" t="s">
        <v>133</v>
      </c>
      <c r="E53" s="341"/>
      <c r="F53" s="341"/>
      <c r="G53" s="341" t="s">
        <v>134</v>
      </c>
      <c r="H53" s="341"/>
      <c r="I53" s="342"/>
      <c r="J53" s="42"/>
      <c r="K53" s="42"/>
    </row>
    <row r="54" spans="2:11" ht="31.5" customHeight="1" x14ac:dyDescent="0.2">
      <c r="B54" s="340"/>
      <c r="C54" s="107"/>
      <c r="D54" s="315"/>
      <c r="E54" s="315"/>
      <c r="F54" s="315"/>
      <c r="G54" s="343"/>
      <c r="H54" s="343"/>
      <c r="I54" s="344"/>
      <c r="J54" s="42"/>
      <c r="K54" s="42"/>
    </row>
    <row r="55" spans="2:11" ht="31.5" customHeight="1" x14ac:dyDescent="0.2">
      <c r="B55" s="127" t="s">
        <v>135</v>
      </c>
      <c r="C55" s="549" t="s">
        <v>173</v>
      </c>
      <c r="D55" s="550"/>
      <c r="E55" s="328" t="s">
        <v>136</v>
      </c>
      <c r="F55" s="328"/>
      <c r="G55" s="327" t="s">
        <v>158</v>
      </c>
      <c r="H55" s="327"/>
      <c r="I55" s="329"/>
      <c r="J55" s="44"/>
      <c r="K55" s="44"/>
    </row>
    <row r="56" spans="2:11" ht="31.5" customHeight="1" x14ac:dyDescent="0.2">
      <c r="B56" s="127" t="s">
        <v>137</v>
      </c>
      <c r="C56" s="315" t="str">
        <f>+'[3]HV 1'!C56:D56</f>
        <v>NICOLAS ADOLFO CORREAL HUERTAS</v>
      </c>
      <c r="D56" s="315"/>
      <c r="E56" s="330" t="s">
        <v>138</v>
      </c>
      <c r="F56" s="330"/>
      <c r="G56" s="327" t="str">
        <f>+'[7]HV 1'!G59:I59</f>
        <v>DIANA VIDAL</v>
      </c>
      <c r="H56" s="327"/>
      <c r="I56" s="329"/>
      <c r="J56" s="44"/>
      <c r="K56" s="44"/>
    </row>
    <row r="57" spans="2:11" ht="31.5" customHeight="1" x14ac:dyDescent="0.2">
      <c r="B57" s="127"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1"/>
      <c r="C5" s="52"/>
      <c r="D5" s="52"/>
      <c r="E5" s="52"/>
      <c r="F5" s="52"/>
      <c r="G5" s="52"/>
      <c r="H5" s="52"/>
      <c r="I5" s="52"/>
      <c r="J5" s="53"/>
    </row>
    <row r="6" spans="2:11" ht="51.75" customHeight="1" thickBot="1" x14ac:dyDescent="0.3">
      <c r="B6" s="1" t="s">
        <v>199</v>
      </c>
      <c r="C6" s="449" t="str">
        <f>+'[5]Sección 1. Metas - Magnitud'!C7</f>
        <v>1032 - Gestión y control de tránsito y transporte</v>
      </c>
      <c r="D6" s="450"/>
      <c r="E6" s="451"/>
      <c r="F6" s="54"/>
      <c r="G6" s="52"/>
      <c r="H6" s="52"/>
      <c r="I6" s="52"/>
      <c r="J6" s="53"/>
    </row>
    <row r="7" spans="2:11" ht="32.25" customHeight="1" thickBot="1" x14ac:dyDescent="0.3">
      <c r="B7" s="2" t="s">
        <v>0</v>
      </c>
      <c r="C7" s="449" t="str">
        <f>+'[5]Sección 1. Metas - Magnitud'!C8:F8</f>
        <v>Dirección de Control y Vigilancia</v>
      </c>
      <c r="D7" s="450"/>
      <c r="E7" s="451"/>
      <c r="F7" s="54"/>
      <c r="G7" s="52"/>
      <c r="H7" s="52"/>
      <c r="I7" s="52"/>
      <c r="J7" s="53"/>
    </row>
    <row r="8" spans="2:11" ht="32.25" customHeight="1" thickBot="1" x14ac:dyDescent="0.3">
      <c r="B8" s="2" t="s">
        <v>144</v>
      </c>
      <c r="C8" s="449" t="str">
        <f>+'[5]Sección 1. Metas - Magnitud'!C9:F9</f>
        <v>Subsecretaría de Servicios de la Movilidad</v>
      </c>
      <c r="D8" s="450"/>
      <c r="E8" s="451"/>
      <c r="F8" s="4"/>
      <c r="G8" s="52"/>
      <c r="H8" s="52"/>
      <c r="I8" s="52"/>
      <c r="J8" s="53"/>
    </row>
    <row r="9" spans="2:11" ht="33.75" customHeight="1" thickBot="1" x14ac:dyDescent="0.3">
      <c r="B9" s="2" t="s">
        <v>28</v>
      </c>
      <c r="C9" s="449" t="s">
        <v>184</v>
      </c>
      <c r="D9" s="450"/>
      <c r="E9" s="451"/>
      <c r="F9" s="54"/>
      <c r="G9" s="52"/>
      <c r="H9" s="52"/>
      <c r="I9" s="52"/>
      <c r="J9" s="53"/>
    </row>
    <row r="10" spans="2:11" ht="33.75" customHeight="1" thickBot="1" x14ac:dyDescent="0.3">
      <c r="B10" s="100" t="s">
        <v>197</v>
      </c>
      <c r="C10" s="449" t="str">
        <f>+'[7]HV 14'!F9</f>
        <v>14. Realizar 241 visitas administrativas y de seguimiento a empresas prestadoras del servicio público de transporte.</v>
      </c>
      <c r="D10" s="450"/>
      <c r="E10" s="451"/>
      <c r="F10" s="54"/>
      <c r="G10" s="52"/>
      <c r="H10" s="52"/>
      <c r="I10" s="52"/>
      <c r="J10" s="53"/>
    </row>
    <row r="11" spans="2:11" ht="34.5" customHeight="1" x14ac:dyDescent="0.25"/>
    <row r="12" spans="2:11" ht="21.75" customHeight="1" x14ac:dyDescent="0.25">
      <c r="B12" s="425" t="s">
        <v>218</v>
      </c>
      <c r="C12" s="426"/>
      <c r="D12" s="426"/>
      <c r="E12" s="426"/>
      <c r="F12" s="426"/>
      <c r="G12" s="426"/>
      <c r="H12" s="427"/>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dcmitype/"/>
    <ds:schemaRef ds:uri="d472a95f-029e-48ed-8556-580ff62e7833"/>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08ebe415-1e9a-4b26-acfc-09642d3d19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2021-10-12T20:32:16Z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