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SEPTIEMBRE\Obligacion9\REPORTEAGOSTO\"/>
    </mc:Choice>
  </mc:AlternateContent>
  <xr:revisionPtr revIDLastSave="0" documentId="13_ncr:1_{D14C042A-DE5F-4926-95CD-6CA7A2801DFF}"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68" l="1"/>
  <c r="L33" i="68" l="1"/>
  <c r="J32" i="68" l="1"/>
  <c r="L32" i="68" s="1"/>
  <c r="L31" i="68" l="1"/>
  <c r="L30" i="68" l="1"/>
  <c r="L29" i="68"/>
  <c r="L28" i="68" l="1"/>
  <c r="E38" i="71" l="1"/>
  <c r="E37" i="71"/>
  <c r="E36" i="71"/>
  <c r="E35" i="71"/>
  <c r="E34" i="71"/>
  <c r="E33" i="71"/>
  <c r="E32" i="71"/>
  <c r="E31" i="71"/>
  <c r="E30" i="71"/>
  <c r="E29" i="71"/>
  <c r="H28" i="71"/>
  <c r="H29" i="71" s="1"/>
  <c r="H30" i="71" s="1"/>
  <c r="H31" i="71" s="1"/>
  <c r="H32" i="71" s="1"/>
  <c r="H33" i="71" s="1"/>
  <c r="H34" i="71" s="1"/>
  <c r="H35" i="71" s="1"/>
  <c r="H36" i="71" s="1"/>
  <c r="H37" i="71" s="1"/>
  <c r="H38" i="71" s="1"/>
  <c r="E28" i="71"/>
  <c r="H27" i="71"/>
  <c r="G27" i="71"/>
  <c r="I27" i="71" s="1"/>
  <c r="F27" i="71"/>
  <c r="E27" i="71"/>
  <c r="E38" i="70"/>
  <c r="E37" i="70"/>
  <c r="E36" i="70"/>
  <c r="E35" i="70"/>
  <c r="E34" i="70"/>
  <c r="E33" i="70"/>
  <c r="E32" i="70"/>
  <c r="E31" i="70"/>
  <c r="E30" i="70"/>
  <c r="E29" i="70"/>
  <c r="H28" i="70"/>
  <c r="H29" i="70" s="1"/>
  <c r="H30" i="70" s="1"/>
  <c r="H31" i="70" s="1"/>
  <c r="H32" i="70" s="1"/>
  <c r="H33" i="70" s="1"/>
  <c r="H34" i="70" s="1"/>
  <c r="H35" i="70" s="1"/>
  <c r="H36" i="70" s="1"/>
  <c r="H37" i="70" s="1"/>
  <c r="H38" i="70" s="1"/>
  <c r="E28" i="70"/>
  <c r="H27" i="70"/>
  <c r="G27" i="70"/>
  <c r="I27" i="70" s="1"/>
  <c r="F27" i="70"/>
  <c r="E27" i="70"/>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I27" i="69" s="1"/>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I27" i="68" s="1"/>
  <c r="F27" i="68"/>
  <c r="E27" i="68"/>
  <c r="L27" i="68" s="1"/>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G27" i="24" l="1"/>
  <c r="I27" i="24" s="1"/>
  <c r="F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A19" i="5"/>
  <c r="G31" i="47"/>
  <c r="G32" i="47"/>
  <c r="G33" i="47"/>
  <c r="G34" i="47"/>
  <c r="G35" i="47"/>
  <c r="G36" i="47"/>
  <c r="G37" i="47"/>
  <c r="G38" i="47"/>
  <c r="G39" i="47"/>
  <c r="G40" i="47"/>
  <c r="G41" i="47"/>
  <c r="I21" i="5"/>
  <c r="B21" i="5"/>
  <c r="I19" i="5"/>
  <c r="AC19" i="5" s="1"/>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AB21" i="5"/>
  <c r="J13" i="5"/>
  <c r="I13" i="5" s="1"/>
  <c r="J15" i="5"/>
  <c r="I30" i="62"/>
  <c r="D31" i="47" l="1"/>
  <c r="I31" i="47" s="1"/>
  <c r="AC21" i="5"/>
  <c r="D32" i="62"/>
  <c r="I31" i="62"/>
  <c r="H30" i="47"/>
  <c r="D32" i="47"/>
  <c r="L27" i="66"/>
  <c r="M27" i="66" s="1"/>
  <c r="AB13" i="5"/>
  <c r="F32" i="47"/>
  <c r="H31" i="47"/>
  <c r="I32" i="62"/>
  <c r="D33"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<sst xmlns="http://schemas.openxmlformats.org/spreadsheetml/2006/main" count="1158" uniqueCount="391">
  <si>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</si>
  <si>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</si>
  <si>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</si>
  <si>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</si>
  <si>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</si>
  <si>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</si>
  <si>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</si>
  <si>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</si>
  <si>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</si>
  <si>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</si>
  <si>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</si>
  <si>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</si>
  <si>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</si>
  <si>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</si>
  <si>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</si>
  <si>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</si>
  <si>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</si>
  <si>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</si>
  <si>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</si>
  <si>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</si>
  <si>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</si>
  <si>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</si>
  <si>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</si>
  <si>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</si>
  <si>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</si>
  <si>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</si>
  <si>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</si>
  <si>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</si>
  <si>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</si>
  <si>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</si>
  <si>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</si>
  <si>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</si>
  <si>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</si>
  <si>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</si>
  <si>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</si>
  <si>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</si>
  <si>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</si>
  <si>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</si>
  <si>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</si>
  <si>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</si>
  <si>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</si>
  <si>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</si>
  <si>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</si>
  <si>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</si>
  <si>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</si>
  <si>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</si>
  <si>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</si>
  <si>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</si>
  <si>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</si>
  <si>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</si>
  <si>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</si>
  <si>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</si>
  <si>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</si>
  <si>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</si>
  <si>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</si>
  <si>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</si>
  <si>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</si>
  <si>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</si>
  <si>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</si>
  <si>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</si>
  <si>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</si>
  <si>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</si>
  <si>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</si>
  <si>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</si>
  <si>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</si>
  <si>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</si>
  <si>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</si>
  <si>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</si>
  <si>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</si>
  <si>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</si>
  <si>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</si>
  <si>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</si>
  <si>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</si>
  <si>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</si>
  <si>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</si>
  <si>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</si>
  <si>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</si>
  <si>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</si>
  <si>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</si>
  <si>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</si>
  <si>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</si>
  <si>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</si>
  <si>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</si>
  <si>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</si>
  <si>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</si>
  <si>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</si>
  <si>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</si>
  <si>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</si>
  <si>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</si>
  <si>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</si>
  <si>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</si>
  <si>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</si>
  <si>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</si>
  <si>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</si>
  <si>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</si>
  <si>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</si>
  <si>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</si>
  <si>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</si>
  <si>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</si>
  <si>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</si>
  <si>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</si>
  <si>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</si>
  <si>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</si>
  <si>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</si>
  <si>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</si>
  <si>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</si>
  <si>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</si>
  <si>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</si>
  <si>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</si>
  <si>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</si>
  <si>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</si>
  <si>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</si>
  <si>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</si>
  <si>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</si>
  <si>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</si>
  <si>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</si>
  <si>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</si>
  <si>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</si>
  <si>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</si>
  <si>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</si>
  <si>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</si>
  <si>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</si>
  <si>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</si>
  <si>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</si>
  <si>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</si>
  <si>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</si>
  <si>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</si>
  <si>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</si>
  <si>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</si>
  <si>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</si>
  <si>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</si>
  <si>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</si>
  <si>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</si>
  <si>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</si>
  <si>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</si>
  <si>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</si>
  <si>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</si>
  <si>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</si>
  <si>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</si>
  <si>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</si>
  <si>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</si>
  <si>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</si>
  <si>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</si>
  <si>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</si>
  <si>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</si>
  <si>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</si>
  <si>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</si>
  <si>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</si>
  <si>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</si>
  <si>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</si>
  <si>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</si>
  <si>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</si>
  <si>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</si>
  <si>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</si>
  <si>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</si>
  <si>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</si>
  <si>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</si>
  <si>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</si>
  <si>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</si>
  <si>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</si>
  <si>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</si>
  <si>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</si>
  <si>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</si>
  <si>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</si>
  <si>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</si>
  <si>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</si>
  <si>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</si>
  <si>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</si>
  <si>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</si>
  <si>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</si>
  <si>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</si>
  <si>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</si>
  <si>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</si>
  <si>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</si>
  <si>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</si>
  <si>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</si>
  <si>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</si>
  <si>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</si>
  <si>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</si>
  <si>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</si>
  <si>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</si>
  <si>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</si>
  <si>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</si>
  <si>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</si>
  <si>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</si>
  <si>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</si>
  <si>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</si>
  <si>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</si>
  <si>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</si>
  <si>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</si>
  <si>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</si>
  <si>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</si>
  <si>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</si>
  <si>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</si>
  <si>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</si>
  <si>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</si>
  <si>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</si>
  <si>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</si>
  <si>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</si>
  <si>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</si>
  <si>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</si>
  <si>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</si>
  <si>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</si>
  <si>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</si>
  <si>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</si>
  <si>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</si>
  <si>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</si>
  <si>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</si>
  <si>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</si>
  <si>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</si>
  <si>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</si>
  <si>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</si>
  <si>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</si>
  <si>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</si>
  <si>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</si>
  <si>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</si>
  <si>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</si>
  <si>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</si>
  <si>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</si>
  <si>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</si>
  <si>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</si>
  <si>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</si>
  <si>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</si>
  <si>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</si>
  <si>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</si>
  <si>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</si>
  <si>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</si>
  <si>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</si>
  <si>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</si>
  <si>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</si>
  <si>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</si>
  <si>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</si>
  <si>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</si>
  <si>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</si>
  <si>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</si>
  <si>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</si>
  <si>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</si>
  <si>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</si>
  <si>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</si>
  <si>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</si>
  <si>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</si>
  <si>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</si>
  <si>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</si>
  <si>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</si>
  <si>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</si>
  <si>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</si>
  <si>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</si>
  <si>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</si>
  <si>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</si>
  <si>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</si>
  <si>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</si>
  <si>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</si>
  <si>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</si>
  <si>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</si>
  <si>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</si>
  <si>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</si>
  <si>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</si>
  <si>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</si>
  <si>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</si>
  <si>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</si>
  <si>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</si>
  <si>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</si>
  <si>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</si>
  <si>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</si>
  <si>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</si>
  <si>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</si>
  <si>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</si>
  <si>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</si>
  <si>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</si>
  <si>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</si>
  <si>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</si>
  <si>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</si>
  <si>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</si>
  <si>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</si>
  <si>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</si>
  <si>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</si>
  <si>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</si>
  <si>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</si>
  <si>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</si>
  <si>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</si>
  <si>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</si>
  <si>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</si>
  <si>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</si>
  <si>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</si>
  <si>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</si>
  <si>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</si>
  <si>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</si>
  <si>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</si>
  <si>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</si>
  <si>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</si>
  <si>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</si>
  <si>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</si>
  <si>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</si>
  <si>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</si>
  <si>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</si>
  <si>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</si>
  <si>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</si>
  <si>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</si>
  <si>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</si>
  <si>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</si>
  <si>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</si>
  <si>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</si>
  <si>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</si>
  <si>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</si>
  <si>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</si>
  <si>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</si>
  <si>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Ivan Dario Narvaez Quintero</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</si>
  <si>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</si>
  <si>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</si>
  <si>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</si>
  <si>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</si>
  <si>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</si>
  <si>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</si>
  <si>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</si>
  <si>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</si>
  <si>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</si>
  <si>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</si>
  <si>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</si>
  <si>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</si>
  <si>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Ivan Dario Narvaez Quitnero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</si>
  <si>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</si>
  <si>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</si>
  <si>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</si>
  <si>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</si>
  <si>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</si>
  <si>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</si>
  <si>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</si>
  <si>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</si>
  <si>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</si>
  <si>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</si>
  <si>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</si>
  <si>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</si>
  <si>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</si>
  <si>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</si>
  <si>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</si>
  <si>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</si>
  <si>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</si>
  <si>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</si>
  <si>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</si>
  <si>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</si>
  <si>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</si>
  <si>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</si>
  <si>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</si>
  <si>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</si>
  <si>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</si>
  <si>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</si>
  <si>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</si>
  <si>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</si>
  <si>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</si>
  <si>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</si>
  <si>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</si>
  <si>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</si>
  <si>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</si>
  <si>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</si>
  <si>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</si>
  <si>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</si>
  <si>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</si>
  <si>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</si>
  <si>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</si>
  <si>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</si>
  <si>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</si>
  <si>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</si>
  <si>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</si>
  <si>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</si>
  <si>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</si>
  <si>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</si>
  <si>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</si>
  <si>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</si>
  <si>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</si>
  <si>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</si>
  <si>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</si>
  <si>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</si>
  <si>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</si>
  <si>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</si>
  <si>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</si>
  <si>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</si>
  <si>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</si>
  <si>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Ninguna</t>
  </si>
  <si>
    <t>Se ha avanzado sastisfactoriamente en el cronograma de trabajo, pero aun causante del retrazo en el cumplimiento de la meta, es el tiempo de revisión y aprobación por las partes de la propuesta de acuerdo de voluntades que se construye según a las necesidades, apoyo y acompañamiento que se han trabajado en mesas de trabajo con las partes.</t>
  </si>
  <si>
    <t>En conjunto con los enlaces y referentes locales, concejos PYBA y la subdireccion de cultura ciudadana y gestion del conocimiento, se han articulado esfuerzos conjuntos para generar compromisos  en las diferentes localidades, pero el mayor retrazo para el cumplimiento de la meta, estan en los servicios que ofrece la subdireccion de atencion a la fauna, ya que se esta limitado a la disponibilidad de agenda, mano de obra e insumos.</t>
  </si>
  <si>
    <t>Se han vinculado 129 prestadores de servicios a la estrategia de regulación del IDPYBA.
-Se realizaron 6 procesos de socialización de protocolos y buenas prácticas de bienestar animal a prestadores de servicios.
Así mismo en el mes de agosto se realizó el ajuste del protocolo de comerciantes generando una versión 2 del protocolo, la cual fue revisada por el equipo técnico y la directora y el 27 de agosto se envió a revisión por la Secretaria de Ambiente.</t>
  </si>
  <si>
    <t>Envío adjunto los soportes de 3 eventos realizados en el mes de agosto, en los cuales se vinculó 41 prestadores, para un total de 129 prestadores vinculados a la fecha.</t>
  </si>
  <si>
    <t>Se ha realizado la etapa de diseño de las dos (2) campañas para la vigencia 2021,  de la campañas Razas de manejo Especial llamada "Tu perro es tu Reflejo" y la Tenencia Responsable llamada "Porque te Quiero te Cuido"
Se realizo el lanzamiento de la campaña "Porque te Quiero te Cuido" el dia 25 de Julio del 2021. Se planea realizar por lo menos una actividad de la campaña al mes. Su implementacion se realizara de forma permanente durante toda la vigencia.
Se realizo el lanzamiento de la campaña "Tu Perro es Tu Reflejo" el dia 07 de Agosto del 2021. Se planea realizar por lo menos una actividad de la campaña al mes. Su implementacion se realizara de forma permanente durante toda la vigencia.</t>
  </si>
  <si>
    <t>Se realizo el lanzamiento de la campaña "Tu Perro es Tu Reflejo" el dia 07 de Agosto del 2021. Se planea realizar por lo menos una actividad de la campaña al mes. Su implementacion se realizara de forma permanente durante toda la vigencia.</t>
  </si>
  <si>
    <t>Se han vinculado 13.004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*411 Ambito Institucional
*11.641 Ambito Comunitario
*573 Ambito Educativo
*379 Ambito Recreodeportivo</t>
  </si>
  <si>
    <t xml:space="preserve">Se han vinculado 13.004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*411 Ambito Institucional
*11.641 Ambito Comunitario
*573 Ambito Educativo
*379 Ambito Recreodeportivo </t>
  </si>
  <si>
    <t>Se han vinculado 2.421 ciudadanos y ciudadanas en talleres de formación que aborden la normatividad vigente y su aplicación en las instancias y los espacios de participación ciudadana
*549 en Voluntariado
*337 en Copropiedad
*26 en Red de Aliados
*57 en Instancias de Participacion y Concejos Locales
*1.452 en Espacios de Participacion</t>
  </si>
  <si>
    <t>En el mes de Agosto, se realizaron Ciento Ochenta y Cuatro (184) pactos definidos y ejecutados en las instancias y espacios de participación ciudadana</t>
  </si>
  <si>
    <t>se definieron y ejecutaron 184 pactos en las instancias y espacios de participación ciudadana y movilización social por localidad para la Protección y Bienestar Animal</t>
  </si>
  <si>
    <t>En el mes de Agosto, se realizaron las siguientes alianzas: 
1. Acuerdo idrd: Alianza para el desarrollo de eventos con comunidad en diferentes espacios y parque
distritales con el IDRD
2. Acuerdo pet plan: Alianza para el desarrollo de eventos con comunidad en diferentes espacios Pet plan
medicina prepagada
3. Alianza para el desarrollo de eventos con comunidad en el parque nueva Alcalá, Altavista, perdomo y otros eventos de trabajo articulado el resto del año
4. Acuerdo clínica raza: Alianza para el desarrollo de eventos con comunidad en diferentes espacios</t>
  </si>
  <si>
    <t>Se han realizado 10 alianzas:
- La primera es la alianza celebrada entre la agencia publicitaria Llorente y Llorente, que tiene por objetivo construir en conjunto propuestas creativas para fortalecer la difusión de las acciones realizadas por la entidad en la ciudad a través de la Subdirección de Cultura Ciudadana y Gestión del Conocimiento y que tenga como productos Campañas de sensibilización en la protección y bienestar animal, que busquen promover el acercamiento de la comunidad a las acciones que genera la el IDPYBA impacten de manera positiva la fauna de la ciudad, sus ecosistemas y nuestro relacionamiento con los animales. 
- La siguiente alianza celebrada a través de un acuerdo de voluntades fue la firmada con CONVEZCOL que tiene por objetivo aunar esfuerzos técnicos para el desarrollo de programas de capacitación conforme intereses comunes y generación de conceptos técnicos dirigidos a la protección y cuidado hacia los animales en virtud del ejercicio profesional de la medicina veterinaria, la medicina veterinaria y zootecnia y la zootecnia, así como los demás que sean útiles en desarrollo de las funciones de las partes. 
- La tercera alianza se realizo entre El Instituto y la Caja de Vivienda Popular (CVP)  por medio de la construcción de un acuerdo de voluntades que busca promover una cultura ciudadana con buenas prácticas a través de un proceso de formación enfocada en fortalecer la tenencia responsable de animales de compañía y la pedagogía de la protección animal en los territorios de intervención de la Dirección de Mejoramiento de Barios de la CVP.
- La cuarta alianza se realizo con la Universidad del Bosque para el desarrollo de practicas o pasantias acadamicas a estudiantes de pregrado y postgrado; y la construccion e implementacion del comite de bioetica, para la aplicacion de conocimientos teoricos mediante la participacion activa de los miembros.
- La quinta alianza se realizo con la Corporacion Universitaria Republicana para la implementación de una estrategia que promueva la cooperación y apoyo para la atención jurídica de las consultas, peticiones, casos y demás acciones orientadas a la protección y bienestar animal en el Distrito Capital.
- La Sexta alianza se realizo el Acuerdo de voluntades con el fin de intensificar acciones y compromisos voluntarios para la sensibilización y educación en materia de protección y bienestar animal entre el Instituto Distrital De Protección Y Bienestar Animal (IDPYBA) y la Fundación Bull Kan Colombia-BKC
- La Septima Alianza para el desarrollo de eventos con comunidad en diferentes espacios y parque distritales con el IDRD
- La Octava Alianza se realiza la solicitud de servicios médico veterinarios, insumos y servicios que pueda donar la Clínica Raza, en medio del desarrollo y difusión de campañas de la Subdirección de cultura ciudadana y gestión del conocimiento del IDPYBA, hasta el 31 de diciembre del 2021
- La novena alianza se realiza con Pet plan medicina prepagada, estará dispuesto a coordinar en conjunto los eventos que se acuerden con anticipación, de acuerdo a disponibilidad de insumos y personal para la ejecución de los eventos, en los cuales participará de manera voluntaria y gratuita como apoyo a los procesos de sensibilización de la SCCGC del IDPYBA
- La decima alianza se realizo con la emisora Tropicana acompaña los eventos y actividades en parques y espacios públicos, coordinados con anticipación para reforzar las campañas de sensibilización en protección y bienestar animal y jornadas de adopciones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</si>
</sst>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2"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57" borderId="10" xfId="1371" applyFont="1" applyFill="1" applyBorder="1" applyAlignment="1" applyProtection="1">
      <alignment horizontal="center" vertical="center" wrapText="1"/>
      <protection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35"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198879152"/>
        <c:axId val="96812192"/>
      </c:lineChart>
      <c:catAx>
        <c:axId val="19887915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96812192"/>
        <c:crosses val="autoZero"/>
        <c:auto val="1"/>
        <c:lblAlgn val="ctr"/>
        <c:lblOffset val="100"/>
        <c:noMultiLvlLbl val="0"/>
      </c:catAx>
      <c:valAx>
        <c:axId val="96812192"/>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8879152"/>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40</c:v>
                </c:pt>
                <c:pt idx="9" formatCode="_(* #,##0_);_(* \(#,##0\);_(* &quot;-&quot;??_);_(@_)">
                  <c:v>50</c:v>
                </c:pt>
                <c:pt idx="10" formatCode="_(* #,##0_);_(* \(#,##0\);_(* &quot;-&quot;??_);_(@_)">
                  <c:v>20</c:v>
                </c:pt>
                <c:pt idx="11" formatCode="_(* #,##0_);_(* \(#,##0\);_(* &quot;-&quot;??_);_(@_)">
                  <c:v>20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pt idx="6" formatCode="_(* #,##0_);_(* \(#,##0\);_(* &quot;-&quot;??_);_(@_)">
                  <c:v>0</c:v>
                </c:pt>
                <c:pt idx="7" formatCode="_(* #,##0_);_(* \(#,##0\);_(* &quot;-&quot;??_);_(@_)">
                  <c:v>41</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243346016"/>
        <c:axId val="243346576"/>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0.09</c:v>
                </c:pt>
                <c:pt idx="5">
                  <c:v>0.43999999999999995</c:v>
                </c:pt>
                <c:pt idx="6">
                  <c:v>0.43999999999999995</c:v>
                </c:pt>
                <c:pt idx="7">
                  <c:v>0.64499999999999991</c:v>
                </c:pt>
                <c:pt idx="8">
                  <c:v>0</c:v>
                </c:pt>
                <c:pt idx="9">
                  <c:v>0</c:v>
                </c:pt>
                <c:pt idx="10">
                  <c:v>0</c:v>
                </c:pt>
                <c:pt idx="11">
                  <c:v>0</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243347696"/>
        <c:axId val="243347136"/>
      </c:lineChart>
      <c:catAx>
        <c:axId val="243346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3346576"/>
        <c:crosses val="autoZero"/>
        <c:auto val="1"/>
        <c:lblAlgn val="ctr"/>
        <c:lblOffset val="100"/>
        <c:noMultiLvlLbl val="0"/>
      </c:catAx>
      <c:valAx>
        <c:axId val="243346576"/>
        <c:scaling>
          <c:orientation val="minMax"/>
          <c:max val="5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346016"/>
        <c:crosses val="autoZero"/>
        <c:crossBetween val="between"/>
      </c:valAx>
      <c:valAx>
        <c:axId val="243347136"/>
        <c:scaling>
          <c:orientation val="minMax"/>
          <c:max val="1"/>
        </c:scaling>
        <c:delete val="0"/>
        <c:axPos val="r"/>
        <c:numFmt formatCode="0.00%" sourceLinked="1"/>
        <c:majorTickMark val="out"/>
        <c:minorTickMark val="none"/>
        <c:tickLblPos val="nextTo"/>
        <c:crossAx val="243347696"/>
        <c:crosses val="max"/>
        <c:crossBetween val="between"/>
      </c:valAx>
      <c:catAx>
        <c:axId val="243347696"/>
        <c:scaling>
          <c:orientation val="minMax"/>
        </c:scaling>
        <c:delete val="1"/>
        <c:axPos val="b"/>
        <c:majorTickMark val="out"/>
        <c:minorTickMark val="none"/>
        <c:tickLblPos val="nextTo"/>
        <c:crossAx val="24334713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0</c:v>
                </c:pt>
                <c:pt idx="7">
                  <c:v>0</c:v>
                </c:pt>
                <c:pt idx="8">
                  <c:v>0</c:v>
                </c:pt>
                <c:pt idx="9" formatCode="_(* #,##0.00_);_(* \(#,##0.00\);_(* &quot;-&quot;??_);_(@_)">
                  <c:v>0</c:v>
                </c:pt>
                <c:pt idx="10" formatCode="_(* #,##0.00_);_(* \(#,##0.00\);_(* &quot;-&quot;??_);_(@_)">
                  <c:v>0</c:v>
                </c:pt>
                <c:pt idx="11" formatCode="_(* #,##0_);_(* \(#,##0\);_(* &quot;-&quot;??_);_(@_)">
                  <c:v>2</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pt idx="6">
                  <c:v>1</c:v>
                </c:pt>
                <c:pt idx="7">
                  <c:v>1</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243845376"/>
        <c:axId val="243845936"/>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0.5</c:v>
                </c:pt>
                <c:pt idx="7">
                  <c:v>1</c:v>
                </c:pt>
                <c:pt idx="8">
                  <c:v>0</c:v>
                </c:pt>
                <c:pt idx="9">
                  <c:v>0</c:v>
                </c:pt>
                <c:pt idx="10">
                  <c:v>0</c:v>
                </c:pt>
                <c:pt idx="11">
                  <c:v>0</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243847056"/>
        <c:axId val="243846496"/>
      </c:lineChart>
      <c:catAx>
        <c:axId val="2438453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3845936"/>
        <c:crosses val="autoZero"/>
        <c:auto val="1"/>
        <c:lblAlgn val="ctr"/>
        <c:lblOffset val="100"/>
        <c:noMultiLvlLbl val="0"/>
      </c:catAx>
      <c:valAx>
        <c:axId val="243845936"/>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3845376"/>
        <c:crosses val="autoZero"/>
        <c:crossBetween val="between"/>
      </c:valAx>
      <c:valAx>
        <c:axId val="243846496"/>
        <c:scaling>
          <c:orientation val="minMax"/>
          <c:max val="1"/>
        </c:scaling>
        <c:delete val="0"/>
        <c:axPos val="r"/>
        <c:numFmt formatCode="0.00%" sourceLinked="1"/>
        <c:majorTickMark val="out"/>
        <c:minorTickMark val="none"/>
        <c:tickLblPos val="nextTo"/>
        <c:crossAx val="243847056"/>
        <c:crosses val="max"/>
        <c:crossBetween val="between"/>
      </c:valAx>
      <c:catAx>
        <c:axId val="243847056"/>
        <c:scaling>
          <c:orientation val="minMax"/>
        </c:scaling>
        <c:delete val="1"/>
        <c:axPos val="b"/>
        <c:majorTickMark val="out"/>
        <c:minorTickMark val="none"/>
        <c:tickLblPos val="nextTo"/>
        <c:crossAx val="24384649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616</c:v>
                </c:pt>
                <c:pt idx="9">
                  <c:v>816</c:v>
                </c:pt>
                <c:pt idx="10">
                  <c:v>616</c:v>
                </c:pt>
                <c:pt idx="11">
                  <c:v>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pt idx="6">
                  <c:v>5455</c:v>
                </c:pt>
                <c:pt idx="7">
                  <c:v>1792</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245700144"/>
        <c:axId val="245700704"/>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1.3479484520811732E-2</c:v>
                </c:pt>
                <c:pt idx="1">
                  <c:v>1.3479484520811732E-2</c:v>
                </c:pt>
                <c:pt idx="2">
                  <c:v>5.9398607613686864E-2</c:v>
                </c:pt>
                <c:pt idx="3">
                  <c:v>0.11864908902384833</c:v>
                </c:pt>
                <c:pt idx="4">
                  <c:v>0.14397866982669236</c:v>
                </c:pt>
                <c:pt idx="5">
                  <c:v>0.85276255369574883</c:v>
                </c:pt>
                <c:pt idx="6">
                  <c:v>1.6607909939268257</c:v>
                </c:pt>
                <c:pt idx="7">
                  <c:v>1.9262331506443491</c:v>
                </c:pt>
                <c:pt idx="8">
                  <c:v>0</c:v>
                </c:pt>
                <c:pt idx="9">
                  <c:v>0</c:v>
                </c:pt>
                <c:pt idx="10">
                  <c:v>0</c:v>
                </c:pt>
                <c:pt idx="11">
                  <c:v>0</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245701824"/>
        <c:axId val="245701264"/>
      </c:lineChart>
      <c:catAx>
        <c:axId val="2457001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5700704"/>
        <c:crosses val="autoZero"/>
        <c:auto val="1"/>
        <c:lblAlgn val="ctr"/>
        <c:lblOffset val="100"/>
        <c:noMultiLvlLbl val="0"/>
      </c:catAx>
      <c:valAx>
        <c:axId val="245700704"/>
        <c:scaling>
          <c:orientation val="minMax"/>
          <c:max val="6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5700144"/>
        <c:crosses val="autoZero"/>
        <c:crossBetween val="between"/>
      </c:valAx>
      <c:valAx>
        <c:axId val="245701264"/>
        <c:scaling>
          <c:orientation val="minMax"/>
          <c:max val="2"/>
        </c:scaling>
        <c:delete val="0"/>
        <c:axPos val="r"/>
        <c:numFmt formatCode="0.00%" sourceLinked="1"/>
        <c:majorTickMark val="out"/>
        <c:minorTickMark val="none"/>
        <c:tickLblPos val="nextTo"/>
        <c:crossAx val="245701824"/>
        <c:crosses val="max"/>
        <c:crossBetween val="between"/>
        <c:majorUnit val="0.2"/>
      </c:valAx>
      <c:catAx>
        <c:axId val="245701824"/>
        <c:scaling>
          <c:orientation val="minMax"/>
        </c:scaling>
        <c:delete val="1"/>
        <c:axPos val="b"/>
        <c:majorTickMark val="out"/>
        <c:minorTickMark val="none"/>
        <c:tickLblPos val="nextTo"/>
        <c:crossAx val="24570126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223</c:v>
                </c:pt>
                <c:pt idx="10">
                  <c:v>67</c:v>
                </c:pt>
                <c:pt idx="11">
                  <c:v>41</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pt idx="6">
                  <c:v>1421</c:v>
                </c:pt>
                <c:pt idx="7">
                  <c:v>166</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46202896"/>
        <c:axId val="246203456"/>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8.2063305978898014E-3</c:v>
                </c:pt>
                <c:pt idx="1">
                  <c:v>8.2063305978898014E-3</c:v>
                </c:pt>
                <c:pt idx="2">
                  <c:v>8.2063305978898014E-3</c:v>
                </c:pt>
                <c:pt idx="3">
                  <c:v>2.6963657678780773E-2</c:v>
                </c:pt>
                <c:pt idx="4">
                  <c:v>5.216881594372802E-2</c:v>
                </c:pt>
                <c:pt idx="5">
                  <c:v>0.48886283704572098</c:v>
                </c:pt>
                <c:pt idx="6">
                  <c:v>1.3218053927315356</c:v>
                </c:pt>
                <c:pt idx="7">
                  <c:v>1.4191090269636575</c:v>
                </c:pt>
                <c:pt idx="8">
                  <c:v>0</c:v>
                </c:pt>
                <c:pt idx="9">
                  <c:v>0</c:v>
                </c:pt>
                <c:pt idx="10">
                  <c:v>0</c:v>
                </c:pt>
                <c:pt idx="11">
                  <c:v>0</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46204576"/>
        <c:axId val="246204016"/>
      </c:lineChart>
      <c:catAx>
        <c:axId val="24620289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6203456"/>
        <c:crosses val="autoZero"/>
        <c:auto val="1"/>
        <c:lblAlgn val="ctr"/>
        <c:lblOffset val="100"/>
        <c:noMultiLvlLbl val="0"/>
      </c:catAx>
      <c:valAx>
        <c:axId val="246203456"/>
        <c:scaling>
          <c:orientation val="minMax"/>
          <c:max val="2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6202896"/>
        <c:crosses val="autoZero"/>
        <c:crossBetween val="between"/>
      </c:valAx>
      <c:valAx>
        <c:axId val="246204016"/>
        <c:scaling>
          <c:orientation val="minMax"/>
          <c:max val="1.5"/>
        </c:scaling>
        <c:delete val="0"/>
        <c:axPos val="r"/>
        <c:numFmt formatCode="0.00%" sourceLinked="1"/>
        <c:majorTickMark val="out"/>
        <c:minorTickMark val="none"/>
        <c:tickLblPos val="nextTo"/>
        <c:crossAx val="246204576"/>
        <c:crosses val="max"/>
        <c:crossBetween val="between"/>
        <c:majorUnit val="0.30000000000000004"/>
      </c:valAx>
      <c:catAx>
        <c:axId val="246204576"/>
        <c:scaling>
          <c:orientation val="minMax"/>
        </c:scaling>
        <c:delete val="1"/>
        <c:axPos val="b"/>
        <c:majorTickMark val="out"/>
        <c:minorTickMark val="none"/>
        <c:tickLblPos val="nextTo"/>
        <c:crossAx val="24620401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30</c:v>
                </c:pt>
                <c:pt idx="7">
                  <c:v>30</c:v>
                </c:pt>
                <c:pt idx="8">
                  <c:v>30</c:v>
                </c:pt>
                <c:pt idx="9">
                  <c:v>30</c:v>
                </c:pt>
                <c:pt idx="10">
                  <c:v>15</c:v>
                </c:pt>
                <c:pt idx="11">
                  <c:v>15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pt idx="6">
                  <c:v>58</c:v>
                </c:pt>
                <c:pt idx="7">
                  <c:v>52</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46209616"/>
        <c:axId val="246210176"/>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6.6666666666666671E-3</c:v>
                </c:pt>
                <c:pt idx="2">
                  <c:v>6.3333333333333325E-2</c:v>
                </c:pt>
                <c:pt idx="3">
                  <c:v>0.11666666666666667</c:v>
                </c:pt>
                <c:pt idx="4">
                  <c:v>0.18666666666666668</c:v>
                </c:pt>
                <c:pt idx="5">
                  <c:v>0.24666666666666667</c:v>
                </c:pt>
                <c:pt idx="6">
                  <c:v>0.44</c:v>
                </c:pt>
                <c:pt idx="7">
                  <c:v>0.61333333333333329</c:v>
                </c:pt>
                <c:pt idx="8">
                  <c:v>0</c:v>
                </c:pt>
                <c:pt idx="9">
                  <c:v>0</c:v>
                </c:pt>
                <c:pt idx="10">
                  <c:v>0</c:v>
                </c:pt>
                <c:pt idx="11">
                  <c:v>0</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46129760"/>
        <c:axId val="246129200"/>
      </c:lineChart>
      <c:catAx>
        <c:axId val="2462096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6210176"/>
        <c:crosses val="autoZero"/>
        <c:auto val="1"/>
        <c:lblAlgn val="ctr"/>
        <c:lblOffset val="100"/>
        <c:noMultiLvlLbl val="0"/>
      </c:catAx>
      <c:valAx>
        <c:axId val="246210176"/>
        <c:scaling>
          <c:orientation val="minMax"/>
          <c:max val="6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6209616"/>
        <c:crosses val="autoZero"/>
        <c:crossBetween val="between"/>
      </c:valAx>
      <c:valAx>
        <c:axId val="246129200"/>
        <c:scaling>
          <c:orientation val="minMax"/>
          <c:max val="1"/>
        </c:scaling>
        <c:delete val="0"/>
        <c:axPos val="r"/>
        <c:numFmt formatCode="0.00%" sourceLinked="1"/>
        <c:majorTickMark val="out"/>
        <c:minorTickMark val="none"/>
        <c:tickLblPos val="nextTo"/>
        <c:crossAx val="246129760"/>
        <c:crosses val="max"/>
        <c:crossBetween val="between"/>
        <c:majorUnit val="0.1"/>
      </c:valAx>
      <c:catAx>
        <c:axId val="246129760"/>
        <c:scaling>
          <c:orientation val="minMax"/>
        </c:scaling>
        <c:delete val="1"/>
        <c:axPos val="b"/>
        <c:majorTickMark val="out"/>
        <c:minorTickMark val="none"/>
        <c:tickLblPos val="nextTo"/>
        <c:crossAx val="24612920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pt idx="6">
                  <c:v>4</c:v>
                </c:pt>
                <c:pt idx="7">
                  <c:v>4</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46134800"/>
        <c:axId val="246135360"/>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0.46153846153846156</c:v>
                </c:pt>
                <c:pt idx="7">
                  <c:v>0.76923076923076927</c:v>
                </c:pt>
                <c:pt idx="8">
                  <c:v>0</c:v>
                </c:pt>
                <c:pt idx="9">
                  <c:v>0</c:v>
                </c:pt>
                <c:pt idx="10">
                  <c:v>0</c:v>
                </c:pt>
                <c:pt idx="11">
                  <c:v>0</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46136480"/>
        <c:axId val="246135920"/>
      </c:lineChart>
      <c:catAx>
        <c:axId val="24613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6135360"/>
        <c:crosses val="autoZero"/>
        <c:auto val="1"/>
        <c:lblAlgn val="ctr"/>
        <c:lblOffset val="100"/>
        <c:noMultiLvlLbl val="0"/>
      </c:catAx>
      <c:valAx>
        <c:axId val="246135360"/>
        <c:scaling>
          <c:orientation val="minMax"/>
          <c:max val="4"/>
          <c:min val="0"/>
        </c:scaling>
        <c:delete val="0"/>
        <c:axPos val="l"/>
        <c:majorGridlines/>
        <c:numFmt formatCode="#,##0.0;[Red]#,##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6134800"/>
        <c:crosses val="autoZero"/>
        <c:crossBetween val="between"/>
      </c:valAx>
      <c:valAx>
        <c:axId val="246135920"/>
        <c:scaling>
          <c:orientation val="minMax"/>
          <c:max val="1"/>
        </c:scaling>
        <c:delete val="0"/>
        <c:axPos val="r"/>
        <c:numFmt formatCode="0.00%" sourceLinked="1"/>
        <c:majorTickMark val="out"/>
        <c:minorTickMark val="none"/>
        <c:tickLblPos val="nextTo"/>
        <c:crossAx val="246136480"/>
        <c:crosses val="max"/>
        <c:crossBetween val="between"/>
        <c:majorUnit val="0.1"/>
      </c:valAx>
      <c:catAx>
        <c:axId val="246136480"/>
        <c:scaling>
          <c:orientation val="minMax"/>
        </c:scaling>
        <c:delete val="1"/>
        <c:axPos val="b"/>
        <c:majorTickMark val="out"/>
        <c:minorTickMark val="none"/>
        <c:tickLblPos val="nextTo"/>
        <c:crossAx val="24613592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47541360"/>
        <c:axId val="247541920"/>
      </c:lineChart>
      <c:catAx>
        <c:axId val="2475413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47541920"/>
        <c:crosses val="autoZero"/>
        <c:auto val="1"/>
        <c:lblAlgn val="ctr"/>
        <c:lblOffset val="100"/>
        <c:noMultiLvlLbl val="0"/>
      </c:catAx>
      <c:valAx>
        <c:axId val="24754192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475413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248"/>
      <c r="B2" s="248"/>
      <c r="C2" s="245" t="s">
        <v>24</v>
      </c>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75"/>
    </row>
    <row r="3" spans="1:67" s="118" customFormat="1" ht="45.75" customHeight="1" x14ac:dyDescent="0.25">
      <c r="A3" s="248"/>
      <c r="B3" s="248"/>
      <c r="C3" s="245" t="s">
        <v>25</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76"/>
    </row>
    <row r="4" spans="1:67" s="118" customFormat="1" ht="45.75" customHeight="1" x14ac:dyDescent="0.25">
      <c r="A4" s="248"/>
      <c r="B4" s="248"/>
      <c r="C4" s="245" t="s">
        <v>198</v>
      </c>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76"/>
    </row>
    <row r="5" spans="1:67" s="118" customFormat="1" ht="45.75" customHeight="1" x14ac:dyDescent="0.25">
      <c r="A5" s="248"/>
      <c r="B5" s="248"/>
      <c r="C5" s="255" t="s">
        <v>29</v>
      </c>
      <c r="D5" s="255"/>
      <c r="E5" s="255"/>
      <c r="F5" s="255"/>
      <c r="G5" s="255"/>
      <c r="H5" s="255"/>
      <c r="I5" s="255"/>
      <c r="J5" s="255"/>
      <c r="K5" s="255"/>
      <c r="L5" s="255"/>
      <c r="M5" s="255"/>
      <c r="N5" s="255"/>
      <c r="O5" s="255"/>
      <c r="P5" s="255"/>
      <c r="Q5" s="255"/>
      <c r="R5" s="273" t="s">
        <v>189</v>
      </c>
      <c r="S5" s="273"/>
      <c r="T5" s="273"/>
      <c r="U5" s="273"/>
      <c r="V5" s="273"/>
      <c r="W5" s="273"/>
      <c r="X5" s="273"/>
      <c r="Y5" s="273"/>
      <c r="Z5" s="273"/>
      <c r="AA5" s="273"/>
      <c r="AB5" s="273"/>
      <c r="AC5" s="273"/>
      <c r="AD5" s="273"/>
      <c r="AE5" s="273"/>
      <c r="AF5" s="277"/>
    </row>
    <row r="6" spans="1:67" s="119" customFormat="1" ht="30.75" customHeight="1" x14ac:dyDescent="0.25">
      <c r="D6" s="120"/>
      <c r="K6" s="121"/>
      <c r="AA6" s="122"/>
    </row>
    <row r="7" spans="1:67" s="119" customFormat="1" ht="42" customHeight="1" x14ac:dyDescent="0.25">
      <c r="B7" s="123" t="s">
        <v>32</v>
      </c>
      <c r="C7" s="247" t="e">
        <f>+#REF!</f>
        <v>#REF!</v>
      </c>
      <c r="D7" s="247"/>
      <c r="E7" s="247"/>
      <c r="F7" s="247"/>
      <c r="G7" s="247"/>
      <c r="K7" s="121"/>
      <c r="AA7" s="122"/>
    </row>
    <row r="8" spans="1:67" s="119" customFormat="1" ht="42" customHeight="1" x14ac:dyDescent="0.25">
      <c r="B8" s="123" t="s">
        <v>1</v>
      </c>
      <c r="C8" s="247" t="e">
        <f>+#REF!</f>
        <v>#REF!</v>
      </c>
      <c r="D8" s="247"/>
      <c r="E8" s="247"/>
      <c r="F8" s="247"/>
      <c r="G8" s="247"/>
      <c r="K8" s="121"/>
      <c r="AA8" s="122"/>
    </row>
    <row r="9" spans="1:67" s="119" customFormat="1" ht="42" customHeight="1" x14ac:dyDescent="0.25">
      <c r="B9" s="124" t="s">
        <v>30</v>
      </c>
      <c r="C9" s="247" t="e">
        <f>+#REF!</f>
        <v>#REF!</v>
      </c>
      <c r="D9" s="247"/>
      <c r="E9" s="247"/>
      <c r="F9" s="247"/>
      <c r="G9" s="247"/>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64" t="str">
        <f>+'[1]Sección 1. Metas - Magnitud'!B13</f>
        <v>PLAN DE DESARROLLO - BOGOTÁ MEJOR PARA TODOS 2016-2020</v>
      </c>
      <c r="B11" s="265"/>
      <c r="C11" s="265"/>
      <c r="D11" s="265"/>
      <c r="E11" s="265"/>
      <c r="F11" s="265"/>
      <c r="G11" s="265"/>
      <c r="H11" s="266"/>
      <c r="I11" s="279" t="s">
        <v>36</v>
      </c>
      <c r="J11" s="280"/>
      <c r="K11" s="280"/>
      <c r="L11" s="280"/>
      <c r="M11" s="280"/>
      <c r="N11" s="281"/>
      <c r="O11" s="274" t="s">
        <v>38</v>
      </c>
      <c r="P11" s="274"/>
      <c r="Q11" s="274"/>
      <c r="R11" s="274"/>
      <c r="S11" s="274"/>
      <c r="T11" s="274"/>
      <c r="U11" s="274"/>
      <c r="V11" s="274"/>
      <c r="W11" s="274"/>
      <c r="X11" s="274"/>
      <c r="Y11" s="274"/>
      <c r="Z11" s="274"/>
      <c r="AA11" s="274"/>
      <c r="AB11" s="274"/>
      <c r="AC11" s="274"/>
      <c r="AD11" s="264" t="s">
        <v>18</v>
      </c>
      <c r="AE11" s="265"/>
      <c r="AF11" s="266"/>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46" t="s">
        <v>154</v>
      </c>
      <c r="B13" s="246" t="str">
        <f>+'[2]Sección 1. Metas - Magnitud'!I15</f>
        <v>Demarcar 2.600 kilómetro carril de vías</v>
      </c>
      <c r="C13" s="246">
        <v>224</v>
      </c>
      <c r="D13" s="246" t="s">
        <v>187</v>
      </c>
      <c r="E13" s="246">
        <v>171</v>
      </c>
      <c r="F13" s="278" t="s">
        <v>175</v>
      </c>
      <c r="G13" s="246" t="s">
        <v>152</v>
      </c>
      <c r="H13" s="246" t="s">
        <v>70</v>
      </c>
      <c r="I13" s="256" t="e">
        <f>SUM(J13:N14)</f>
        <v>#REF!</v>
      </c>
      <c r="J13" s="253" t="e">
        <f>+#REF!</f>
        <v>#REF!</v>
      </c>
      <c r="K13" s="282" t="e">
        <f>+#REF!</f>
        <v>#REF!</v>
      </c>
      <c r="L13" s="251" t="e">
        <f>+#REF!</f>
        <v>#REF!</v>
      </c>
      <c r="M13" s="253" t="e">
        <f>+#REF!</f>
        <v>#REF!</v>
      </c>
      <c r="N13" s="253" t="e">
        <f>+#REF!</f>
        <v>#REF!</v>
      </c>
      <c r="O13" s="257" t="e">
        <f>+#REF!</f>
        <v>#REF!</v>
      </c>
      <c r="P13" s="257">
        <v>6.45</v>
      </c>
      <c r="Q13" s="257">
        <v>31.03</v>
      </c>
      <c r="R13" s="257"/>
      <c r="S13" s="257" t="e">
        <f>+#REF!</f>
        <v>#REF!</v>
      </c>
      <c r="T13" s="257" t="e">
        <f>+#REF!</f>
        <v>#REF!</v>
      </c>
      <c r="U13" s="257" t="e">
        <f>+#REF!</f>
        <v>#REF!</v>
      </c>
      <c r="V13" s="257" t="e">
        <f>+#REF!</f>
        <v>#REF!</v>
      </c>
      <c r="W13" s="257" t="e">
        <f>+#REF!</f>
        <v>#REF!</v>
      </c>
      <c r="X13" s="257" t="e">
        <f>+#REF!</f>
        <v>#REF!</v>
      </c>
      <c r="Y13" s="257" t="e">
        <f>+#REF!</f>
        <v>#REF!</v>
      </c>
      <c r="Z13" s="257" t="e">
        <f>+#REF!</f>
        <v>#REF!</v>
      </c>
      <c r="AA13" s="262" t="e">
        <f>SUM(O13:Z14)</f>
        <v>#REF!</v>
      </c>
      <c r="AB13" s="259" t="e">
        <f>+AA13/K13</f>
        <v>#REF!</v>
      </c>
      <c r="AC13" s="259" t="e">
        <f>+(J13+AA13)/I13</f>
        <v>#REF!</v>
      </c>
      <c r="AD13" s="260" t="s">
        <v>219</v>
      </c>
      <c r="AE13" s="249" t="s">
        <v>223</v>
      </c>
      <c r="AF13" s="260"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6"/>
      <c r="B14" s="246"/>
      <c r="C14" s="246"/>
      <c r="D14" s="246"/>
      <c r="E14" s="246"/>
      <c r="F14" s="278"/>
      <c r="G14" s="246"/>
      <c r="H14" s="246"/>
      <c r="I14" s="256"/>
      <c r="J14" s="254"/>
      <c r="K14" s="283"/>
      <c r="L14" s="252"/>
      <c r="M14" s="254"/>
      <c r="N14" s="254"/>
      <c r="O14" s="258"/>
      <c r="P14" s="258"/>
      <c r="Q14" s="258"/>
      <c r="R14" s="258"/>
      <c r="S14" s="258"/>
      <c r="T14" s="258"/>
      <c r="U14" s="258"/>
      <c r="V14" s="258"/>
      <c r="W14" s="258"/>
      <c r="X14" s="258"/>
      <c r="Y14" s="258"/>
      <c r="Z14" s="258"/>
      <c r="AA14" s="263"/>
      <c r="AB14" s="259"/>
      <c r="AC14" s="259"/>
      <c r="AD14" s="261"/>
      <c r="AE14" s="250"/>
      <c r="AF14" s="261"/>
    </row>
    <row r="15" spans="1:67" ht="89.25" customHeight="1" x14ac:dyDescent="0.25">
      <c r="A15" s="246" t="s">
        <v>154</v>
      </c>
      <c r="B15" s="246" t="str">
        <f>+'[2]Sección 1. Metas - Magnitud'!I18</f>
        <v>Instalar 35.000 señales verticales de pedestal</v>
      </c>
      <c r="C15" s="246">
        <v>223</v>
      </c>
      <c r="D15" s="246" t="s">
        <v>188</v>
      </c>
      <c r="E15" s="246">
        <v>170</v>
      </c>
      <c r="F15" s="278" t="s">
        <v>174</v>
      </c>
      <c r="G15" s="246" t="s">
        <v>152</v>
      </c>
      <c r="H15" s="246" t="s">
        <v>70</v>
      </c>
      <c r="I15" s="256" t="e">
        <f>SUM(J15:N16)</f>
        <v>#REF!</v>
      </c>
      <c r="J15" s="271" t="e">
        <f>+#REF!</f>
        <v>#REF!</v>
      </c>
      <c r="K15" s="267" t="e">
        <f>+#REF!</f>
        <v>#REF!</v>
      </c>
      <c r="L15" s="269" t="e">
        <f>+#REF!</f>
        <v>#REF!</v>
      </c>
      <c r="M15" s="271" t="e">
        <f>+#REF!</f>
        <v>#REF!</v>
      </c>
      <c r="N15" s="271" t="e">
        <f>+#REF!</f>
        <v>#REF!</v>
      </c>
      <c r="O15" s="257">
        <v>53</v>
      </c>
      <c r="P15" s="257">
        <v>712</v>
      </c>
      <c r="Q15" s="257">
        <v>881</v>
      </c>
      <c r="R15" s="257"/>
      <c r="S15" s="257" t="e">
        <f>+#REF!</f>
        <v>#REF!</v>
      </c>
      <c r="T15" s="257" t="e">
        <f>+#REF!</f>
        <v>#REF!</v>
      </c>
      <c r="U15" s="257" t="e">
        <f>+#REF!</f>
        <v>#REF!</v>
      </c>
      <c r="V15" s="257" t="e">
        <f>+#REF!</f>
        <v>#REF!</v>
      </c>
      <c r="W15" s="257" t="e">
        <f>+#REF!</f>
        <v>#REF!</v>
      </c>
      <c r="X15" s="257" t="e">
        <f>+#REF!</f>
        <v>#REF!</v>
      </c>
      <c r="Y15" s="257" t="e">
        <f>+#REF!</f>
        <v>#REF!</v>
      </c>
      <c r="Z15" s="257" t="e">
        <f>+#REF!</f>
        <v>#REF!</v>
      </c>
      <c r="AA15" s="262" t="e">
        <f>SUM(O15:Z16)</f>
        <v>#REF!</v>
      </c>
      <c r="AB15" s="259" t="e">
        <f>+AA15/K15</f>
        <v>#REF!</v>
      </c>
      <c r="AC15" s="259" t="e">
        <f>+(J15+AA15)/I15</f>
        <v>#REF!</v>
      </c>
      <c r="AD15" s="260" t="s">
        <v>221</v>
      </c>
      <c r="AE15" s="249" t="s">
        <v>223</v>
      </c>
      <c r="AF15" s="260" t="s">
        <v>222</v>
      </c>
    </row>
    <row r="16" spans="1:67" ht="140.25" customHeight="1" x14ac:dyDescent="0.25">
      <c r="A16" s="246"/>
      <c r="B16" s="246"/>
      <c r="C16" s="246"/>
      <c r="D16" s="246"/>
      <c r="E16" s="246"/>
      <c r="F16" s="278"/>
      <c r="G16" s="246"/>
      <c r="H16" s="246"/>
      <c r="I16" s="256"/>
      <c r="J16" s="272"/>
      <c r="K16" s="268"/>
      <c r="L16" s="270"/>
      <c r="M16" s="272"/>
      <c r="N16" s="272"/>
      <c r="O16" s="258"/>
      <c r="P16" s="258"/>
      <c r="Q16" s="258"/>
      <c r="R16" s="258"/>
      <c r="S16" s="258"/>
      <c r="T16" s="258"/>
      <c r="U16" s="258"/>
      <c r="V16" s="258"/>
      <c r="W16" s="258"/>
      <c r="X16" s="258"/>
      <c r="Y16" s="258"/>
      <c r="Z16" s="258"/>
      <c r="AA16" s="263"/>
      <c r="AB16" s="259"/>
      <c r="AC16" s="259"/>
      <c r="AD16" s="261"/>
      <c r="AE16" s="250"/>
      <c r="AF16" s="261"/>
    </row>
    <row r="17" spans="1:32" ht="62.25" customHeight="1" x14ac:dyDescent="0.25">
      <c r="A17" s="246" t="s">
        <v>154</v>
      </c>
      <c r="B17" s="302" t="str">
        <f>+'[2]Sección 1. Metas - Magnitud'!I45</f>
        <v>Realizar el 100% de las actividades para la segunda fase del Sistema Inteligente de Tranporte - SIT</v>
      </c>
      <c r="C17" s="246">
        <v>231</v>
      </c>
      <c r="D17" s="246" t="s">
        <v>176</v>
      </c>
      <c r="E17" s="246">
        <v>178</v>
      </c>
      <c r="F17" s="278" t="s">
        <v>177</v>
      </c>
      <c r="G17" s="246" t="s">
        <v>151</v>
      </c>
      <c r="H17" s="246" t="s">
        <v>70</v>
      </c>
      <c r="I17" s="284">
        <f>SUM(J17:N18)</f>
        <v>1</v>
      </c>
      <c r="J17" s="313">
        <v>0.05</v>
      </c>
      <c r="K17" s="300">
        <v>0.28999999999999998</v>
      </c>
      <c r="L17" s="303">
        <v>0.25</v>
      </c>
      <c r="M17" s="300">
        <v>0.4</v>
      </c>
      <c r="N17" s="300">
        <v>0.01</v>
      </c>
      <c r="O17" s="305">
        <v>0.19</v>
      </c>
      <c r="P17" s="306"/>
      <c r="Q17" s="306"/>
      <c r="R17" s="309">
        <v>0</v>
      </c>
      <c r="S17" s="310"/>
      <c r="T17" s="310"/>
      <c r="U17" s="288">
        <v>0</v>
      </c>
      <c r="V17" s="289"/>
      <c r="W17" s="289"/>
      <c r="X17" s="288">
        <v>0</v>
      </c>
      <c r="Y17" s="289"/>
      <c r="Z17" s="289"/>
      <c r="AA17" s="292">
        <f>+R17+O17+U17+X17</f>
        <v>0.19</v>
      </c>
      <c r="AB17" s="259">
        <f>+AA17/K17</f>
        <v>0.65517241379310354</v>
      </c>
      <c r="AC17" s="259">
        <f>+(J17+AA17)/I17</f>
        <v>0.24</v>
      </c>
      <c r="AD17" s="286" t="s">
        <v>224</v>
      </c>
      <c r="AE17" s="249" t="s">
        <v>223</v>
      </c>
      <c r="AF17" s="286" t="s">
        <v>225</v>
      </c>
    </row>
    <row r="18" spans="1:32" ht="200.25" customHeight="1" x14ac:dyDescent="0.25">
      <c r="A18" s="246"/>
      <c r="B18" s="302"/>
      <c r="C18" s="246"/>
      <c r="D18" s="246"/>
      <c r="E18" s="246"/>
      <c r="F18" s="278"/>
      <c r="G18" s="246"/>
      <c r="H18" s="246"/>
      <c r="I18" s="285"/>
      <c r="J18" s="314"/>
      <c r="K18" s="301"/>
      <c r="L18" s="304"/>
      <c r="M18" s="301"/>
      <c r="N18" s="301"/>
      <c r="O18" s="307"/>
      <c r="P18" s="308"/>
      <c r="Q18" s="308"/>
      <c r="R18" s="311"/>
      <c r="S18" s="312"/>
      <c r="T18" s="312"/>
      <c r="U18" s="290"/>
      <c r="V18" s="291"/>
      <c r="W18" s="291"/>
      <c r="X18" s="290"/>
      <c r="Y18" s="291"/>
      <c r="Z18" s="291"/>
      <c r="AA18" s="293"/>
      <c r="AB18" s="259"/>
      <c r="AC18" s="259"/>
      <c r="AD18" s="287"/>
      <c r="AE18" s="250"/>
      <c r="AF18" s="287"/>
    </row>
    <row r="19" spans="1:32" ht="62.25" customHeight="1" x14ac:dyDescent="0.25">
      <c r="A19" s="246" t="s">
        <v>154</v>
      </c>
      <c r="B19" s="302" t="str">
        <f>+'[2]Sección 1. Metas - Magnitud'!I48</f>
        <v>Realizar el 100% de las actividades para la segunda fase de Semáforos Inteligentes.</v>
      </c>
      <c r="C19" s="246">
        <v>232</v>
      </c>
      <c r="D19" s="246" t="s">
        <v>178</v>
      </c>
      <c r="E19" s="246">
        <v>179</v>
      </c>
      <c r="F19" s="278" t="s">
        <v>179</v>
      </c>
      <c r="G19" s="246" t="s">
        <v>151</v>
      </c>
      <c r="H19" s="246" t="s">
        <v>70</v>
      </c>
      <c r="I19" s="284">
        <f>SUM(J19:N20)</f>
        <v>1</v>
      </c>
      <c r="J19" s="313">
        <v>0.01</v>
      </c>
      <c r="K19" s="300">
        <v>0.15</v>
      </c>
      <c r="L19" s="303">
        <v>0.42</v>
      </c>
      <c r="M19" s="300">
        <v>0.42</v>
      </c>
      <c r="N19" s="300">
        <v>0</v>
      </c>
      <c r="O19" s="296">
        <v>0.35</v>
      </c>
      <c r="P19" s="297"/>
      <c r="Q19" s="297"/>
      <c r="R19" s="305">
        <v>0</v>
      </c>
      <c r="S19" s="306"/>
      <c r="T19" s="306"/>
      <c r="U19" s="296">
        <v>0</v>
      </c>
      <c r="V19" s="297"/>
      <c r="W19" s="297"/>
      <c r="X19" s="296">
        <v>0</v>
      </c>
      <c r="Y19" s="297"/>
      <c r="Z19" s="297"/>
      <c r="AA19" s="294">
        <f>+R19+O19+U19+X19</f>
        <v>0.35</v>
      </c>
      <c r="AB19" s="259">
        <f>+AA19/K19</f>
        <v>2.3333333333333335</v>
      </c>
      <c r="AC19" s="259">
        <f>+(J19+AA19)/I19</f>
        <v>0.36</v>
      </c>
      <c r="AD19" s="286" t="s">
        <v>227</v>
      </c>
      <c r="AE19" s="249" t="s">
        <v>223</v>
      </c>
      <c r="AF19" s="286" t="s">
        <v>225</v>
      </c>
    </row>
    <row r="20" spans="1:32" ht="298.5" customHeight="1" x14ac:dyDescent="0.25">
      <c r="A20" s="246"/>
      <c r="B20" s="302"/>
      <c r="C20" s="246"/>
      <c r="D20" s="246"/>
      <c r="E20" s="246"/>
      <c r="F20" s="278"/>
      <c r="G20" s="246"/>
      <c r="H20" s="246"/>
      <c r="I20" s="285"/>
      <c r="J20" s="314"/>
      <c r="K20" s="301"/>
      <c r="L20" s="304"/>
      <c r="M20" s="301"/>
      <c r="N20" s="301"/>
      <c r="O20" s="298"/>
      <c r="P20" s="299"/>
      <c r="Q20" s="299"/>
      <c r="R20" s="307"/>
      <c r="S20" s="308"/>
      <c r="T20" s="308"/>
      <c r="U20" s="298"/>
      <c r="V20" s="299"/>
      <c r="W20" s="299"/>
      <c r="X20" s="298"/>
      <c r="Y20" s="299"/>
      <c r="Z20" s="299"/>
      <c r="AA20" s="295"/>
      <c r="AB20" s="259"/>
      <c r="AC20" s="259"/>
      <c r="AD20" s="287"/>
      <c r="AE20" s="250"/>
      <c r="AF20" s="287"/>
    </row>
    <row r="21" spans="1:32" ht="62.25" customHeight="1" x14ac:dyDescent="0.25">
      <c r="A21" s="246" t="s">
        <v>154</v>
      </c>
      <c r="B21" s="302" t="str">
        <f>+'[2]Sección 1. Metas - Magnitud'!I51</f>
        <v>Realizar el 100% de las actividades para la primera fase de Detección Electrónica DEI</v>
      </c>
      <c r="C21" s="246">
        <v>233</v>
      </c>
      <c r="D21" s="246" t="s">
        <v>180</v>
      </c>
      <c r="E21" s="246">
        <v>180</v>
      </c>
      <c r="F21" s="278" t="s">
        <v>181</v>
      </c>
      <c r="G21" s="246" t="s">
        <v>151</v>
      </c>
      <c r="H21" s="246" t="s">
        <v>70</v>
      </c>
      <c r="I21" s="284">
        <f>SUM(J21:N22)</f>
        <v>1</v>
      </c>
      <c r="J21" s="313">
        <v>0.01</v>
      </c>
      <c r="K21" s="300">
        <v>0.1</v>
      </c>
      <c r="L21" s="303">
        <v>0.3</v>
      </c>
      <c r="M21" s="300">
        <v>0.55000000000000004</v>
      </c>
      <c r="N21" s="300">
        <v>0.04</v>
      </c>
      <c r="O21" s="296">
        <v>4.4999999999999998E-2</v>
      </c>
      <c r="P21" s="297"/>
      <c r="Q21" s="297"/>
      <c r="R21" s="296">
        <v>0</v>
      </c>
      <c r="S21" s="297"/>
      <c r="T21" s="297"/>
      <c r="U21" s="296">
        <v>0</v>
      </c>
      <c r="V21" s="297"/>
      <c r="W21" s="297"/>
      <c r="X21" s="296">
        <v>0</v>
      </c>
      <c r="Y21" s="297"/>
      <c r="Z21" s="297"/>
      <c r="AA21" s="294">
        <f>+R21+O21+U21+X21</f>
        <v>4.4999999999999998E-2</v>
      </c>
      <c r="AB21" s="259">
        <f>+AA21/K21</f>
        <v>0.44999999999999996</v>
      </c>
      <c r="AC21" s="259">
        <f>+(J21+AA21)/I21</f>
        <v>5.5E-2</v>
      </c>
      <c r="AD21" s="286" t="s">
        <v>228</v>
      </c>
      <c r="AE21" s="249" t="s">
        <v>223</v>
      </c>
      <c r="AF21" s="286" t="s">
        <v>225</v>
      </c>
    </row>
    <row r="22" spans="1:32" ht="124.5" customHeight="1" x14ac:dyDescent="0.25">
      <c r="A22" s="246"/>
      <c r="B22" s="302"/>
      <c r="C22" s="246"/>
      <c r="D22" s="246"/>
      <c r="E22" s="246"/>
      <c r="F22" s="278"/>
      <c r="G22" s="246"/>
      <c r="H22" s="246"/>
      <c r="I22" s="285"/>
      <c r="J22" s="314"/>
      <c r="K22" s="301"/>
      <c r="L22" s="304"/>
      <c r="M22" s="301"/>
      <c r="N22" s="301"/>
      <c r="O22" s="298"/>
      <c r="P22" s="299"/>
      <c r="Q22" s="299"/>
      <c r="R22" s="298"/>
      <c r="S22" s="299"/>
      <c r="T22" s="299"/>
      <c r="U22" s="298"/>
      <c r="V22" s="299"/>
      <c r="W22" s="299"/>
      <c r="X22" s="298"/>
      <c r="Y22" s="299"/>
      <c r="Z22" s="299"/>
      <c r="AA22" s="295"/>
      <c r="AB22" s="259"/>
      <c r="AC22" s="259"/>
      <c r="AD22" s="287"/>
      <c r="AE22" s="250"/>
      <c r="AF22" s="287"/>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98" t="s">
        <v>58</v>
      </c>
      <c r="C9" s="59">
        <v>14</v>
      </c>
      <c r="D9" s="336" t="s">
        <v>59</v>
      </c>
      <c r="E9" s="336"/>
      <c r="F9" s="337" t="s">
        <v>207</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76"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549" t="s">
        <v>165</v>
      </c>
      <c r="I12" s="550"/>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153</v>
      </c>
      <c r="D14" s="332"/>
      <c r="E14" s="332"/>
      <c r="F14" s="332"/>
      <c r="G14" s="332"/>
      <c r="H14" s="332"/>
      <c r="I14" s="347"/>
      <c r="J14" s="19"/>
      <c r="K14" s="19"/>
      <c r="M14" s="23"/>
      <c r="N14" s="6" t="s">
        <v>76</v>
      </c>
    </row>
    <row r="15" spans="2:14" ht="30.75" customHeight="1" x14ac:dyDescent="0.2">
      <c r="B15" s="20" t="s">
        <v>77</v>
      </c>
      <c r="C15" s="337" t="s">
        <v>166</v>
      </c>
      <c r="D15" s="338"/>
      <c r="E15" s="338"/>
      <c r="F15" s="531"/>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542" t="s">
        <v>167</v>
      </c>
      <c r="D17" s="543"/>
      <c r="E17" s="543"/>
      <c r="F17" s="543"/>
      <c r="G17" s="543"/>
      <c r="H17" s="543"/>
      <c r="I17" s="544"/>
      <c r="J17" s="24"/>
      <c r="K17" s="24"/>
      <c r="M17" s="23" t="s">
        <v>86</v>
      </c>
      <c r="N17" s="6" t="s">
        <v>39</v>
      </c>
    </row>
    <row r="18" spans="2:14" ht="30.75" customHeight="1" x14ac:dyDescent="0.2">
      <c r="B18" s="20" t="s">
        <v>87</v>
      </c>
      <c r="C18" s="337" t="s">
        <v>168</v>
      </c>
      <c r="D18" s="338"/>
      <c r="E18" s="338"/>
      <c r="F18" s="338"/>
      <c r="G18" s="338"/>
      <c r="H18" s="338"/>
      <c r="I18" s="339"/>
      <c r="J18" s="25"/>
      <c r="K18" s="25"/>
      <c r="M18" s="23" t="s">
        <v>88</v>
      </c>
      <c r="N18" s="6" t="s">
        <v>40</v>
      </c>
    </row>
    <row r="19" spans="2:14" ht="30.75" customHeight="1" x14ac:dyDescent="0.2">
      <c r="B19" s="20" t="s">
        <v>89</v>
      </c>
      <c r="C19" s="539" t="s">
        <v>200</v>
      </c>
      <c r="D19" s="540"/>
      <c r="E19" s="540"/>
      <c r="F19" s="540"/>
      <c r="G19" s="540"/>
      <c r="H19" s="540"/>
      <c r="I19" s="541"/>
      <c r="J19" s="26"/>
      <c r="K19" s="26"/>
      <c r="M19" s="23"/>
      <c r="N19" s="6" t="s">
        <v>41</v>
      </c>
    </row>
    <row r="20" spans="2:14" ht="30.75" customHeight="1" x14ac:dyDescent="0.2">
      <c r="B20" s="20" t="s">
        <v>90</v>
      </c>
      <c r="C20" s="545" t="s">
        <v>152</v>
      </c>
      <c r="D20" s="546"/>
      <c r="E20" s="546"/>
      <c r="F20" s="546"/>
      <c r="G20" s="546"/>
      <c r="H20" s="546"/>
      <c r="I20" s="547"/>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539" t="s">
        <v>169</v>
      </c>
      <c r="D22" s="540"/>
      <c r="E22" s="548"/>
      <c r="F22" s="539" t="s">
        <v>171</v>
      </c>
      <c r="G22" s="540"/>
      <c r="H22" s="540"/>
      <c r="I22" s="541"/>
      <c r="J22" s="26"/>
      <c r="K22" s="26"/>
      <c r="M22" s="23" t="s">
        <v>95</v>
      </c>
      <c r="N22" s="6" t="s">
        <v>44</v>
      </c>
    </row>
    <row r="23" spans="2:14" ht="39.75" customHeight="1" x14ac:dyDescent="0.2">
      <c r="B23" s="20" t="s">
        <v>96</v>
      </c>
      <c r="C23" s="331" t="s">
        <v>152</v>
      </c>
      <c r="D23" s="332"/>
      <c r="E23" s="535"/>
      <c r="F23" s="331" t="s">
        <v>152</v>
      </c>
      <c r="G23" s="332"/>
      <c r="H23" s="332"/>
      <c r="I23" s="347"/>
      <c r="J23" s="19"/>
      <c r="K23" s="19"/>
      <c r="M23" s="23"/>
      <c r="N23" s="6" t="s">
        <v>45</v>
      </c>
    </row>
    <row r="24" spans="2:14" ht="44.25" customHeight="1" x14ac:dyDescent="0.2">
      <c r="B24" s="20" t="s">
        <v>97</v>
      </c>
      <c r="C24" s="536" t="s">
        <v>170</v>
      </c>
      <c r="D24" s="537"/>
      <c r="E24" s="538"/>
      <c r="F24" s="539" t="s">
        <v>172</v>
      </c>
      <c r="G24" s="540"/>
      <c r="H24" s="540"/>
      <c r="I24" s="541"/>
      <c r="J24" s="25"/>
      <c r="K24" s="25"/>
      <c r="M24" s="29"/>
      <c r="N24" s="6" t="s">
        <v>46</v>
      </c>
    </row>
    <row r="25" spans="2:14" ht="29.25" customHeight="1" x14ac:dyDescent="0.2">
      <c r="B25" s="20" t="s">
        <v>98</v>
      </c>
      <c r="C25" s="373" t="s">
        <v>215</v>
      </c>
      <c r="D25" s="374"/>
      <c r="E25" s="375"/>
      <c r="F25" s="18" t="s">
        <v>99</v>
      </c>
      <c r="G25" s="532">
        <v>74</v>
      </c>
      <c r="H25" s="533"/>
      <c r="I25" s="534"/>
      <c r="J25" s="30"/>
      <c r="K25" s="30"/>
      <c r="M25" s="29"/>
    </row>
    <row r="26" spans="2:14" ht="27" customHeight="1" x14ac:dyDescent="0.2">
      <c r="B26" s="20" t="s">
        <v>100</v>
      </c>
      <c r="C26" s="337" t="s">
        <v>216</v>
      </c>
      <c r="D26" s="338"/>
      <c r="E26" s="531"/>
      <c r="F26" s="18" t="s">
        <v>101</v>
      </c>
      <c r="G26" s="532">
        <v>0</v>
      </c>
      <c r="H26" s="533"/>
      <c r="I26" s="534"/>
      <c r="J26" s="31"/>
      <c r="K26" s="31"/>
      <c r="M26" s="29"/>
    </row>
    <row r="27" spans="2:14" ht="47.25" customHeight="1" x14ac:dyDescent="0.2">
      <c r="B27" s="97" t="s">
        <v>102</v>
      </c>
      <c r="C27" s="331" t="s">
        <v>86</v>
      </c>
      <c r="D27" s="332"/>
      <c r="E27" s="53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91"/>
      <c r="D42" s="391"/>
      <c r="E42" s="391"/>
      <c r="F42" s="391"/>
      <c r="G42" s="391"/>
      <c r="H42" s="391"/>
      <c r="I42" s="392"/>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79.5" customHeight="1" x14ac:dyDescent="0.2">
      <c r="B49" s="20" t="s">
        <v>127</v>
      </c>
      <c r="C49" s="525"/>
      <c r="D49" s="526"/>
      <c r="E49" s="526"/>
      <c r="F49" s="526"/>
      <c r="G49" s="526"/>
      <c r="H49" s="526"/>
      <c r="I49" s="527"/>
      <c r="J49" s="41"/>
      <c r="K49" s="41"/>
    </row>
    <row r="50" spans="2:11" ht="26.25" customHeight="1" x14ac:dyDescent="0.2">
      <c r="B50" s="20" t="s">
        <v>128</v>
      </c>
      <c r="C50" s="528"/>
      <c r="D50" s="529"/>
      <c r="E50" s="529"/>
      <c r="F50" s="529"/>
      <c r="G50" s="529"/>
      <c r="H50" s="529"/>
      <c r="I50" s="530"/>
      <c r="J50" s="41"/>
      <c r="K50" s="41"/>
    </row>
    <row r="51" spans="2:11" ht="64.5" customHeight="1" x14ac:dyDescent="0.2">
      <c r="B51" s="127" t="s">
        <v>129</v>
      </c>
      <c r="C51" s="525"/>
      <c r="D51" s="526"/>
      <c r="E51" s="526"/>
      <c r="F51" s="526"/>
      <c r="G51" s="526"/>
      <c r="H51" s="526"/>
      <c r="I51" s="527"/>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28" t="s">
        <v>132</v>
      </c>
      <c r="D53" s="397" t="s">
        <v>133</v>
      </c>
      <c r="E53" s="397"/>
      <c r="F53" s="397"/>
      <c r="G53" s="397" t="s">
        <v>134</v>
      </c>
      <c r="H53" s="397"/>
      <c r="I53" s="398"/>
      <c r="J53" s="42"/>
      <c r="K53" s="42"/>
    </row>
    <row r="54" spans="2:11" ht="31.5" customHeight="1" x14ac:dyDescent="0.2">
      <c r="B54" s="396"/>
      <c r="C54" s="107"/>
      <c r="D54" s="391"/>
      <c r="E54" s="391"/>
      <c r="F54" s="391"/>
      <c r="G54" s="399"/>
      <c r="H54" s="399"/>
      <c r="I54" s="400"/>
      <c r="J54" s="42"/>
      <c r="K54" s="42"/>
    </row>
    <row r="55" spans="2:11" ht="31.5" customHeight="1" x14ac:dyDescent="0.2">
      <c r="B55" s="127" t="s">
        <v>135</v>
      </c>
      <c r="C55" s="523" t="s">
        <v>173</v>
      </c>
      <c r="D55" s="524"/>
      <c r="E55" s="413" t="s">
        <v>136</v>
      </c>
      <c r="F55" s="413"/>
      <c r="G55" s="412" t="s">
        <v>158</v>
      </c>
      <c r="H55" s="412"/>
      <c r="I55" s="414"/>
      <c r="J55" s="44"/>
      <c r="K55" s="44"/>
    </row>
    <row r="56" spans="2:11" ht="31.5" customHeight="1" x14ac:dyDescent="0.2">
      <c r="B56" s="127" t="s">
        <v>137</v>
      </c>
      <c r="C56" s="391" t="str">
        <f>+'[3]HV 1'!C56:D56</f>
        <v>NICOLAS ADOLFO CORREAL HUERTAS</v>
      </c>
      <c r="D56" s="391"/>
      <c r="E56" s="415" t="s">
        <v>138</v>
      </c>
      <c r="F56" s="415"/>
      <c r="G56" s="412" t="str">
        <f>+'[7]HV 1'!G59:I59</f>
        <v>DIANA VIDAL</v>
      </c>
      <c r="H56" s="412"/>
      <c r="I56" s="414"/>
      <c r="J56" s="44"/>
      <c r="K56" s="44"/>
    </row>
    <row r="57" spans="2:11" ht="31.5" customHeight="1" x14ac:dyDescent="0.2">
      <c r="B57" s="127"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0"/>
      <c r="C1" s="423" t="s">
        <v>24</v>
      </c>
      <c r="D1" s="424"/>
      <c r="E1" s="424"/>
      <c r="F1" s="424"/>
      <c r="G1" s="424"/>
      <c r="H1" s="425"/>
      <c r="I1" s="426"/>
      <c r="J1" s="427"/>
    </row>
    <row r="2" spans="2:11" ht="18" customHeight="1" thickBot="1" x14ac:dyDescent="0.3">
      <c r="B2" s="421"/>
      <c r="C2" s="432" t="s">
        <v>25</v>
      </c>
      <c r="D2" s="433"/>
      <c r="E2" s="433"/>
      <c r="F2" s="433"/>
      <c r="G2" s="433"/>
      <c r="H2" s="434"/>
      <c r="I2" s="428"/>
      <c r="J2" s="429"/>
    </row>
    <row r="3" spans="2:11" ht="18" customHeight="1" thickBot="1" x14ac:dyDescent="0.3">
      <c r="B3" s="421"/>
      <c r="C3" s="432" t="s">
        <v>183</v>
      </c>
      <c r="D3" s="433"/>
      <c r="E3" s="433"/>
      <c r="F3" s="433"/>
      <c r="G3" s="433"/>
      <c r="H3" s="434"/>
      <c r="I3" s="428"/>
      <c r="J3" s="429"/>
    </row>
    <row r="4" spans="2:11" ht="18" customHeight="1" thickBot="1" x14ac:dyDescent="0.3">
      <c r="B4" s="422"/>
      <c r="C4" s="432" t="s">
        <v>143</v>
      </c>
      <c r="D4" s="433"/>
      <c r="E4" s="433"/>
      <c r="F4" s="434"/>
      <c r="G4" s="435" t="s">
        <v>190</v>
      </c>
      <c r="H4" s="436"/>
      <c r="I4" s="430"/>
      <c r="J4" s="431"/>
    </row>
    <row r="5" spans="2:11" ht="18" customHeight="1" thickBot="1" x14ac:dyDescent="0.3">
      <c r="B5" s="51"/>
      <c r="C5" s="52"/>
      <c r="D5" s="52"/>
      <c r="E5" s="52"/>
      <c r="F5" s="52"/>
      <c r="G5" s="52"/>
      <c r="H5" s="52"/>
      <c r="I5" s="52"/>
      <c r="J5" s="53"/>
    </row>
    <row r="6" spans="2:11" ht="51.75" customHeight="1" thickBot="1" x14ac:dyDescent="0.3">
      <c r="B6" s="1" t="s">
        <v>199</v>
      </c>
      <c r="C6" s="439" t="str">
        <f>+'[5]Sección 1. Metas - Magnitud'!C7</f>
        <v>1032 - Gestión y control de tránsito y transporte</v>
      </c>
      <c r="D6" s="440"/>
      <c r="E6" s="441"/>
      <c r="F6" s="54"/>
      <c r="G6" s="52"/>
      <c r="H6" s="52"/>
      <c r="I6" s="52"/>
      <c r="J6" s="53"/>
    </row>
    <row r="7" spans="2:11" ht="32.25" customHeight="1" thickBot="1" x14ac:dyDescent="0.3">
      <c r="B7" s="2" t="s">
        <v>0</v>
      </c>
      <c r="C7" s="439" t="str">
        <f>+'[5]Sección 1. Metas - Magnitud'!C8:F8</f>
        <v>Dirección de Control y Vigilancia</v>
      </c>
      <c r="D7" s="440"/>
      <c r="E7" s="441"/>
      <c r="F7" s="54"/>
      <c r="G7" s="52"/>
      <c r="H7" s="52"/>
      <c r="I7" s="52"/>
      <c r="J7" s="53"/>
    </row>
    <row r="8" spans="2:11" ht="32.25" customHeight="1" thickBot="1" x14ac:dyDescent="0.3">
      <c r="B8" s="2" t="s">
        <v>144</v>
      </c>
      <c r="C8" s="439" t="str">
        <f>+'[5]Sección 1. Metas - Magnitud'!C9:F9</f>
        <v>Subsecretaría de Servicios de la Movilidad</v>
      </c>
      <c r="D8" s="440"/>
      <c r="E8" s="441"/>
      <c r="F8" s="4"/>
      <c r="G8" s="52"/>
      <c r="H8" s="52"/>
      <c r="I8" s="52"/>
      <c r="J8" s="53"/>
    </row>
    <row r="9" spans="2:11" ht="33.75" customHeight="1" thickBot="1" x14ac:dyDescent="0.3">
      <c r="B9" s="2" t="s">
        <v>28</v>
      </c>
      <c r="C9" s="439" t="s">
        <v>184</v>
      </c>
      <c r="D9" s="440"/>
      <c r="E9" s="441"/>
      <c r="F9" s="54"/>
      <c r="G9" s="52"/>
      <c r="H9" s="52"/>
      <c r="I9" s="52"/>
      <c r="J9" s="53"/>
    </row>
    <row r="10" spans="2:11" ht="33.75" customHeight="1" thickBot="1" x14ac:dyDescent="0.3">
      <c r="B10" s="100" t="s">
        <v>197</v>
      </c>
      <c r="C10" s="439" t="str">
        <f>+'[7]HV 14'!F9</f>
        <v>14. Realizar 241 visitas administrativas y de seguimiento a empresas prestadoras del servicio público de transporte.</v>
      </c>
      <c r="D10" s="440"/>
      <c r="E10" s="441"/>
      <c r="F10" s="54"/>
      <c r="G10" s="52"/>
      <c r="H10" s="52"/>
      <c r="I10" s="52"/>
      <c r="J10" s="53"/>
    </row>
    <row r="11" spans="2:11" ht="34.5" customHeight="1" x14ac:dyDescent="0.25"/>
    <row r="12" spans="2:11" ht="21.75" customHeight="1" x14ac:dyDescent="0.25">
      <c r="B12" s="449" t="s">
        <v>218</v>
      </c>
      <c r="C12" s="450"/>
      <c r="D12" s="450"/>
      <c r="E12" s="450"/>
      <c r="F12" s="450"/>
      <c r="G12" s="450"/>
      <c r="H12" s="451"/>
      <c r="I12" s="557" t="s">
        <v>145</v>
      </c>
      <c r="J12" s="558"/>
      <c r="K12" s="558"/>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55"/>
    </row>
    <row r="16" spans="2:11" x14ac:dyDescent="0.25">
      <c r="B16" s="148"/>
      <c r="C16" s="149"/>
      <c r="D16" s="150"/>
      <c r="E16" s="151"/>
      <c r="F16" s="149"/>
      <c r="G16" s="150"/>
      <c r="H16" s="152"/>
      <c r="I16" s="153"/>
      <c r="J16" s="154"/>
      <c r="K16" s="556"/>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51" t="s">
        <v>17</v>
      </c>
      <c r="C19" s="552"/>
      <c r="D19" s="163">
        <f>SUM(D15:D16)</f>
        <v>0</v>
      </c>
      <c r="E19" s="553" t="s">
        <v>17</v>
      </c>
      <c r="F19" s="554"/>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17"/>
      <c r="C2" s="315" t="s">
        <v>24</v>
      </c>
      <c r="D2" s="315"/>
      <c r="E2" s="315"/>
      <c r="F2" s="315"/>
      <c r="G2" s="315"/>
      <c r="H2" s="315"/>
      <c r="I2" s="319"/>
      <c r="J2" s="13"/>
      <c r="K2" s="13"/>
      <c r="M2" s="14" t="s">
        <v>47</v>
      </c>
    </row>
    <row r="3" spans="2:14" ht="25.5" customHeight="1" x14ac:dyDescent="0.2">
      <c r="B3" s="318"/>
      <c r="C3" s="316" t="s">
        <v>25</v>
      </c>
      <c r="D3" s="316"/>
      <c r="E3" s="316"/>
      <c r="F3" s="316"/>
      <c r="G3" s="316"/>
      <c r="H3" s="316"/>
      <c r="I3" s="320"/>
      <c r="J3" s="13"/>
      <c r="K3" s="13"/>
      <c r="M3" s="14" t="s">
        <v>48</v>
      </c>
    </row>
    <row r="4" spans="2:14" ht="25.5" customHeight="1" x14ac:dyDescent="0.2">
      <c r="B4" s="318"/>
      <c r="C4" s="316" t="s">
        <v>49</v>
      </c>
      <c r="D4" s="316"/>
      <c r="E4" s="316"/>
      <c r="F4" s="316"/>
      <c r="G4" s="316"/>
      <c r="H4" s="316"/>
      <c r="I4" s="320"/>
      <c r="J4" s="13"/>
      <c r="K4" s="13"/>
      <c r="M4" s="14" t="s">
        <v>50</v>
      </c>
    </row>
    <row r="5" spans="2:14" ht="25.5" customHeight="1" x14ac:dyDescent="0.2">
      <c r="B5" s="318"/>
      <c r="C5" s="316" t="s">
        <v>51</v>
      </c>
      <c r="D5" s="316"/>
      <c r="E5" s="316"/>
      <c r="F5" s="316"/>
      <c r="G5" s="321" t="s">
        <v>52</v>
      </c>
      <c r="H5" s="321"/>
      <c r="I5" s="320"/>
      <c r="J5" s="13"/>
      <c r="K5" s="13"/>
      <c r="M5" s="14" t="s">
        <v>53</v>
      </c>
    </row>
    <row r="6" spans="2:14" ht="23.25" customHeight="1" x14ac:dyDescent="0.2">
      <c r="B6" s="322" t="s">
        <v>54</v>
      </c>
      <c r="C6" s="323"/>
      <c r="D6" s="323"/>
      <c r="E6" s="323"/>
      <c r="F6" s="323"/>
      <c r="G6" s="323"/>
      <c r="H6" s="323"/>
      <c r="I6" s="324"/>
      <c r="J6" s="15"/>
      <c r="K6" s="15"/>
    </row>
    <row r="7" spans="2:14" ht="24" customHeight="1" x14ac:dyDescent="0.2">
      <c r="B7" s="325" t="s">
        <v>55</v>
      </c>
      <c r="C7" s="326"/>
      <c r="D7" s="326"/>
      <c r="E7" s="326"/>
      <c r="F7" s="326"/>
      <c r="G7" s="326"/>
      <c r="H7" s="326"/>
      <c r="I7" s="327"/>
      <c r="J7" s="16"/>
      <c r="K7" s="16"/>
    </row>
    <row r="8" spans="2:14" ht="24" customHeight="1" x14ac:dyDescent="0.2">
      <c r="B8" s="328" t="s">
        <v>56</v>
      </c>
      <c r="C8" s="329"/>
      <c r="D8" s="329"/>
      <c r="E8" s="329"/>
      <c r="F8" s="329"/>
      <c r="G8" s="329"/>
      <c r="H8" s="329"/>
      <c r="I8" s="330"/>
      <c r="J8" s="58"/>
      <c r="K8" s="58"/>
      <c r="N8" s="6" t="s">
        <v>57</v>
      </c>
    </row>
    <row r="9" spans="2:14" ht="30.75" customHeight="1" x14ac:dyDescent="0.2">
      <c r="B9" s="113" t="s">
        <v>58</v>
      </c>
      <c r="C9" s="59">
        <v>231</v>
      </c>
      <c r="D9" s="336" t="s">
        <v>59</v>
      </c>
      <c r="E9" s="336"/>
      <c r="F9" s="337" t="s">
        <v>201</v>
      </c>
      <c r="G9" s="338"/>
      <c r="H9" s="338"/>
      <c r="I9" s="339"/>
      <c r="J9" s="17"/>
      <c r="K9" s="17"/>
      <c r="M9" s="14" t="s">
        <v>60</v>
      </c>
      <c r="N9" s="6" t="s">
        <v>61</v>
      </c>
    </row>
    <row r="10" spans="2:14" ht="30.75" customHeight="1" x14ac:dyDescent="0.2">
      <c r="B10" s="20" t="s">
        <v>62</v>
      </c>
      <c r="C10" s="60" t="s">
        <v>81</v>
      </c>
      <c r="D10" s="340" t="s">
        <v>63</v>
      </c>
      <c r="E10" s="341"/>
      <c r="F10" s="331" t="s">
        <v>155</v>
      </c>
      <c r="G10" s="332"/>
      <c r="H10" s="18" t="s">
        <v>64</v>
      </c>
      <c r="I10" s="115" t="s">
        <v>81</v>
      </c>
      <c r="J10" s="19"/>
      <c r="K10" s="19"/>
      <c r="M10" s="14" t="s">
        <v>65</v>
      </c>
      <c r="N10" s="6" t="s">
        <v>66</v>
      </c>
    </row>
    <row r="11" spans="2:14" ht="30.75" customHeight="1" x14ac:dyDescent="0.2">
      <c r="B11" s="20" t="s">
        <v>67</v>
      </c>
      <c r="C11" s="333" t="s">
        <v>156</v>
      </c>
      <c r="D11" s="333"/>
      <c r="E11" s="333"/>
      <c r="F11" s="333"/>
      <c r="G11" s="18" t="s">
        <v>68</v>
      </c>
      <c r="H11" s="334">
        <v>1032</v>
      </c>
      <c r="I11" s="335"/>
      <c r="J11" s="21"/>
      <c r="K11" s="21"/>
      <c r="M11" s="14" t="s">
        <v>69</v>
      </c>
      <c r="N11" s="6" t="s">
        <v>70</v>
      </c>
    </row>
    <row r="12" spans="2:14" ht="30.75" customHeight="1" x14ac:dyDescent="0.2">
      <c r="B12" s="20" t="s">
        <v>71</v>
      </c>
      <c r="C12" s="342" t="s">
        <v>65</v>
      </c>
      <c r="D12" s="342"/>
      <c r="E12" s="342"/>
      <c r="F12" s="342"/>
      <c r="G12" s="18" t="s">
        <v>72</v>
      </c>
      <c r="H12" s="343" t="s">
        <v>157</v>
      </c>
      <c r="I12" s="344"/>
      <c r="J12" s="22"/>
      <c r="K12" s="22"/>
      <c r="M12" s="23" t="s">
        <v>73</v>
      </c>
    </row>
    <row r="13" spans="2:14" ht="30.75" customHeight="1" x14ac:dyDescent="0.2">
      <c r="B13" s="20" t="s">
        <v>74</v>
      </c>
      <c r="C13" s="345" t="s">
        <v>45</v>
      </c>
      <c r="D13" s="345"/>
      <c r="E13" s="345"/>
      <c r="F13" s="345"/>
      <c r="G13" s="345"/>
      <c r="H13" s="345"/>
      <c r="I13" s="346"/>
      <c r="J13" s="24"/>
      <c r="K13" s="24"/>
      <c r="M13" s="23"/>
    </row>
    <row r="14" spans="2:14" ht="30.75" customHeight="1" x14ac:dyDescent="0.2">
      <c r="B14" s="20" t="s">
        <v>75</v>
      </c>
      <c r="C14" s="331" t="s">
        <v>202</v>
      </c>
      <c r="D14" s="332"/>
      <c r="E14" s="332"/>
      <c r="F14" s="332"/>
      <c r="G14" s="332"/>
      <c r="H14" s="332"/>
      <c r="I14" s="347"/>
      <c r="J14" s="19"/>
      <c r="K14" s="19"/>
      <c r="M14" s="23"/>
      <c r="N14" s="6" t="s">
        <v>76</v>
      </c>
    </row>
    <row r="15" spans="2:14" ht="30.75" customHeight="1" x14ac:dyDescent="0.2">
      <c r="B15" s="20" t="s">
        <v>77</v>
      </c>
      <c r="C15" s="348" t="s">
        <v>203</v>
      </c>
      <c r="D15" s="348"/>
      <c r="E15" s="348"/>
      <c r="F15" s="348"/>
      <c r="G15" s="18" t="s">
        <v>78</v>
      </c>
      <c r="H15" s="349" t="s">
        <v>91</v>
      </c>
      <c r="I15" s="350"/>
      <c r="J15" s="19"/>
      <c r="K15" s="19"/>
      <c r="M15" s="23" t="s">
        <v>80</v>
      </c>
      <c r="N15" s="6" t="s">
        <v>81</v>
      </c>
    </row>
    <row r="16" spans="2:14" ht="30.75" customHeight="1" x14ac:dyDescent="0.2">
      <c r="B16" s="20" t="s">
        <v>82</v>
      </c>
      <c r="C16" s="351" t="s">
        <v>215</v>
      </c>
      <c r="D16" s="352"/>
      <c r="E16" s="352"/>
      <c r="F16" s="352"/>
      <c r="G16" s="18" t="s">
        <v>83</v>
      </c>
      <c r="H16" s="349" t="s">
        <v>70</v>
      </c>
      <c r="I16" s="350"/>
      <c r="J16" s="19"/>
      <c r="K16" s="19"/>
      <c r="M16" s="23" t="s">
        <v>84</v>
      </c>
    </row>
    <row r="17" spans="2:14" ht="36" customHeight="1" x14ac:dyDescent="0.2">
      <c r="B17" s="20" t="s">
        <v>85</v>
      </c>
      <c r="C17" s="345" t="s">
        <v>204</v>
      </c>
      <c r="D17" s="345"/>
      <c r="E17" s="345"/>
      <c r="F17" s="345"/>
      <c r="G17" s="345"/>
      <c r="H17" s="345"/>
      <c r="I17" s="346"/>
      <c r="J17" s="24"/>
      <c r="K17" s="24"/>
      <c r="M17" s="23" t="s">
        <v>86</v>
      </c>
      <c r="N17" s="6" t="s">
        <v>39</v>
      </c>
    </row>
    <row r="18" spans="2:14" ht="30.75" customHeight="1" x14ac:dyDescent="0.2">
      <c r="B18" s="20" t="s">
        <v>87</v>
      </c>
      <c r="C18" s="348" t="s">
        <v>163</v>
      </c>
      <c r="D18" s="348"/>
      <c r="E18" s="348"/>
      <c r="F18" s="348"/>
      <c r="G18" s="348"/>
      <c r="H18" s="348"/>
      <c r="I18" s="353"/>
      <c r="J18" s="25"/>
      <c r="K18" s="25"/>
      <c r="M18" s="23" t="s">
        <v>88</v>
      </c>
      <c r="N18" s="6" t="s">
        <v>40</v>
      </c>
    </row>
    <row r="19" spans="2:14" ht="30.75" customHeight="1" x14ac:dyDescent="0.2">
      <c r="B19" s="20" t="s">
        <v>89</v>
      </c>
      <c r="C19" s="348" t="s">
        <v>159</v>
      </c>
      <c r="D19" s="348"/>
      <c r="E19" s="348"/>
      <c r="F19" s="348"/>
      <c r="G19" s="348"/>
      <c r="H19" s="348"/>
      <c r="I19" s="353"/>
      <c r="J19" s="26"/>
      <c r="K19" s="26"/>
      <c r="M19" s="23"/>
      <c r="N19" s="6" t="s">
        <v>41</v>
      </c>
    </row>
    <row r="20" spans="2:14" ht="30.75" customHeight="1" x14ac:dyDescent="0.2">
      <c r="B20" s="20" t="s">
        <v>90</v>
      </c>
      <c r="C20" s="354" t="s">
        <v>151</v>
      </c>
      <c r="D20" s="354"/>
      <c r="E20" s="354"/>
      <c r="F20" s="354"/>
      <c r="G20" s="354"/>
      <c r="H20" s="354"/>
      <c r="I20" s="355"/>
      <c r="J20" s="27"/>
      <c r="K20" s="27"/>
      <c r="M20" s="23" t="s">
        <v>91</v>
      </c>
      <c r="N20" s="6" t="s">
        <v>42</v>
      </c>
    </row>
    <row r="21" spans="2:14" ht="27.75" customHeight="1" x14ac:dyDescent="0.2">
      <c r="B21" s="356" t="s">
        <v>92</v>
      </c>
      <c r="C21" s="358" t="s">
        <v>93</v>
      </c>
      <c r="D21" s="358"/>
      <c r="E21" s="358"/>
      <c r="F21" s="359" t="s">
        <v>94</v>
      </c>
      <c r="G21" s="359"/>
      <c r="H21" s="359"/>
      <c r="I21" s="360"/>
      <c r="J21" s="28"/>
      <c r="K21" s="28"/>
      <c r="M21" s="23" t="s">
        <v>79</v>
      </c>
      <c r="N21" s="6" t="s">
        <v>43</v>
      </c>
    </row>
    <row r="22" spans="2:14" ht="27" customHeight="1" x14ac:dyDescent="0.2">
      <c r="B22" s="357"/>
      <c r="C22" s="348" t="s">
        <v>160</v>
      </c>
      <c r="D22" s="348"/>
      <c r="E22" s="348"/>
      <c r="F22" s="348" t="s">
        <v>161</v>
      </c>
      <c r="G22" s="348"/>
      <c r="H22" s="348"/>
      <c r="I22" s="353"/>
      <c r="J22" s="26"/>
      <c r="K22" s="26"/>
      <c r="M22" s="23" t="s">
        <v>95</v>
      </c>
      <c r="N22" s="6" t="s">
        <v>44</v>
      </c>
    </row>
    <row r="23" spans="2:14" ht="39.75" customHeight="1" x14ac:dyDescent="0.2">
      <c r="B23" s="20" t="s">
        <v>96</v>
      </c>
      <c r="C23" s="349" t="s">
        <v>151</v>
      </c>
      <c r="D23" s="349"/>
      <c r="E23" s="349"/>
      <c r="F23" s="349" t="s">
        <v>151</v>
      </c>
      <c r="G23" s="349"/>
      <c r="H23" s="349"/>
      <c r="I23" s="350"/>
      <c r="J23" s="19"/>
      <c r="K23" s="19"/>
      <c r="M23" s="23"/>
      <c r="N23" s="6" t="s">
        <v>45</v>
      </c>
    </row>
    <row r="24" spans="2:14" ht="44.25" customHeight="1" x14ac:dyDescent="0.2">
      <c r="B24" s="20" t="s">
        <v>97</v>
      </c>
      <c r="C24" s="370" t="s">
        <v>205</v>
      </c>
      <c r="D24" s="371"/>
      <c r="E24" s="372"/>
      <c r="F24" s="337" t="s">
        <v>206</v>
      </c>
      <c r="G24" s="338"/>
      <c r="H24" s="338"/>
      <c r="I24" s="339"/>
      <c r="J24" s="25"/>
      <c r="K24" s="25"/>
      <c r="M24" s="29"/>
      <c r="N24" s="6" t="s">
        <v>46</v>
      </c>
    </row>
    <row r="25" spans="2:14" ht="29.25" customHeight="1" x14ac:dyDescent="0.2">
      <c r="B25" s="20" t="s">
        <v>98</v>
      </c>
      <c r="C25" s="373" t="s">
        <v>215</v>
      </c>
      <c r="D25" s="374"/>
      <c r="E25" s="375"/>
      <c r="F25" s="18" t="s">
        <v>99</v>
      </c>
      <c r="G25" s="376">
        <v>0.3</v>
      </c>
      <c r="H25" s="377"/>
      <c r="I25" s="378"/>
      <c r="J25" s="30"/>
      <c r="K25" s="30"/>
      <c r="M25" s="29"/>
    </row>
    <row r="26" spans="2:14" ht="27" customHeight="1" x14ac:dyDescent="0.2">
      <c r="B26" s="20" t="s">
        <v>100</v>
      </c>
      <c r="C26" s="337" t="s">
        <v>216</v>
      </c>
      <c r="D26" s="338"/>
      <c r="E26" s="379"/>
      <c r="F26" s="18" t="s">
        <v>101</v>
      </c>
      <c r="G26" s="380">
        <v>0.3</v>
      </c>
      <c r="H26" s="381"/>
      <c r="I26" s="382"/>
      <c r="J26" s="31"/>
      <c r="K26" s="31"/>
      <c r="M26" s="29"/>
    </row>
    <row r="27" spans="2:14" ht="47.25" customHeight="1" x14ac:dyDescent="0.2">
      <c r="B27" s="112" t="s">
        <v>102</v>
      </c>
      <c r="C27" s="383" t="s">
        <v>86</v>
      </c>
      <c r="D27" s="384"/>
      <c r="E27" s="385"/>
      <c r="F27" s="32" t="s">
        <v>103</v>
      </c>
      <c r="G27" s="380" t="s">
        <v>182</v>
      </c>
      <c r="H27" s="381"/>
      <c r="I27" s="382"/>
      <c r="J27" s="28"/>
      <c r="K27" s="28"/>
      <c r="M27" s="29"/>
    </row>
    <row r="28" spans="2:14" ht="30" customHeight="1" x14ac:dyDescent="0.2">
      <c r="B28" s="386" t="s">
        <v>104</v>
      </c>
      <c r="C28" s="387"/>
      <c r="D28" s="387"/>
      <c r="E28" s="387"/>
      <c r="F28" s="387"/>
      <c r="G28" s="387"/>
      <c r="H28" s="387"/>
      <c r="I28" s="388"/>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89" t="s">
        <v>224</v>
      </c>
      <c r="D42" s="389"/>
      <c r="E42" s="389"/>
      <c r="F42" s="389"/>
      <c r="G42" s="389"/>
      <c r="H42" s="389"/>
      <c r="I42" s="390"/>
      <c r="J42" s="39"/>
      <c r="K42" s="39"/>
    </row>
    <row r="43" spans="2:11" ht="29.25" customHeight="1" x14ac:dyDescent="0.2">
      <c r="B43" s="386" t="s">
        <v>126</v>
      </c>
      <c r="C43" s="387"/>
      <c r="D43" s="387"/>
      <c r="E43" s="387"/>
      <c r="F43" s="387"/>
      <c r="G43" s="387"/>
      <c r="H43" s="387"/>
      <c r="I43" s="388"/>
      <c r="J43" s="58"/>
      <c r="K43" s="58"/>
    </row>
    <row r="44" spans="2:11" ht="32.25" customHeight="1" x14ac:dyDescent="0.2">
      <c r="B44" s="361"/>
      <c r="C44" s="362"/>
      <c r="D44" s="362"/>
      <c r="E44" s="362"/>
      <c r="F44" s="362"/>
      <c r="G44" s="362"/>
      <c r="H44" s="362"/>
      <c r="I44" s="363"/>
      <c r="J44" s="58"/>
      <c r="K44" s="58"/>
    </row>
    <row r="45" spans="2:11" ht="32.25" customHeight="1" x14ac:dyDescent="0.2">
      <c r="B45" s="364"/>
      <c r="C45" s="365"/>
      <c r="D45" s="365"/>
      <c r="E45" s="365"/>
      <c r="F45" s="365"/>
      <c r="G45" s="365"/>
      <c r="H45" s="365"/>
      <c r="I45" s="366"/>
      <c r="J45" s="39"/>
      <c r="K45" s="39"/>
    </row>
    <row r="46" spans="2:11" ht="32.25" customHeight="1" x14ac:dyDescent="0.2">
      <c r="B46" s="364"/>
      <c r="C46" s="365"/>
      <c r="D46" s="365"/>
      <c r="E46" s="365"/>
      <c r="F46" s="365"/>
      <c r="G46" s="365"/>
      <c r="H46" s="365"/>
      <c r="I46" s="366"/>
      <c r="J46" s="39"/>
      <c r="K46" s="39"/>
    </row>
    <row r="47" spans="2:11" ht="32.25" customHeight="1" x14ac:dyDescent="0.2">
      <c r="B47" s="364"/>
      <c r="C47" s="365"/>
      <c r="D47" s="365"/>
      <c r="E47" s="365"/>
      <c r="F47" s="365"/>
      <c r="G47" s="365"/>
      <c r="H47" s="365"/>
      <c r="I47" s="366"/>
      <c r="J47" s="39"/>
      <c r="K47" s="39"/>
    </row>
    <row r="48" spans="2:11" ht="32.25" customHeight="1" x14ac:dyDescent="0.2">
      <c r="B48" s="367"/>
      <c r="C48" s="368"/>
      <c r="D48" s="368"/>
      <c r="E48" s="368"/>
      <c r="F48" s="368"/>
      <c r="G48" s="368"/>
      <c r="H48" s="368"/>
      <c r="I48" s="369"/>
      <c r="J48" s="40"/>
      <c r="K48" s="40"/>
    </row>
    <row r="49" spans="2:11" ht="83.25" customHeight="1" x14ac:dyDescent="0.2">
      <c r="B49" s="20" t="s">
        <v>127</v>
      </c>
      <c r="C49" s="389" t="s">
        <v>224</v>
      </c>
      <c r="D49" s="389"/>
      <c r="E49" s="389"/>
      <c r="F49" s="389"/>
      <c r="G49" s="389"/>
      <c r="H49" s="389"/>
      <c r="I49" s="390"/>
      <c r="J49" s="41"/>
      <c r="K49" s="41"/>
    </row>
    <row r="50" spans="2:11" ht="34.5" customHeight="1" x14ac:dyDescent="0.2">
      <c r="B50" s="20" t="s">
        <v>128</v>
      </c>
      <c r="C50" s="391" t="s">
        <v>182</v>
      </c>
      <c r="D50" s="391"/>
      <c r="E50" s="391"/>
      <c r="F50" s="391"/>
      <c r="G50" s="391"/>
      <c r="H50" s="391"/>
      <c r="I50" s="392"/>
      <c r="J50" s="41"/>
      <c r="K50" s="41"/>
    </row>
    <row r="51" spans="2:11" ht="34.5" customHeight="1" x14ac:dyDescent="0.2">
      <c r="B51" s="114" t="s">
        <v>129</v>
      </c>
      <c r="C51" s="393" t="s">
        <v>225</v>
      </c>
      <c r="D51" s="394"/>
      <c r="E51" s="394"/>
      <c r="F51" s="394"/>
      <c r="G51" s="394"/>
      <c r="H51" s="394"/>
      <c r="I51" s="395"/>
      <c r="J51" s="41"/>
      <c r="K51" s="41"/>
    </row>
    <row r="52" spans="2:11" ht="29.25" customHeight="1" x14ac:dyDescent="0.2">
      <c r="B52" s="386" t="s">
        <v>130</v>
      </c>
      <c r="C52" s="387"/>
      <c r="D52" s="387"/>
      <c r="E52" s="387"/>
      <c r="F52" s="387"/>
      <c r="G52" s="387"/>
      <c r="H52" s="387"/>
      <c r="I52" s="388"/>
      <c r="J52" s="41"/>
      <c r="K52" s="41"/>
    </row>
    <row r="53" spans="2:11" ht="33" customHeight="1" x14ac:dyDescent="0.2">
      <c r="B53" s="396" t="s">
        <v>131</v>
      </c>
      <c r="C53" s="111" t="s">
        <v>132</v>
      </c>
      <c r="D53" s="397" t="s">
        <v>133</v>
      </c>
      <c r="E53" s="397"/>
      <c r="F53" s="397"/>
      <c r="G53" s="397" t="s">
        <v>134</v>
      </c>
      <c r="H53" s="397"/>
      <c r="I53" s="398"/>
      <c r="J53" s="42"/>
      <c r="K53" s="42"/>
    </row>
    <row r="54" spans="2:11" ht="31.5" customHeight="1" x14ac:dyDescent="0.2">
      <c r="B54" s="396"/>
      <c r="C54" s="43"/>
      <c r="D54" s="391"/>
      <c r="E54" s="391"/>
      <c r="F54" s="391"/>
      <c r="G54" s="399"/>
      <c r="H54" s="399"/>
      <c r="I54" s="400"/>
      <c r="J54" s="42"/>
      <c r="K54" s="42"/>
    </row>
    <row r="55" spans="2:11" ht="31.5" customHeight="1" x14ac:dyDescent="0.2">
      <c r="B55" s="114" t="s">
        <v>135</v>
      </c>
      <c r="C55" s="412" t="s">
        <v>164</v>
      </c>
      <c r="D55" s="412"/>
      <c r="E55" s="413" t="s">
        <v>136</v>
      </c>
      <c r="F55" s="413"/>
      <c r="G55" s="412" t="s">
        <v>186</v>
      </c>
      <c r="H55" s="412"/>
      <c r="I55" s="414"/>
      <c r="J55" s="44"/>
      <c r="K55" s="44"/>
    </row>
    <row r="56" spans="2:11" ht="31.5" customHeight="1" x14ac:dyDescent="0.2">
      <c r="B56" s="114" t="s">
        <v>137</v>
      </c>
      <c r="C56" s="391" t="str">
        <f>+'[3]HV 1'!C56:D56</f>
        <v>NICOLAS ADOLFO CORREAL HUERTAS</v>
      </c>
      <c r="D56" s="391"/>
      <c r="E56" s="415" t="s">
        <v>138</v>
      </c>
      <c r="F56" s="415"/>
      <c r="G56" s="412" t="str">
        <f>+'[4]HV 1'!G56:I56</f>
        <v>DIANA VIDAL</v>
      </c>
      <c r="H56" s="412"/>
      <c r="I56" s="414"/>
      <c r="J56" s="44"/>
      <c r="K56" s="44"/>
    </row>
    <row r="57" spans="2:11" ht="31.5" customHeight="1" x14ac:dyDescent="0.2">
      <c r="B57" s="114" t="s">
        <v>139</v>
      </c>
      <c r="C57" s="391"/>
      <c r="D57" s="391"/>
      <c r="E57" s="401" t="s">
        <v>140</v>
      </c>
      <c r="F57" s="402"/>
      <c r="G57" s="405"/>
      <c r="H57" s="406"/>
      <c r="I57" s="407"/>
      <c r="J57" s="45"/>
      <c r="K57" s="45"/>
    </row>
    <row r="58" spans="2:11" ht="31.5" customHeight="1" thickBot="1" x14ac:dyDescent="0.25">
      <c r="B58" s="78" t="s">
        <v>141</v>
      </c>
      <c r="C58" s="411"/>
      <c r="D58" s="411"/>
      <c r="E58" s="403"/>
      <c r="F58" s="404"/>
      <c r="G58" s="408"/>
      <c r="H58" s="409"/>
      <c r="I58" s="410"/>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0"/>
      <c r="C1" s="423" t="s">
        <v>24</v>
      </c>
      <c r="D1" s="424"/>
      <c r="E1" s="424"/>
      <c r="F1" s="424"/>
      <c r="G1" s="424"/>
      <c r="H1" s="425"/>
      <c r="I1" s="426"/>
      <c r="J1" s="427"/>
    </row>
    <row r="2" spans="2:13" ht="18" customHeight="1" thickBot="1" x14ac:dyDescent="0.3">
      <c r="B2" s="421"/>
      <c r="C2" s="432" t="s">
        <v>25</v>
      </c>
      <c r="D2" s="433"/>
      <c r="E2" s="433"/>
      <c r="F2" s="433"/>
      <c r="G2" s="433"/>
      <c r="H2" s="434"/>
      <c r="I2" s="428"/>
      <c r="J2" s="429"/>
    </row>
    <row r="3" spans="2:13" ht="18" customHeight="1" thickBot="1" x14ac:dyDescent="0.3">
      <c r="B3" s="421"/>
      <c r="C3" s="432" t="s">
        <v>142</v>
      </c>
      <c r="D3" s="433"/>
      <c r="E3" s="433"/>
      <c r="F3" s="433"/>
      <c r="G3" s="433"/>
      <c r="H3" s="434"/>
      <c r="I3" s="428"/>
      <c r="J3" s="429"/>
    </row>
    <row r="4" spans="2:13" ht="18" customHeight="1" thickBot="1" x14ac:dyDescent="0.3">
      <c r="B4" s="422"/>
      <c r="C4" s="432" t="s">
        <v>143</v>
      </c>
      <c r="D4" s="433"/>
      <c r="E4" s="433"/>
      <c r="F4" s="434"/>
      <c r="G4" s="435" t="s">
        <v>190</v>
      </c>
      <c r="H4" s="436"/>
      <c r="I4" s="430"/>
      <c r="J4" s="431"/>
    </row>
    <row r="5" spans="2:13" ht="18" customHeight="1" thickBot="1" x14ac:dyDescent="0.3">
      <c r="B5" s="51"/>
      <c r="C5" s="52"/>
      <c r="D5" s="52"/>
      <c r="E5" s="52"/>
      <c r="F5" s="52"/>
      <c r="G5" s="52"/>
      <c r="H5" s="52"/>
      <c r="I5" s="52"/>
      <c r="J5" s="53"/>
    </row>
    <row r="6" spans="2:13" ht="51.75" customHeight="1" thickBot="1" x14ac:dyDescent="0.3">
      <c r="B6" s="1" t="s">
        <v>185</v>
      </c>
      <c r="C6" s="439" t="str">
        <f>+'[5]Sección 1. Metas - Magnitud'!C7</f>
        <v>1032 - Gestión y control de tránsito y transporte</v>
      </c>
      <c r="D6" s="440"/>
      <c r="E6" s="441"/>
      <c r="F6" s="54"/>
      <c r="G6" s="52"/>
      <c r="H6" s="52"/>
      <c r="I6" s="52"/>
      <c r="J6" s="53"/>
    </row>
    <row r="7" spans="2:13" ht="32.25" customHeight="1" thickBot="1" x14ac:dyDescent="0.3">
      <c r="B7" s="2" t="s">
        <v>0</v>
      </c>
      <c r="C7" s="439" t="str">
        <f>+'[5]Sección 1. Metas - Magnitud'!C8:F8</f>
        <v>Dirección de Control y Vigilancia</v>
      </c>
      <c r="D7" s="440"/>
      <c r="E7" s="441"/>
      <c r="F7" s="54"/>
      <c r="G7" s="52"/>
      <c r="H7" s="52"/>
      <c r="I7" s="52"/>
      <c r="J7" s="53"/>
    </row>
    <row r="8" spans="2:13" ht="32.25" customHeight="1" thickBot="1" x14ac:dyDescent="0.3">
      <c r="B8" s="2" t="s">
        <v>144</v>
      </c>
      <c r="C8" s="439" t="str">
        <f>+'[5]Sección 1. Metas - Magnitud'!C9:F9</f>
        <v>Subsecretaría de Servicios de la Movilidad</v>
      </c>
      <c r="D8" s="440"/>
      <c r="E8" s="441"/>
      <c r="F8" s="4"/>
      <c r="G8" s="52"/>
      <c r="H8" s="52"/>
      <c r="I8" s="52"/>
      <c r="J8" s="53"/>
    </row>
    <row r="9" spans="2:13" ht="33.75" customHeight="1" thickBot="1" x14ac:dyDescent="0.3">
      <c r="B9" s="2" t="s">
        <v>28</v>
      </c>
      <c r="C9" s="439" t="s">
        <v>184</v>
      </c>
      <c r="D9" s="440"/>
      <c r="E9" s="441"/>
      <c r="F9" s="54"/>
      <c r="G9" s="52"/>
      <c r="H9" s="52"/>
      <c r="I9" s="52"/>
      <c r="J9" s="53"/>
    </row>
    <row r="10" spans="2:13" ht="32.25" customHeight="1" thickBot="1" x14ac:dyDescent="0.3">
      <c r="B10" s="2" t="s">
        <v>197</v>
      </c>
      <c r="C10" s="439" t="s">
        <v>202</v>
      </c>
      <c r="D10" s="440"/>
      <c r="E10" s="441"/>
    </row>
    <row r="12" spans="2:13" x14ac:dyDescent="0.25">
      <c r="B12" s="449" t="s">
        <v>217</v>
      </c>
      <c r="C12" s="450"/>
      <c r="D12" s="450"/>
      <c r="E12" s="450"/>
      <c r="F12" s="450"/>
      <c r="G12" s="450"/>
      <c r="H12" s="451"/>
      <c r="I12" s="443" t="s">
        <v>145</v>
      </c>
      <c r="J12" s="444"/>
      <c r="K12" s="444"/>
    </row>
    <row r="13" spans="2:13" s="56" customFormat="1" ht="30" customHeight="1" x14ac:dyDescent="0.25">
      <c r="B13" s="437" t="s">
        <v>146</v>
      </c>
      <c r="C13" s="437" t="s">
        <v>147</v>
      </c>
      <c r="D13" s="437" t="s">
        <v>196</v>
      </c>
      <c r="E13" s="437" t="s">
        <v>148</v>
      </c>
      <c r="F13" s="437" t="s">
        <v>149</v>
      </c>
      <c r="G13" s="437" t="s">
        <v>191</v>
      </c>
      <c r="H13" s="437" t="s">
        <v>192</v>
      </c>
      <c r="I13" s="445" t="s">
        <v>193</v>
      </c>
      <c r="J13" s="447" t="s">
        <v>194</v>
      </c>
      <c r="K13" s="442" t="s">
        <v>195</v>
      </c>
    </row>
    <row r="14" spans="2:13" s="56" customFormat="1" x14ac:dyDescent="0.25">
      <c r="B14" s="438"/>
      <c r="C14" s="438"/>
      <c r="D14" s="438"/>
      <c r="E14" s="438"/>
      <c r="F14" s="438"/>
      <c r="G14" s="438"/>
      <c r="H14" s="438"/>
      <c r="I14" s="446"/>
      <c r="J14" s="448"/>
      <c r="K14" s="442"/>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16" t="s">
        <v>17</v>
      </c>
      <c r="C18" s="417"/>
      <c r="D18" s="57">
        <f>SUM(D15:D17)</f>
        <v>0.25</v>
      </c>
      <c r="E18" s="418" t="s">
        <v>17</v>
      </c>
      <c r="F18" s="419"/>
      <c r="G18" s="57">
        <f>SUM(G15:G17)</f>
        <v>0.25</v>
      </c>
      <c r="H18" s="167"/>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B34" zoomScaleNormal="100" workbookViewId="0">
      <selection activeCell="B45" sqref="B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179" t="s">
        <v>242</v>
      </c>
      <c r="C6" s="180">
        <v>1</v>
      </c>
      <c r="D6" s="461" t="s">
        <v>243</v>
      </c>
      <c r="E6" s="461"/>
      <c r="F6" s="462" t="s">
        <v>289</v>
      </c>
      <c r="G6" s="462"/>
      <c r="H6" s="462"/>
      <c r="I6" s="462"/>
      <c r="J6" s="181"/>
      <c r="K6" s="181"/>
      <c r="M6" s="173" t="s">
        <v>60</v>
      </c>
      <c r="N6" s="178" t="s">
        <v>61</v>
      </c>
    </row>
    <row r="7" spans="2:14" ht="30.75" customHeight="1" x14ac:dyDescent="0.2">
      <c r="B7" s="179" t="s">
        <v>244</v>
      </c>
      <c r="C7" s="180" t="s">
        <v>81</v>
      </c>
      <c r="D7" s="461" t="s">
        <v>245</v>
      </c>
      <c r="E7" s="461"/>
      <c r="F7" s="462" t="s">
        <v>290</v>
      </c>
      <c r="G7" s="462"/>
      <c r="H7" s="182" t="s">
        <v>246</v>
      </c>
      <c r="I7" s="180" t="s">
        <v>76</v>
      </c>
      <c r="J7" s="183"/>
      <c r="K7" s="183"/>
      <c r="M7" s="173" t="s">
        <v>65</v>
      </c>
      <c r="N7" s="178" t="s">
        <v>66</v>
      </c>
    </row>
    <row r="8" spans="2:14" ht="30.75" customHeight="1" x14ac:dyDescent="0.2">
      <c r="B8" s="179" t="s">
        <v>247</v>
      </c>
      <c r="C8" s="462" t="s">
        <v>291</v>
      </c>
      <c r="D8" s="462"/>
      <c r="E8" s="462"/>
      <c r="F8" s="462"/>
      <c r="G8" s="182" t="s">
        <v>248</v>
      </c>
      <c r="H8" s="464">
        <v>7560</v>
      </c>
      <c r="I8" s="464"/>
      <c r="J8" s="184"/>
      <c r="K8" s="184"/>
      <c r="M8" s="173" t="s">
        <v>69</v>
      </c>
      <c r="N8" s="178" t="s">
        <v>70</v>
      </c>
    </row>
    <row r="9" spans="2:14" ht="30.75" customHeight="1" x14ac:dyDescent="0.2">
      <c r="B9" s="179" t="s">
        <v>48</v>
      </c>
      <c r="C9" s="465" t="s">
        <v>65</v>
      </c>
      <c r="D9" s="465"/>
      <c r="E9" s="465"/>
      <c r="F9" s="465"/>
      <c r="G9" s="182" t="s">
        <v>249</v>
      </c>
      <c r="H9" s="466" t="s">
        <v>165</v>
      </c>
      <c r="I9" s="466"/>
      <c r="J9" s="185"/>
      <c r="K9" s="185"/>
      <c r="M9" s="186" t="s">
        <v>73</v>
      </c>
    </row>
    <row r="10" spans="2:14" ht="30.75" customHeight="1" x14ac:dyDescent="0.2">
      <c r="B10" s="179" t="s">
        <v>250</v>
      </c>
      <c r="C10" s="462" t="s">
        <v>376</v>
      </c>
      <c r="D10" s="462"/>
      <c r="E10" s="462"/>
      <c r="F10" s="462"/>
      <c r="G10" s="462"/>
      <c r="H10" s="462"/>
      <c r="I10" s="462"/>
      <c r="J10" s="187"/>
      <c r="K10" s="187"/>
      <c r="M10" s="186"/>
    </row>
    <row r="11" spans="2:14" ht="30.75" customHeight="1" x14ac:dyDescent="0.2">
      <c r="B11" s="179" t="s">
        <v>251</v>
      </c>
      <c r="C11" s="467" t="s">
        <v>293</v>
      </c>
      <c r="D11" s="467"/>
      <c r="E11" s="467"/>
      <c r="F11" s="467"/>
      <c r="G11" s="467"/>
      <c r="H11" s="467"/>
      <c r="I11" s="467"/>
      <c r="J11" s="183"/>
      <c r="K11" s="183"/>
      <c r="M11" s="186"/>
      <c r="N11" s="178" t="s">
        <v>76</v>
      </c>
    </row>
    <row r="12" spans="2:14" ht="30.75" customHeight="1" x14ac:dyDescent="0.2">
      <c r="B12" s="179" t="s">
        <v>254</v>
      </c>
      <c r="C12" s="463" t="s">
        <v>357</v>
      </c>
      <c r="D12" s="463"/>
      <c r="E12" s="463"/>
      <c r="F12" s="463"/>
      <c r="G12" s="182" t="s">
        <v>252</v>
      </c>
      <c r="H12" s="468" t="s">
        <v>91</v>
      </c>
      <c r="I12" s="468"/>
      <c r="J12" s="183"/>
      <c r="K12" s="183"/>
      <c r="M12" s="186" t="s">
        <v>80</v>
      </c>
      <c r="N12" s="178" t="s">
        <v>81</v>
      </c>
    </row>
    <row r="13" spans="2:14" ht="30.75" customHeight="1" x14ac:dyDescent="0.2">
      <c r="B13" s="179" t="s">
        <v>255</v>
      </c>
      <c r="C13" s="469" t="s">
        <v>294</v>
      </c>
      <c r="D13" s="469"/>
      <c r="E13" s="469"/>
      <c r="F13" s="469"/>
      <c r="G13" s="182" t="s">
        <v>253</v>
      </c>
      <c r="H13" s="467" t="s">
        <v>70</v>
      </c>
      <c r="I13" s="467"/>
      <c r="J13" s="183"/>
      <c r="K13" s="183"/>
      <c r="M13" s="186" t="s">
        <v>84</v>
      </c>
    </row>
    <row r="14" spans="2:14" ht="64.5" customHeight="1" x14ac:dyDescent="0.2">
      <c r="B14" s="179" t="s">
        <v>256</v>
      </c>
      <c r="C14" s="470" t="s">
        <v>295</v>
      </c>
      <c r="D14" s="470"/>
      <c r="E14" s="470"/>
      <c r="F14" s="470"/>
      <c r="G14" s="470"/>
      <c r="H14" s="470"/>
      <c r="I14" s="470"/>
      <c r="J14" s="187"/>
      <c r="K14" s="187"/>
      <c r="M14" s="186" t="s">
        <v>86</v>
      </c>
      <c r="N14" s="178"/>
    </row>
    <row r="15" spans="2:14" ht="30.75" customHeight="1" x14ac:dyDescent="0.2">
      <c r="B15" s="179" t="s">
        <v>257</v>
      </c>
      <c r="C15" s="463" t="s">
        <v>296</v>
      </c>
      <c r="D15" s="463"/>
      <c r="E15" s="463"/>
      <c r="F15" s="463"/>
      <c r="G15" s="463"/>
      <c r="H15" s="463"/>
      <c r="I15" s="463"/>
      <c r="J15" s="188"/>
      <c r="K15" s="188"/>
      <c r="M15" s="186" t="s">
        <v>88</v>
      </c>
      <c r="N15" s="178"/>
    </row>
    <row r="16" spans="2:14" ht="20.25" customHeight="1" x14ac:dyDescent="0.2">
      <c r="B16" s="179" t="s">
        <v>258</v>
      </c>
      <c r="C16" s="462" t="s">
        <v>298</v>
      </c>
      <c r="D16" s="462"/>
      <c r="E16" s="462"/>
      <c r="F16" s="462"/>
      <c r="G16" s="462"/>
      <c r="H16" s="462"/>
      <c r="I16" s="462"/>
      <c r="J16" s="189"/>
      <c r="K16" s="189"/>
      <c r="M16" s="186"/>
      <c r="N16" s="178"/>
    </row>
    <row r="17" spans="2:14" ht="30.75" customHeight="1" x14ac:dyDescent="0.2">
      <c r="B17" s="179" t="s">
        <v>259</v>
      </c>
      <c r="C17" s="467" t="s">
        <v>297</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299</v>
      </c>
      <c r="D19" s="462"/>
      <c r="E19" s="462"/>
      <c r="F19" s="462" t="s">
        <v>300</v>
      </c>
      <c r="G19" s="462"/>
      <c r="H19" s="462"/>
      <c r="I19" s="462"/>
      <c r="J19" s="189"/>
      <c r="K19" s="189"/>
      <c r="M19" s="186" t="s">
        <v>95</v>
      </c>
      <c r="N19" s="178"/>
    </row>
    <row r="20" spans="2:14" ht="39.75" customHeight="1" x14ac:dyDescent="0.2">
      <c r="B20" s="192" t="s">
        <v>266</v>
      </c>
      <c r="C20" s="455" t="s">
        <v>301</v>
      </c>
      <c r="D20" s="456"/>
      <c r="E20" s="457"/>
      <c r="F20" s="468" t="s">
        <v>302</v>
      </c>
      <c r="G20" s="468"/>
      <c r="H20" s="468"/>
      <c r="I20" s="478"/>
      <c r="J20" s="183"/>
      <c r="K20" s="183"/>
      <c r="M20" s="186"/>
      <c r="N20" s="178"/>
    </row>
    <row r="21" spans="2:14" ht="42" customHeight="1" x14ac:dyDescent="0.2">
      <c r="B21" s="192" t="s">
        <v>267</v>
      </c>
      <c r="C21" s="479" t="s">
        <v>303</v>
      </c>
      <c r="D21" s="480"/>
      <c r="E21" s="481"/>
      <c r="F21" s="482" t="s">
        <v>304</v>
      </c>
      <c r="G21" s="483"/>
      <c r="H21" s="483"/>
      <c r="I21" s="484"/>
      <c r="J21" s="188"/>
      <c r="K21" s="188"/>
      <c r="M21" s="193"/>
      <c r="N21" s="178"/>
    </row>
    <row r="22" spans="2:14" ht="23.25" customHeight="1" x14ac:dyDescent="0.2">
      <c r="B22" s="192" t="s">
        <v>268</v>
      </c>
      <c r="C22" s="485">
        <v>44197</v>
      </c>
      <c r="D22" s="486"/>
      <c r="E22" s="487"/>
      <c r="F22" s="182" t="s">
        <v>271</v>
      </c>
      <c r="G22" s="194">
        <v>41</v>
      </c>
      <c r="H22" s="182" t="s">
        <v>275</v>
      </c>
      <c r="I22" s="195">
        <v>41</v>
      </c>
      <c r="J22" s="196"/>
      <c r="K22" s="196"/>
      <c r="M22" s="193"/>
    </row>
    <row r="23" spans="2:14" ht="27" customHeight="1" x14ac:dyDescent="0.2">
      <c r="B23" s="192" t="s">
        <v>269</v>
      </c>
      <c r="C23" s="485">
        <v>44561</v>
      </c>
      <c r="D23" s="483"/>
      <c r="E23" s="488"/>
      <c r="F23" s="182" t="s">
        <v>272</v>
      </c>
      <c r="G23" s="489">
        <v>200</v>
      </c>
      <c r="H23" s="490"/>
      <c r="I23" s="491"/>
      <c r="J23" s="197"/>
      <c r="K23" s="197"/>
      <c r="M23" s="193"/>
    </row>
    <row r="24" spans="2:14" ht="45.7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498">
        <f>SUM(C27:C38)</f>
        <v>200</v>
      </c>
      <c r="G27" s="498">
        <f>SUM(D27:D38)</f>
        <v>129</v>
      </c>
      <c r="H27" s="206">
        <f>+(D27*100%)/$G$23</f>
        <v>0</v>
      </c>
      <c r="I27" s="498">
        <f>G27+I22</f>
        <v>170</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35">
        <v>18</v>
      </c>
      <c r="E31" s="206">
        <f t="shared" si="0"/>
        <v>0</v>
      </c>
      <c r="F31" s="499"/>
      <c r="G31" s="499"/>
      <c r="H31" s="206">
        <f t="shared" si="1"/>
        <v>0.09</v>
      </c>
      <c r="I31" s="499"/>
      <c r="J31" s="207"/>
      <c r="K31" s="207"/>
    </row>
    <row r="32" spans="2:14" ht="19.5" customHeight="1" x14ac:dyDescent="0.2">
      <c r="B32" s="204" t="s">
        <v>118</v>
      </c>
      <c r="C32" s="208">
        <v>20</v>
      </c>
      <c r="D32" s="208">
        <v>70</v>
      </c>
      <c r="E32" s="206">
        <f t="shared" si="0"/>
        <v>3.5</v>
      </c>
      <c r="F32" s="499"/>
      <c r="G32" s="499"/>
      <c r="H32" s="206">
        <f t="shared" si="1"/>
        <v>0.43999999999999995</v>
      </c>
      <c r="I32" s="499"/>
      <c r="J32" s="207"/>
      <c r="K32" s="207"/>
    </row>
    <row r="33" spans="2:11" ht="19.5" customHeight="1" x14ac:dyDescent="0.2">
      <c r="B33" s="204" t="s">
        <v>119</v>
      </c>
      <c r="C33" s="208">
        <v>20</v>
      </c>
      <c r="D33" s="208">
        <v>0</v>
      </c>
      <c r="E33" s="206">
        <f t="shared" si="0"/>
        <v>0</v>
      </c>
      <c r="F33" s="499"/>
      <c r="G33" s="499"/>
      <c r="H33" s="206">
        <f t="shared" si="1"/>
        <v>0.43999999999999995</v>
      </c>
      <c r="I33" s="499"/>
      <c r="J33" s="207"/>
      <c r="K33" s="207"/>
    </row>
    <row r="34" spans="2:11" ht="19.5" customHeight="1" x14ac:dyDescent="0.2">
      <c r="B34" s="204" t="s">
        <v>120</v>
      </c>
      <c r="C34" s="208">
        <v>30</v>
      </c>
      <c r="D34" s="208">
        <v>41</v>
      </c>
      <c r="E34" s="206">
        <f t="shared" si="0"/>
        <v>1.3666666666666667</v>
      </c>
      <c r="F34" s="499"/>
      <c r="G34" s="499"/>
      <c r="H34" s="206">
        <f t="shared" si="1"/>
        <v>0.64499999999999991</v>
      </c>
      <c r="I34" s="499"/>
      <c r="J34" s="207"/>
      <c r="K34" s="207"/>
    </row>
    <row r="35" spans="2:11" ht="19.5" customHeight="1" x14ac:dyDescent="0.2">
      <c r="B35" s="204" t="s">
        <v>121</v>
      </c>
      <c r="C35" s="208">
        <v>40</v>
      </c>
      <c r="D35" s="208"/>
      <c r="E35" s="206">
        <f t="shared" si="0"/>
        <v>0</v>
      </c>
      <c r="F35" s="499"/>
      <c r="G35" s="499"/>
      <c r="H35" s="206" t="str">
        <f t="shared" si="1"/>
        <v/>
      </c>
      <c r="I35" s="499"/>
      <c r="J35" s="207"/>
      <c r="K35" s="207"/>
    </row>
    <row r="36" spans="2:11" ht="19.5" customHeight="1" x14ac:dyDescent="0.2">
      <c r="B36" s="204" t="s">
        <v>122</v>
      </c>
      <c r="C36" s="208">
        <v>50</v>
      </c>
      <c r="D36" s="208"/>
      <c r="E36" s="206">
        <f t="shared" si="0"/>
        <v>0</v>
      </c>
      <c r="F36" s="499"/>
      <c r="G36" s="499"/>
      <c r="H36" s="206" t="str">
        <f t="shared" si="1"/>
        <v/>
      </c>
      <c r="I36" s="499"/>
      <c r="J36" s="207"/>
      <c r="K36" s="207"/>
    </row>
    <row r="37" spans="2:11" ht="19.5" customHeight="1" x14ac:dyDescent="0.2">
      <c r="B37" s="204" t="s">
        <v>123</v>
      </c>
      <c r="C37" s="208">
        <v>20</v>
      </c>
      <c r="D37" s="208"/>
      <c r="E37" s="206">
        <f t="shared" si="0"/>
        <v>0</v>
      </c>
      <c r="F37" s="499"/>
      <c r="G37" s="499"/>
      <c r="H37" s="206" t="str">
        <f t="shared" si="1"/>
        <v/>
      </c>
      <c r="I37" s="499"/>
      <c r="J37" s="207"/>
      <c r="K37" s="207"/>
    </row>
    <row r="38" spans="2:11" ht="19.5" customHeight="1" x14ac:dyDescent="0.2">
      <c r="B38" s="204" t="s">
        <v>124</v>
      </c>
      <c r="C38" s="208">
        <v>20</v>
      </c>
      <c r="D38" s="208"/>
      <c r="E38" s="206">
        <f t="shared" si="0"/>
        <v>0</v>
      </c>
      <c r="F38" s="500"/>
      <c r="G38" s="500"/>
      <c r="H38" s="206" t="str">
        <f t="shared" si="1"/>
        <v/>
      </c>
      <c r="I38" s="500"/>
      <c r="J38" s="207"/>
      <c r="K38" s="207"/>
    </row>
    <row r="39" spans="2:11" ht="57.75" customHeight="1" x14ac:dyDescent="0.2">
      <c r="B39" s="209" t="s">
        <v>277</v>
      </c>
      <c r="C39" s="475" t="s">
        <v>381</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100.5" customHeight="1" x14ac:dyDescent="0.2">
      <c r="B45" s="179" t="s">
        <v>278</v>
      </c>
      <c r="C45" s="513" t="s">
        <v>380</v>
      </c>
      <c r="D45" s="514"/>
      <c r="E45" s="514"/>
      <c r="F45" s="514"/>
      <c r="G45" s="514"/>
      <c r="H45" s="514"/>
      <c r="I45" s="515"/>
      <c r="J45" s="211"/>
      <c r="K45" s="211"/>
    </row>
    <row r="46" spans="2:11" ht="32.25" customHeight="1" x14ac:dyDescent="0.2">
      <c r="B46" s="179" t="s">
        <v>279</v>
      </c>
      <c r="C46" s="513" t="s">
        <v>375</v>
      </c>
      <c r="D46" s="514"/>
      <c r="E46" s="514"/>
      <c r="F46" s="514"/>
      <c r="G46" s="514"/>
      <c r="H46" s="514"/>
      <c r="I46" s="515"/>
      <c r="J46" s="211"/>
      <c r="K46" s="211"/>
    </row>
    <row r="47" spans="2:11" ht="66" customHeight="1" x14ac:dyDescent="0.2">
      <c r="B47" s="212" t="s">
        <v>280</v>
      </c>
      <c r="C47" s="516" t="s">
        <v>364</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13"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X3Mh+mlEAYFMTXWmICsIf5r4ggdl0r1v79Beevgp1yRkKVR8GBn38luO2NwndkmXY+rb2CcVESWI5iVSs+Nl+w==" saltValue="ibgDgaGlNoLlbWX/nZoJxg=="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32" zoomScaleNormal="100" workbookViewId="0">
      <selection activeCell="D35" sqref="D3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2</v>
      </c>
      <c r="D6" s="461" t="s">
        <v>243</v>
      </c>
      <c r="E6" s="461"/>
      <c r="F6" s="462" t="s">
        <v>309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81</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358</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376</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312</v>
      </c>
      <c r="D16" s="462"/>
      <c r="E16" s="462"/>
      <c r="F16" s="462"/>
      <c r="G16" s="462"/>
      <c r="H16" s="462"/>
      <c r="I16" s="462"/>
      <c r="J16" s="189"/>
      <c r="K16" s="189"/>
      <c r="M16" s="186"/>
      <c r="N16" s="178"/>
    </row>
    <row r="17" spans="2:14" ht="30.75" customHeight="1" x14ac:dyDescent="0.2">
      <c r="B17" s="230" t="s">
        <v>259</v>
      </c>
      <c r="C17" s="467" t="s">
        <v>311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313</v>
      </c>
      <c r="D19" s="462"/>
      <c r="E19" s="462"/>
      <c r="F19" s="462" t="s">
        <v>314</v>
      </c>
      <c r="G19" s="462"/>
      <c r="H19" s="462"/>
      <c r="I19" s="462"/>
      <c r="J19" s="189"/>
      <c r="K19" s="189"/>
      <c r="M19" s="186" t="s">
        <v>95</v>
      </c>
      <c r="N19" s="178"/>
    </row>
    <row r="20" spans="2:14" ht="39.75" customHeight="1" x14ac:dyDescent="0.2">
      <c r="B20" s="192" t="s">
        <v>266</v>
      </c>
      <c r="C20" s="455" t="s">
        <v>315</v>
      </c>
      <c r="D20" s="456"/>
      <c r="E20" s="457"/>
      <c r="F20" s="468" t="s">
        <v>316</v>
      </c>
      <c r="G20" s="468"/>
      <c r="H20" s="468"/>
      <c r="I20" s="478"/>
      <c r="J20" s="183"/>
      <c r="K20" s="183"/>
      <c r="M20" s="186"/>
      <c r="N20" s="178"/>
    </row>
    <row r="21" spans="2:14" ht="42" customHeight="1" x14ac:dyDescent="0.2">
      <c r="B21" s="192" t="s">
        <v>267</v>
      </c>
      <c r="C21" s="479" t="s">
        <v>317</v>
      </c>
      <c r="D21" s="480"/>
      <c r="E21" s="481"/>
      <c r="F21" s="482" t="s">
        <v>318</v>
      </c>
      <c r="G21" s="483"/>
      <c r="H21" s="483"/>
      <c r="I21" s="484"/>
      <c r="J21" s="188"/>
      <c r="K21" s="188"/>
      <c r="M21" s="193"/>
      <c r="N21" s="178"/>
    </row>
    <row r="22" spans="2:14" ht="23.25" customHeight="1" x14ac:dyDescent="0.2">
      <c r="B22" s="192" t="s">
        <v>268</v>
      </c>
      <c r="C22" s="485">
        <v>44197</v>
      </c>
      <c r="D22" s="486"/>
      <c r="E22" s="487"/>
      <c r="F22" s="182" t="s">
        <v>271</v>
      </c>
      <c r="G22" s="194">
        <v>1</v>
      </c>
      <c r="H22" s="182" t="s">
        <v>275</v>
      </c>
      <c r="I22" s="195">
        <v>1</v>
      </c>
      <c r="J22" s="196"/>
      <c r="K22" s="196"/>
      <c r="M22" s="193"/>
    </row>
    <row r="23" spans="2:14" ht="27" customHeight="1" x14ac:dyDescent="0.2">
      <c r="B23" s="192" t="s">
        <v>269</v>
      </c>
      <c r="C23" s="485">
        <v>44561</v>
      </c>
      <c r="D23" s="483"/>
      <c r="E23" s="488"/>
      <c r="F23" s="182" t="s">
        <v>272</v>
      </c>
      <c r="G23" s="489">
        <v>2</v>
      </c>
      <c r="H23" s="490"/>
      <c r="I23" s="491"/>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498">
        <f>SUM(C27:C38)</f>
        <v>2</v>
      </c>
      <c r="G27" s="498">
        <f>SUM(D27:D38)</f>
        <v>2</v>
      </c>
      <c r="H27" s="206">
        <f>+(D27*100%)/$G$23</f>
        <v>0</v>
      </c>
      <c r="I27" s="498">
        <f>G27+I22</f>
        <v>3</v>
      </c>
      <c r="J27" s="207"/>
      <c r="K27" s="207"/>
      <c r="M27" s="193"/>
    </row>
    <row r="28" spans="2:14" ht="19.5" customHeight="1" x14ac:dyDescent="0.2">
      <c r="B28" s="204" t="s">
        <v>114</v>
      </c>
      <c r="C28" s="205">
        <v>0</v>
      </c>
      <c r="D28" s="205">
        <v>0</v>
      </c>
      <c r="E28" s="206">
        <f t="shared" ref="E28:E38" si="0">IF(OR(C28=0,C28=""),0,D28/C28)</f>
        <v>0</v>
      </c>
      <c r="F28" s="499"/>
      <c r="G28" s="499"/>
      <c r="H28" s="206">
        <f>+IF(D28="","",((D28*100%)/$G$23)+H27)</f>
        <v>0</v>
      </c>
      <c r="I28" s="499"/>
      <c r="J28" s="207"/>
      <c r="K28" s="207"/>
      <c r="M28" s="193"/>
    </row>
    <row r="29" spans="2:14" ht="19.5" customHeight="1" x14ac:dyDescent="0.2">
      <c r="B29" s="204" t="s">
        <v>115</v>
      </c>
      <c r="C29" s="205">
        <v>0</v>
      </c>
      <c r="D29" s="205">
        <v>0</v>
      </c>
      <c r="E29" s="206">
        <f t="shared" si="0"/>
        <v>0</v>
      </c>
      <c r="F29" s="499"/>
      <c r="G29" s="499"/>
      <c r="H29" s="206">
        <f t="shared" ref="H29:H38" si="1">+IF(D29="","",((D29*100%)/$G$23)+H28)</f>
        <v>0</v>
      </c>
      <c r="I29" s="499"/>
      <c r="J29" s="207"/>
      <c r="K29" s="207"/>
      <c r="M29" s="193"/>
    </row>
    <row r="30" spans="2:14" ht="19.5" customHeight="1" x14ac:dyDescent="0.2">
      <c r="B30" s="204" t="s">
        <v>116</v>
      </c>
      <c r="C30" s="205">
        <v>0</v>
      </c>
      <c r="D30" s="205">
        <v>0</v>
      </c>
      <c r="E30" s="206">
        <f t="shared" si="0"/>
        <v>0</v>
      </c>
      <c r="F30" s="499"/>
      <c r="G30" s="499"/>
      <c r="H30" s="206">
        <f t="shared" si="1"/>
        <v>0</v>
      </c>
      <c r="I30" s="499"/>
      <c r="J30" s="207"/>
      <c r="K30" s="207"/>
    </row>
    <row r="31" spans="2:14" ht="19.5" customHeight="1" x14ac:dyDescent="0.2">
      <c r="B31" s="204" t="s">
        <v>117</v>
      </c>
      <c r="C31" s="205">
        <v>0</v>
      </c>
      <c r="D31" s="205">
        <v>0</v>
      </c>
      <c r="E31" s="206">
        <f t="shared" si="0"/>
        <v>0</v>
      </c>
      <c r="F31" s="499"/>
      <c r="G31" s="499"/>
      <c r="H31" s="206">
        <f t="shared" si="1"/>
        <v>0</v>
      </c>
      <c r="I31" s="499"/>
      <c r="J31" s="207"/>
      <c r="K31" s="207"/>
    </row>
    <row r="32" spans="2:14" ht="19.5" customHeight="1" x14ac:dyDescent="0.2">
      <c r="B32" s="204" t="s">
        <v>118</v>
      </c>
      <c r="C32" s="205">
        <v>0</v>
      </c>
      <c r="D32" s="205">
        <v>0</v>
      </c>
      <c r="E32" s="206">
        <f t="shared" si="0"/>
        <v>0</v>
      </c>
      <c r="F32" s="499"/>
      <c r="G32" s="499"/>
      <c r="H32" s="206">
        <f t="shared" si="1"/>
        <v>0</v>
      </c>
      <c r="I32" s="499"/>
      <c r="J32" s="207"/>
      <c r="K32" s="207"/>
    </row>
    <row r="33" spans="2:11" ht="19.5" customHeight="1" x14ac:dyDescent="0.2">
      <c r="B33" s="204" t="s">
        <v>119</v>
      </c>
      <c r="C33" s="205">
        <v>0</v>
      </c>
      <c r="D33" s="205">
        <v>1</v>
      </c>
      <c r="E33" s="206">
        <f t="shared" si="0"/>
        <v>0</v>
      </c>
      <c r="F33" s="499"/>
      <c r="G33" s="499"/>
      <c r="H33" s="206">
        <f t="shared" si="1"/>
        <v>0.5</v>
      </c>
      <c r="I33" s="499"/>
      <c r="J33" s="207"/>
      <c r="K33" s="207"/>
    </row>
    <row r="34" spans="2:11" ht="19.5" customHeight="1" x14ac:dyDescent="0.2">
      <c r="B34" s="204" t="s">
        <v>120</v>
      </c>
      <c r="C34" s="205">
        <v>0</v>
      </c>
      <c r="D34" s="205">
        <v>1</v>
      </c>
      <c r="E34" s="206">
        <f t="shared" si="0"/>
        <v>0</v>
      </c>
      <c r="F34" s="499"/>
      <c r="G34" s="499"/>
      <c r="H34" s="206">
        <f t="shared" si="1"/>
        <v>1</v>
      </c>
      <c r="I34" s="499"/>
      <c r="J34" s="207"/>
      <c r="K34" s="207"/>
    </row>
    <row r="35" spans="2:11" ht="19.5" customHeight="1" x14ac:dyDescent="0.2">
      <c r="B35" s="204" t="s">
        <v>121</v>
      </c>
      <c r="C35" s="205">
        <v>0</v>
      </c>
      <c r="D35" s="205"/>
      <c r="E35" s="206">
        <f t="shared" si="0"/>
        <v>0</v>
      </c>
      <c r="F35" s="499"/>
      <c r="G35" s="499"/>
      <c r="H35" s="206" t="str">
        <f t="shared" si="1"/>
        <v/>
      </c>
      <c r="I35" s="499"/>
      <c r="J35" s="207"/>
      <c r="K35" s="207"/>
    </row>
    <row r="36" spans="2:11" ht="19.5" customHeight="1" x14ac:dyDescent="0.2">
      <c r="B36" s="204" t="s">
        <v>122</v>
      </c>
      <c r="C36" s="239">
        <v>0</v>
      </c>
      <c r="D36" s="239"/>
      <c r="E36" s="206">
        <f t="shared" si="0"/>
        <v>0</v>
      </c>
      <c r="F36" s="499"/>
      <c r="G36" s="499"/>
      <c r="H36" s="206" t="str">
        <f t="shared" si="1"/>
        <v/>
      </c>
      <c r="I36" s="499"/>
      <c r="J36" s="207"/>
      <c r="K36" s="207"/>
    </row>
    <row r="37" spans="2:11" ht="19.5" customHeight="1" x14ac:dyDescent="0.2">
      <c r="B37" s="204" t="s">
        <v>123</v>
      </c>
      <c r="C37" s="239">
        <v>0</v>
      </c>
      <c r="D37" s="239"/>
      <c r="E37" s="206">
        <f t="shared" si="0"/>
        <v>0</v>
      </c>
      <c r="F37" s="499"/>
      <c r="G37" s="499"/>
      <c r="H37" s="206" t="str">
        <f t="shared" si="1"/>
        <v/>
      </c>
      <c r="I37" s="499"/>
      <c r="J37" s="207"/>
      <c r="K37" s="207"/>
    </row>
    <row r="38" spans="2:11" ht="19.5" customHeight="1" x14ac:dyDescent="0.2">
      <c r="B38" s="204" t="s">
        <v>124</v>
      </c>
      <c r="C38" s="235">
        <v>2</v>
      </c>
      <c r="D38" s="239"/>
      <c r="E38" s="206">
        <f t="shared" si="0"/>
        <v>0</v>
      </c>
      <c r="F38" s="500"/>
      <c r="G38" s="500"/>
      <c r="H38" s="206" t="str">
        <f t="shared" si="1"/>
        <v/>
      </c>
      <c r="I38" s="500"/>
      <c r="J38" s="207"/>
      <c r="K38" s="207"/>
    </row>
    <row r="39" spans="2:11" ht="52.5" customHeight="1" x14ac:dyDescent="0.2">
      <c r="B39" s="209" t="s">
        <v>277</v>
      </c>
      <c r="C39" s="475" t="s">
        <v>383</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98.25" customHeight="1" x14ac:dyDescent="0.2">
      <c r="B45" s="230" t="s">
        <v>278</v>
      </c>
      <c r="C45" s="513" t="s">
        <v>382</v>
      </c>
      <c r="D45" s="514"/>
      <c r="E45" s="514"/>
      <c r="F45" s="514"/>
      <c r="G45" s="514"/>
      <c r="H45" s="514"/>
      <c r="I45" s="515"/>
      <c r="J45" s="211"/>
      <c r="K45" s="211"/>
    </row>
    <row r="46" spans="2:11" ht="32.25" customHeight="1" x14ac:dyDescent="0.2">
      <c r="B46" s="230" t="s">
        <v>279</v>
      </c>
      <c r="C46" s="513" t="s">
        <v>375</v>
      </c>
      <c r="D46" s="514"/>
      <c r="E46" s="514"/>
      <c r="F46" s="514"/>
      <c r="G46" s="514"/>
      <c r="H46" s="514"/>
      <c r="I46" s="515"/>
      <c r="J46" s="211"/>
      <c r="K46" s="211"/>
    </row>
    <row r="47" spans="2:11" ht="66" customHeight="1" x14ac:dyDescent="0.2">
      <c r="B47" s="212" t="s">
        <v>280</v>
      </c>
      <c r="C47" s="516" t="s">
        <v>365</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371</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0ZZsLPNYfMZy0vudlHxAu79GHRGGQkXvwADLSdy/6m1a1ffsFtGSMtOWvPijHIYhGGUiPiPt8/3lSHvYWKGdvA==" saltValue="95vwTvFOkSFck2fzztdhQ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34" zoomScaleNormal="100" workbookViewId="0">
      <selection activeCell="B40" sqref="B40:I4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3</v>
      </c>
      <c r="D6" s="461" t="s">
        <v>243</v>
      </c>
      <c r="E6" s="461"/>
      <c r="F6" s="462" t="s">
        <v>320</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519" t="s">
        <v>292</v>
      </c>
      <c r="D10" s="519"/>
      <c r="E10" s="519"/>
      <c r="F10" s="519"/>
      <c r="G10" s="519"/>
      <c r="H10" s="519"/>
      <c r="I10" s="519"/>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359</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62" t="s">
        <v>376</v>
      </c>
      <c r="D14" s="462"/>
      <c r="E14" s="462"/>
      <c r="F14" s="462"/>
      <c r="G14" s="462"/>
      <c r="H14" s="462"/>
      <c r="I14" s="462"/>
      <c r="J14" s="187"/>
      <c r="K14" s="187"/>
      <c r="M14" s="186" t="s">
        <v>86</v>
      </c>
      <c r="N14" s="178"/>
    </row>
    <row r="15" spans="2:14" ht="30.75" customHeight="1" x14ac:dyDescent="0.2">
      <c r="B15" s="230" t="s">
        <v>257</v>
      </c>
      <c r="C15" s="463" t="s">
        <v>310</v>
      </c>
      <c r="D15" s="463"/>
      <c r="E15" s="463"/>
      <c r="F15" s="463"/>
      <c r="G15" s="463"/>
      <c r="H15" s="463"/>
      <c r="I15" s="463"/>
      <c r="J15" s="188"/>
      <c r="K15" s="188"/>
      <c r="M15" s="186" t="s">
        <v>88</v>
      </c>
      <c r="N15" s="178"/>
    </row>
    <row r="16" spans="2:14" ht="20.25" customHeight="1" x14ac:dyDescent="0.2">
      <c r="B16" s="230" t="s">
        <v>258</v>
      </c>
      <c r="C16" s="462" t="s">
        <v>322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323</v>
      </c>
      <c r="D19" s="462"/>
      <c r="E19" s="462"/>
      <c r="F19" s="462" t="s">
        <v>324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327</v>
      </c>
      <c r="D21" s="480"/>
      <c r="E21" s="481"/>
      <c r="F21" s="482" t="s">
        <v>328</v>
      </c>
      <c r="G21" s="483"/>
      <c r="H21" s="483"/>
      <c r="I21" s="484"/>
      <c r="J21" s="188"/>
      <c r="K21" s="188"/>
      <c r="M21" s="193"/>
      <c r="N21" s="178"/>
    </row>
    <row r="22" spans="2:14" ht="23.25" customHeight="1" x14ac:dyDescent="0.2">
      <c r="B22" s="192" t="s">
        <v>268</v>
      </c>
      <c r="C22" s="485">
        <v>44197</v>
      </c>
      <c r="D22" s="486"/>
      <c r="E22" s="487"/>
      <c r="F22" s="182" t="s">
        <v>271</v>
      </c>
      <c r="G22" s="194">
        <v>1359</v>
      </c>
      <c r="H22" s="182" t="s">
        <v>275</v>
      </c>
      <c r="I22" s="195">
        <v>1359</v>
      </c>
      <c r="J22" s="196"/>
      <c r="K22" s="196"/>
      <c r="M22" s="193"/>
    </row>
    <row r="23" spans="2:14" ht="27" customHeight="1" x14ac:dyDescent="0.2">
      <c r="B23" s="192" t="s">
        <v>269</v>
      </c>
      <c r="C23" s="485">
        <v>44561</v>
      </c>
      <c r="D23" s="483"/>
      <c r="E23" s="488"/>
      <c r="F23" s="182" t="s">
        <v>272</v>
      </c>
      <c r="G23" s="520">
        <v>6751</v>
      </c>
      <c r="H23" s="521"/>
      <c r="I23" s="522"/>
      <c r="J23" s="197"/>
      <c r="K23" s="197"/>
      <c r="M23" s="193"/>
    </row>
    <row r="24" spans="2:14" ht="36" customHeight="1" x14ac:dyDescent="0.2">
      <c r="B24" s="198" t="s">
        <v>270</v>
      </c>
      <c r="C24" s="492" t="s">
        <v>88</v>
      </c>
      <c r="D24" s="493"/>
      <c r="E24" s="494"/>
      <c r="F24" s="227"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498">
        <f>SUM(C27:C38)</f>
        <v>6751</v>
      </c>
      <c r="G27" s="498">
        <f>SUM(D27:D38)</f>
        <v>13004</v>
      </c>
      <c r="H27" s="206">
        <f>+(D27*100%)/$G$23</f>
        <v>1.3479484520811732E-2</v>
      </c>
      <c r="I27" s="498">
        <f>G27+I22</f>
        <v>14363</v>
      </c>
      <c r="J27" s="241">
        <v>91</v>
      </c>
      <c r="K27" s="238">
        <v>3.3300000000000003E-2</v>
      </c>
      <c r="L27" s="242">
        <f>K27*E27</f>
        <v>9.182727272727273E-3</v>
      </c>
      <c r="M27" s="193"/>
    </row>
    <row r="28" spans="2:14" ht="19.5" customHeight="1" x14ac:dyDescent="0.2">
      <c r="B28" s="204" t="s">
        <v>114</v>
      </c>
      <c r="C28" s="208">
        <v>430</v>
      </c>
      <c r="D28" s="240">
        <v>0</v>
      </c>
      <c r="E28" s="244">
        <f t="shared" ref="E28:E38" si="0">IF(OR(C28=0,C28=""),0,D28/C28)</f>
        <v>0</v>
      </c>
      <c r="F28" s="499"/>
      <c r="G28" s="499"/>
      <c r="H28" s="206">
        <f>+IF(D28="","",((D28*100%)/$G$23)+H27)</f>
        <v>1.3479484520811732E-2</v>
      </c>
      <c r="I28" s="499"/>
      <c r="J28" s="241">
        <v>0</v>
      </c>
      <c r="K28" s="238">
        <v>3.3300000000000003E-2</v>
      </c>
      <c r="L28" s="242">
        <f t="shared" ref="L28" si="1">(J28*K28)/C28</f>
        <v>0</v>
      </c>
      <c r="M28" s="193"/>
    </row>
    <row r="29" spans="2:14" ht="19.5" customHeight="1" x14ac:dyDescent="0.2">
      <c r="B29" s="204" t="s">
        <v>115</v>
      </c>
      <c r="C29" s="208">
        <v>550</v>
      </c>
      <c r="D29" s="240">
        <v>310</v>
      </c>
      <c r="E29" s="244">
        <f t="shared" si="0"/>
        <v>0.5636363636363636</v>
      </c>
      <c r="F29" s="499"/>
      <c r="G29" s="499"/>
      <c r="H29" s="206">
        <f t="shared" ref="H29:H38" si="2">+IF(D29="","",((D29*100%)/$G$23)+H28)</f>
        <v>5.9398607613686864E-2</v>
      </c>
      <c r="I29" s="499"/>
      <c r="J29" s="241">
        <v>310</v>
      </c>
      <c r="K29" s="238">
        <v>3.3300000000000003E-2</v>
      </c>
      <c r="L29" s="242">
        <f t="shared" ref="L29:L34" si="3">(J29*K29)/C29</f>
        <v>1.8769090909090909E-2</v>
      </c>
      <c r="M29" s="193"/>
    </row>
    <row r="30" spans="2:14" ht="19.5" customHeight="1" x14ac:dyDescent="0.2">
      <c r="B30" s="204" t="s">
        <v>116</v>
      </c>
      <c r="C30" s="208">
        <v>571</v>
      </c>
      <c r="D30" s="240">
        <v>400</v>
      </c>
      <c r="E30" s="244">
        <f t="shared" si="0"/>
        <v>0.70052539404553416</v>
      </c>
      <c r="F30" s="499"/>
      <c r="G30" s="499"/>
      <c r="H30" s="206">
        <f t="shared" si="2"/>
        <v>0.11864908902384833</v>
      </c>
      <c r="I30" s="499"/>
      <c r="J30" s="241">
        <v>400</v>
      </c>
      <c r="K30" s="238">
        <v>3.3300000000000003E-2</v>
      </c>
      <c r="L30" s="242">
        <f t="shared" si="3"/>
        <v>2.332749562171629E-2</v>
      </c>
    </row>
    <row r="31" spans="2:14" ht="19.5" customHeight="1" x14ac:dyDescent="0.2">
      <c r="B31" s="204" t="s">
        <v>117</v>
      </c>
      <c r="C31" s="208">
        <v>560</v>
      </c>
      <c r="D31" s="240">
        <v>171</v>
      </c>
      <c r="E31" s="244">
        <f t="shared" si="0"/>
        <v>0.30535714285714288</v>
      </c>
      <c r="F31" s="499"/>
      <c r="G31" s="499"/>
      <c r="H31" s="206">
        <f t="shared" si="2"/>
        <v>0.14397866982669236</v>
      </c>
      <c r="I31" s="499"/>
      <c r="J31" s="241">
        <v>171</v>
      </c>
      <c r="K31" s="238">
        <v>3.3300000000000003E-2</v>
      </c>
      <c r="L31" s="242">
        <f t="shared" si="3"/>
        <v>1.0168392857142857E-2</v>
      </c>
    </row>
    <row r="32" spans="2:14" ht="19.5" customHeight="1" x14ac:dyDescent="0.2">
      <c r="B32" s="204" t="s">
        <v>118</v>
      </c>
      <c r="C32" s="208">
        <v>580</v>
      </c>
      <c r="D32" s="240">
        <v>4785</v>
      </c>
      <c r="E32" s="244">
        <f t="shared" si="0"/>
        <v>8.25</v>
      </c>
      <c r="F32" s="499"/>
      <c r="G32" s="499"/>
      <c r="H32" s="206">
        <f t="shared" si="2"/>
        <v>0.85276255369574883</v>
      </c>
      <c r="I32" s="499"/>
      <c r="J32" s="241">
        <f>5757-J27-J29-J30-J31</f>
        <v>4785</v>
      </c>
      <c r="K32" s="238">
        <v>3.3300000000000003E-2</v>
      </c>
      <c r="L32" s="242">
        <f t="shared" si="3"/>
        <v>0.27472500000000005</v>
      </c>
    </row>
    <row r="33" spans="2:12" ht="19.5" customHeight="1" x14ac:dyDescent="0.2">
      <c r="B33" s="204" t="s">
        <v>119</v>
      </c>
      <c r="C33" s="208">
        <v>516</v>
      </c>
      <c r="D33" s="240">
        <v>5455</v>
      </c>
      <c r="E33" s="244">
        <f t="shared" si="0"/>
        <v>10.571705426356589</v>
      </c>
      <c r="F33" s="499"/>
      <c r="G33" s="499"/>
      <c r="H33" s="206">
        <f t="shared" si="2"/>
        <v>1.6607909939268257</v>
      </c>
      <c r="I33" s="499"/>
      <c r="J33" s="241">
        <v>5455</v>
      </c>
      <c r="K33" s="238">
        <v>3.3300000000000003E-2</v>
      </c>
      <c r="L33" s="242">
        <f t="shared" si="3"/>
        <v>0.35203779069767449</v>
      </c>
    </row>
    <row r="34" spans="2:12" ht="19.5" customHeight="1" x14ac:dyDescent="0.2">
      <c r="B34" s="204" t="s">
        <v>120</v>
      </c>
      <c r="C34" s="208">
        <v>616</v>
      </c>
      <c r="D34" s="240">
        <v>1792</v>
      </c>
      <c r="E34" s="244">
        <f t="shared" si="0"/>
        <v>2.9090909090909092</v>
      </c>
      <c r="F34" s="499"/>
      <c r="G34" s="499"/>
      <c r="H34" s="206">
        <f t="shared" si="2"/>
        <v>1.9262331506443491</v>
      </c>
      <c r="I34" s="499"/>
      <c r="J34" s="241">
        <v>1792</v>
      </c>
      <c r="K34" s="238">
        <v>3.3300000000000003E-2</v>
      </c>
      <c r="L34" s="242">
        <f t="shared" si="3"/>
        <v>9.6872727272727291E-2</v>
      </c>
    </row>
    <row r="35" spans="2:12" ht="19.5" customHeight="1" x14ac:dyDescent="0.2">
      <c r="B35" s="204" t="s">
        <v>121</v>
      </c>
      <c r="C35" s="208">
        <v>616</v>
      </c>
      <c r="D35" s="208"/>
      <c r="E35" s="244">
        <f t="shared" si="0"/>
        <v>0</v>
      </c>
      <c r="F35" s="499"/>
      <c r="G35" s="499"/>
      <c r="H35" s="206" t="str">
        <f t="shared" si="2"/>
        <v/>
      </c>
      <c r="I35" s="499"/>
      <c r="J35" s="207"/>
      <c r="K35" s="207"/>
    </row>
    <row r="36" spans="2:12" ht="19.5" customHeight="1" x14ac:dyDescent="0.2">
      <c r="B36" s="204" t="s">
        <v>122</v>
      </c>
      <c r="C36" s="208">
        <v>816</v>
      </c>
      <c r="D36" s="208"/>
      <c r="E36" s="244">
        <f t="shared" si="0"/>
        <v>0</v>
      </c>
      <c r="F36" s="499"/>
      <c r="G36" s="499"/>
      <c r="H36" s="206" t="str">
        <f t="shared" si="2"/>
        <v/>
      </c>
      <c r="I36" s="499"/>
      <c r="J36" s="207"/>
      <c r="K36" s="207"/>
    </row>
    <row r="37" spans="2:12" ht="19.5" customHeight="1" x14ac:dyDescent="0.2">
      <c r="B37" s="204" t="s">
        <v>123</v>
      </c>
      <c r="C37" s="208">
        <v>616</v>
      </c>
      <c r="D37" s="208"/>
      <c r="E37" s="244">
        <f t="shared" si="0"/>
        <v>0</v>
      </c>
      <c r="F37" s="499"/>
      <c r="G37" s="499"/>
      <c r="H37" s="206" t="str">
        <f t="shared" si="2"/>
        <v/>
      </c>
      <c r="I37" s="499"/>
      <c r="J37" s="207"/>
      <c r="K37" s="207"/>
    </row>
    <row r="38" spans="2:12" ht="19.5" customHeight="1" x14ac:dyDescent="0.2">
      <c r="B38" s="204" t="s">
        <v>124</v>
      </c>
      <c r="C38" s="208">
        <v>550</v>
      </c>
      <c r="D38" s="208"/>
      <c r="E38" s="244">
        <f t="shared" si="0"/>
        <v>0</v>
      </c>
      <c r="F38" s="500"/>
      <c r="G38" s="500"/>
      <c r="H38" s="206" t="str">
        <f t="shared" si="2"/>
        <v/>
      </c>
      <c r="I38" s="500"/>
      <c r="J38" s="207"/>
      <c r="K38" s="207"/>
    </row>
    <row r="39" spans="2:12" ht="103.5" customHeight="1" x14ac:dyDescent="0.2">
      <c r="B39" s="209" t="s">
        <v>277</v>
      </c>
      <c r="C39" s="475" t="s">
        <v>384</v>
      </c>
      <c r="D39" s="476"/>
      <c r="E39" s="476"/>
      <c r="F39" s="476"/>
      <c r="G39" s="476"/>
      <c r="H39" s="476"/>
      <c r="I39" s="477"/>
      <c r="J39" s="210"/>
      <c r="K39" s="210"/>
    </row>
    <row r="40" spans="2:12" ht="34.5" customHeight="1" x14ac:dyDescent="0.2">
      <c r="B40" s="504"/>
      <c r="C40" s="505"/>
      <c r="D40" s="505"/>
      <c r="E40" s="505"/>
      <c r="F40" s="505"/>
      <c r="G40" s="505"/>
      <c r="H40" s="505"/>
      <c r="I40" s="506"/>
      <c r="J40" s="177"/>
      <c r="K40" s="177"/>
    </row>
    <row r="41" spans="2:12" ht="34.5" customHeight="1" x14ac:dyDescent="0.2">
      <c r="B41" s="507"/>
      <c r="C41" s="508"/>
      <c r="D41" s="508"/>
      <c r="E41" s="508"/>
      <c r="F41" s="508"/>
      <c r="G41" s="508"/>
      <c r="H41" s="508"/>
      <c r="I41" s="509"/>
      <c r="J41" s="210"/>
      <c r="K41" s="210"/>
    </row>
    <row r="42" spans="2:12" ht="34.5" customHeight="1" x14ac:dyDescent="0.2">
      <c r="B42" s="507"/>
      <c r="C42" s="508"/>
      <c r="D42" s="508"/>
      <c r="E42" s="508"/>
      <c r="F42" s="508"/>
      <c r="G42" s="508"/>
      <c r="H42" s="508"/>
      <c r="I42" s="509"/>
      <c r="J42" s="210"/>
      <c r="K42" s="210"/>
    </row>
    <row r="43" spans="2:12" ht="34.5" customHeight="1" x14ac:dyDescent="0.2">
      <c r="B43" s="507"/>
      <c r="C43" s="508"/>
      <c r="D43" s="508"/>
      <c r="E43" s="508"/>
      <c r="F43" s="508"/>
      <c r="G43" s="508"/>
      <c r="H43" s="508"/>
      <c r="I43" s="509"/>
      <c r="J43" s="210"/>
      <c r="K43" s="210"/>
    </row>
    <row r="44" spans="2:12" ht="34.5" customHeight="1" x14ac:dyDescent="0.2">
      <c r="B44" s="510"/>
      <c r="C44" s="511"/>
      <c r="D44" s="511"/>
      <c r="E44" s="511"/>
      <c r="F44" s="511"/>
      <c r="G44" s="511"/>
      <c r="H44" s="511"/>
      <c r="I44" s="512"/>
      <c r="J44" s="176"/>
      <c r="K44" s="176"/>
    </row>
    <row r="45" spans="2:12" ht="100.5" customHeight="1" x14ac:dyDescent="0.2">
      <c r="B45" s="230" t="s">
        <v>278</v>
      </c>
      <c r="C45" s="513" t="s">
        <v>385</v>
      </c>
      <c r="D45" s="514"/>
      <c r="E45" s="514"/>
      <c r="F45" s="514"/>
      <c r="G45" s="514"/>
      <c r="H45" s="514"/>
      <c r="I45" s="515"/>
      <c r="J45" s="211"/>
      <c r="K45" s="211"/>
    </row>
    <row r="46" spans="2:12" ht="32.25" customHeight="1" x14ac:dyDescent="0.2">
      <c r="B46" s="230" t="s">
        <v>279</v>
      </c>
      <c r="C46" s="513" t="s">
        <v>375</v>
      </c>
      <c r="D46" s="514"/>
      <c r="E46" s="514"/>
      <c r="F46" s="514"/>
      <c r="G46" s="514"/>
      <c r="H46" s="514"/>
      <c r="I46" s="515"/>
      <c r="J46" s="211"/>
      <c r="K46" s="211"/>
    </row>
    <row r="47" spans="2:12" ht="66" customHeight="1" x14ac:dyDescent="0.2">
      <c r="B47" s="212" t="s">
        <v>280</v>
      </c>
      <c r="C47" s="516" t="s">
        <v>366</v>
      </c>
      <c r="D47" s="517"/>
      <c r="E47" s="517"/>
      <c r="F47" s="517"/>
      <c r="G47" s="517"/>
      <c r="H47" s="517"/>
      <c r="I47" s="518"/>
      <c r="J47" s="211"/>
      <c r="K47" s="211"/>
    </row>
    <row r="48" spans="2:12"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370</v>
      </c>
      <c r="D51" s="454"/>
      <c r="E51" s="454"/>
      <c r="F51" s="454"/>
      <c r="G51" s="454"/>
      <c r="H51" s="454"/>
      <c r="I51" s="454"/>
      <c r="J51" s="217"/>
      <c r="K51" s="217"/>
    </row>
    <row r="52" spans="2:11" ht="28.5" customHeight="1" x14ac:dyDescent="0.2">
      <c r="B52" s="182" t="s">
        <v>286</v>
      </c>
      <c r="C52" s="455" t="s">
        <v>319</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T2obpr9U70MntK+wXbh7nfWZS7beQDHexLPf2MT9uNwYvb0Ko2syTwxgEuWoTZjHFc9nsMOuWqx64oAswfQJvA==" saltValue="mZ6pnIOYRoDyS73vrlMbM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34" zoomScaleNormal="100" workbookViewId="0">
      <selection activeCell="C46" sqref="C46:I46"/>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40.5" customHeight="1" x14ac:dyDescent="0.2">
      <c r="B6" s="230" t="s">
        <v>242</v>
      </c>
      <c r="C6" s="229">
        <v>4</v>
      </c>
      <c r="D6" s="461" t="s">
        <v>243</v>
      </c>
      <c r="E6" s="461"/>
      <c r="F6" s="462" t="s">
        <v>329</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360</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330</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332</v>
      </c>
      <c r="D16" s="462"/>
      <c r="E16" s="462"/>
      <c r="F16" s="462"/>
      <c r="G16" s="462"/>
      <c r="H16" s="462"/>
      <c r="I16" s="462"/>
      <c r="J16" s="189"/>
      <c r="K16" s="189"/>
      <c r="M16" s="186"/>
      <c r="N16" s="178"/>
    </row>
    <row r="17" spans="2:14" ht="30.75" customHeight="1" x14ac:dyDescent="0.2">
      <c r="B17" s="230" t="s">
        <v>259</v>
      </c>
      <c r="C17" s="467" t="s">
        <v>321</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333</v>
      </c>
      <c r="D19" s="462"/>
      <c r="E19" s="462"/>
      <c r="F19" s="462" t="s">
        <v>334</v>
      </c>
      <c r="G19" s="462"/>
      <c r="H19" s="462"/>
      <c r="I19" s="462"/>
      <c r="J19" s="189"/>
      <c r="K19" s="189"/>
      <c r="M19" s="186" t="s">
        <v>95</v>
      </c>
      <c r="N19" s="178"/>
    </row>
    <row r="20" spans="2:14" ht="39.75" customHeight="1" x14ac:dyDescent="0.2">
      <c r="B20" s="192" t="s">
        <v>266</v>
      </c>
      <c r="C20" s="455" t="s">
        <v>325</v>
      </c>
      <c r="D20" s="456"/>
      <c r="E20" s="457"/>
      <c r="F20" s="468" t="s">
        <v>326</v>
      </c>
      <c r="G20" s="468"/>
      <c r="H20" s="468"/>
      <c r="I20" s="478"/>
      <c r="J20" s="183"/>
      <c r="K20" s="183"/>
      <c r="M20" s="186"/>
      <c r="N20" s="178"/>
    </row>
    <row r="21" spans="2:14" ht="42" customHeight="1" x14ac:dyDescent="0.2">
      <c r="B21" s="192" t="s">
        <v>267</v>
      </c>
      <c r="C21" s="479" t="s">
        <v>335</v>
      </c>
      <c r="D21" s="480"/>
      <c r="E21" s="481"/>
      <c r="F21" s="482" t="s">
        <v>336</v>
      </c>
      <c r="G21" s="483"/>
      <c r="H21" s="483"/>
      <c r="I21" s="484"/>
      <c r="J21" s="188"/>
      <c r="K21" s="188"/>
      <c r="M21" s="193"/>
      <c r="N21" s="178"/>
    </row>
    <row r="22" spans="2:14" ht="23.25" customHeight="1" x14ac:dyDescent="0.2">
      <c r="B22" s="192" t="s">
        <v>268</v>
      </c>
      <c r="C22" s="485">
        <v>44197</v>
      </c>
      <c r="D22" s="486"/>
      <c r="E22" s="487"/>
      <c r="F22" s="182" t="s">
        <v>271</v>
      </c>
      <c r="G22" s="194">
        <v>404</v>
      </c>
      <c r="H22" s="182" t="s">
        <v>275</v>
      </c>
      <c r="I22" s="195">
        <v>404</v>
      </c>
      <c r="J22" s="196"/>
      <c r="K22" s="196"/>
      <c r="M22" s="193"/>
    </row>
    <row r="23" spans="2:14" ht="27" customHeight="1" x14ac:dyDescent="0.2">
      <c r="B23" s="192" t="s">
        <v>269</v>
      </c>
      <c r="C23" s="485">
        <v>44561</v>
      </c>
      <c r="D23" s="483"/>
      <c r="E23" s="488"/>
      <c r="F23" s="182" t="s">
        <v>272</v>
      </c>
      <c r="G23" s="520">
        <v>1706</v>
      </c>
      <c r="H23" s="521"/>
      <c r="I23" s="522"/>
      <c r="J23" s="197"/>
      <c r="K23" s="197"/>
      <c r="M23" s="193"/>
    </row>
    <row r="24" spans="2:14" ht="36"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498">
        <f>SUM(C27:C38)</f>
        <v>1706</v>
      </c>
      <c r="G27" s="498">
        <f>SUM(D27:D38)</f>
        <v>2421</v>
      </c>
      <c r="H27" s="206">
        <f>+(D27*100%)/$G$23</f>
        <v>8.2063305978898014E-3</v>
      </c>
      <c r="I27" s="498">
        <f>G27+I22</f>
        <v>2825</v>
      </c>
      <c r="J27" s="207"/>
      <c r="K27" s="207"/>
      <c r="M27" s="193"/>
    </row>
    <row r="28" spans="2:14" ht="19.5" customHeight="1" x14ac:dyDescent="0.2">
      <c r="B28" s="204" t="s">
        <v>114</v>
      </c>
      <c r="C28" s="235">
        <v>87</v>
      </c>
      <c r="D28" s="243">
        <v>0</v>
      </c>
      <c r="E28" s="234">
        <f t="shared" ref="E28:E38" si="0">IF(OR(C28=0,C28=""),0,D28/C28)</f>
        <v>0</v>
      </c>
      <c r="F28" s="499"/>
      <c r="G28" s="499"/>
      <c r="H28" s="206">
        <f>+IF(D28="","",((D28*100%)/$G$23)+H27)</f>
        <v>8.2063305978898014E-3</v>
      </c>
      <c r="I28" s="499"/>
      <c r="J28" s="207"/>
      <c r="K28" s="207"/>
      <c r="M28" s="193"/>
    </row>
    <row r="29" spans="2:14" ht="19.5" customHeight="1" x14ac:dyDescent="0.2">
      <c r="B29" s="204" t="s">
        <v>115</v>
      </c>
      <c r="C29" s="235">
        <v>154</v>
      </c>
      <c r="D29" s="243">
        <v>0</v>
      </c>
      <c r="E29" s="234">
        <f t="shared" si="0"/>
        <v>0</v>
      </c>
      <c r="F29" s="499"/>
      <c r="G29" s="499"/>
      <c r="H29" s="206">
        <f t="shared" ref="H29:H38" si="1">+IF(D29="","",((D29*100%)/$G$23)+H28)</f>
        <v>8.2063305978898014E-3</v>
      </c>
      <c r="I29" s="499"/>
      <c r="J29" s="207"/>
      <c r="K29" s="207"/>
      <c r="M29" s="193"/>
    </row>
    <row r="30" spans="2:14" ht="19.5" customHeight="1" x14ac:dyDescent="0.2">
      <c r="B30" s="204" t="s">
        <v>116</v>
      </c>
      <c r="C30" s="235">
        <v>174</v>
      </c>
      <c r="D30" s="243">
        <v>32</v>
      </c>
      <c r="E30" s="234">
        <f t="shared" si="0"/>
        <v>0.18390804597701149</v>
      </c>
      <c r="F30" s="499"/>
      <c r="G30" s="499"/>
      <c r="H30" s="206">
        <f t="shared" si="1"/>
        <v>2.6963657678780773E-2</v>
      </c>
      <c r="I30" s="499"/>
      <c r="J30" s="207"/>
      <c r="K30" s="207"/>
    </row>
    <row r="31" spans="2:14" ht="19.5" customHeight="1" x14ac:dyDescent="0.2">
      <c r="B31" s="204" t="s">
        <v>117</v>
      </c>
      <c r="C31" s="235">
        <v>150</v>
      </c>
      <c r="D31" s="243">
        <v>43</v>
      </c>
      <c r="E31" s="234">
        <f t="shared" si="0"/>
        <v>0.28666666666666668</v>
      </c>
      <c r="F31" s="499"/>
      <c r="G31" s="499"/>
      <c r="H31" s="206">
        <f t="shared" si="1"/>
        <v>5.216881594372802E-2</v>
      </c>
      <c r="I31" s="499"/>
      <c r="J31" s="207"/>
      <c r="K31" s="207"/>
    </row>
    <row r="32" spans="2:14" ht="19.5" customHeight="1" x14ac:dyDescent="0.2">
      <c r="B32" s="204" t="s">
        <v>118</v>
      </c>
      <c r="C32" s="235">
        <v>179</v>
      </c>
      <c r="D32" s="243">
        <v>745</v>
      </c>
      <c r="E32" s="234">
        <f t="shared" si="0"/>
        <v>4.1620111731843572</v>
      </c>
      <c r="F32" s="499"/>
      <c r="G32" s="499"/>
      <c r="H32" s="206">
        <f t="shared" si="1"/>
        <v>0.48886283704572098</v>
      </c>
      <c r="I32" s="499"/>
      <c r="J32" s="207"/>
      <c r="K32" s="207"/>
    </row>
    <row r="33" spans="2:11" ht="19.5" customHeight="1" x14ac:dyDescent="0.2">
      <c r="B33" s="204" t="s">
        <v>119</v>
      </c>
      <c r="C33" s="235">
        <v>179</v>
      </c>
      <c r="D33" s="243">
        <v>1421</v>
      </c>
      <c r="E33" s="234">
        <f t="shared" si="0"/>
        <v>7.9385474860335199</v>
      </c>
      <c r="F33" s="499"/>
      <c r="G33" s="499"/>
      <c r="H33" s="206">
        <f t="shared" si="1"/>
        <v>1.3218053927315356</v>
      </c>
      <c r="I33" s="499"/>
      <c r="J33" s="207"/>
      <c r="K33" s="207"/>
    </row>
    <row r="34" spans="2:11" ht="19.5" customHeight="1" x14ac:dyDescent="0.2">
      <c r="B34" s="204" t="s">
        <v>120</v>
      </c>
      <c r="C34" s="235">
        <v>222</v>
      </c>
      <c r="D34" s="243">
        <v>166</v>
      </c>
      <c r="E34" s="234">
        <f t="shared" si="0"/>
        <v>0.74774774774774777</v>
      </c>
      <c r="F34" s="499"/>
      <c r="G34" s="499"/>
      <c r="H34" s="206">
        <f t="shared" si="1"/>
        <v>1.4191090269636575</v>
      </c>
      <c r="I34" s="499"/>
      <c r="J34" s="207"/>
      <c r="K34" s="207"/>
    </row>
    <row r="35" spans="2:11" ht="19.5" customHeight="1" x14ac:dyDescent="0.2">
      <c r="B35" s="204" t="s">
        <v>121</v>
      </c>
      <c r="C35" s="235">
        <v>181</v>
      </c>
      <c r="D35" s="235"/>
      <c r="E35" s="234">
        <f t="shared" si="0"/>
        <v>0</v>
      </c>
      <c r="F35" s="499"/>
      <c r="G35" s="499"/>
      <c r="H35" s="206" t="str">
        <f t="shared" si="1"/>
        <v/>
      </c>
      <c r="I35" s="499"/>
      <c r="J35" s="207"/>
      <c r="K35" s="207"/>
    </row>
    <row r="36" spans="2:11" ht="19.5" customHeight="1" x14ac:dyDescent="0.2">
      <c r="B36" s="204" t="s">
        <v>122</v>
      </c>
      <c r="C36" s="235">
        <v>223</v>
      </c>
      <c r="D36" s="235"/>
      <c r="E36" s="234">
        <f t="shared" si="0"/>
        <v>0</v>
      </c>
      <c r="F36" s="499"/>
      <c r="G36" s="499"/>
      <c r="H36" s="206" t="str">
        <f t="shared" si="1"/>
        <v/>
      </c>
      <c r="I36" s="499"/>
      <c r="J36" s="207"/>
      <c r="K36" s="207"/>
    </row>
    <row r="37" spans="2:11" ht="19.5" customHeight="1" x14ac:dyDescent="0.2">
      <c r="B37" s="204" t="s">
        <v>123</v>
      </c>
      <c r="C37" s="235">
        <v>67</v>
      </c>
      <c r="D37" s="235"/>
      <c r="E37" s="234">
        <f t="shared" si="0"/>
        <v>0</v>
      </c>
      <c r="F37" s="499"/>
      <c r="G37" s="499"/>
      <c r="H37" s="206" t="str">
        <f t="shared" si="1"/>
        <v/>
      </c>
      <c r="I37" s="499"/>
      <c r="J37" s="207"/>
      <c r="K37" s="207"/>
    </row>
    <row r="38" spans="2:11" ht="19.5" customHeight="1" x14ac:dyDescent="0.2">
      <c r="B38" s="204" t="s">
        <v>124</v>
      </c>
      <c r="C38" s="235">
        <v>41</v>
      </c>
      <c r="D38" s="235"/>
      <c r="E38" s="234">
        <f t="shared" si="0"/>
        <v>0</v>
      </c>
      <c r="F38" s="500"/>
      <c r="G38" s="500"/>
      <c r="H38" s="206" t="str">
        <f t="shared" si="1"/>
        <v/>
      </c>
      <c r="I38" s="500"/>
      <c r="J38" s="207"/>
      <c r="K38" s="207"/>
    </row>
    <row r="39" spans="2:11" ht="104.25" customHeight="1" x14ac:dyDescent="0.2">
      <c r="B39" s="209" t="s">
        <v>277</v>
      </c>
      <c r="C39" s="475" t="s">
        <v>386</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106.5" customHeight="1" x14ac:dyDescent="0.2">
      <c r="B45" s="230" t="s">
        <v>278</v>
      </c>
      <c r="C45" s="513" t="s">
        <v>386</v>
      </c>
      <c r="D45" s="514"/>
      <c r="E45" s="514"/>
      <c r="F45" s="514"/>
      <c r="G45" s="514"/>
      <c r="H45" s="514"/>
      <c r="I45" s="515"/>
      <c r="J45" s="211"/>
      <c r="K45" s="211"/>
    </row>
    <row r="46" spans="2:11" ht="32.25" customHeight="1" x14ac:dyDescent="0.2">
      <c r="B46" s="230" t="s">
        <v>279</v>
      </c>
      <c r="C46" s="513" t="s">
        <v>377</v>
      </c>
      <c r="D46" s="514"/>
      <c r="E46" s="514"/>
      <c r="F46" s="514"/>
      <c r="G46" s="514"/>
      <c r="H46" s="514"/>
      <c r="I46" s="515"/>
      <c r="J46" s="211"/>
      <c r="K46" s="211"/>
    </row>
    <row r="47" spans="2:11" ht="66" customHeight="1" x14ac:dyDescent="0.2">
      <c r="B47" s="212" t="s">
        <v>280</v>
      </c>
      <c r="C47" s="516" t="s">
        <v>366</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369</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G3vJ8NK+Ia3tzlL5lYZLqGmpw4VIde0CNaAbXIqsb1GfrYaJCn5OWte0IbT41jLm/00b5ba3pI/2whm6exWUzw==" saltValue="FvLHO1hjzGw9nFwagO8Ec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B31" zoomScaleNormal="100" workbookViewId="0">
      <selection activeCell="D34" sqref="D3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5</v>
      </c>
      <c r="D6" s="461" t="s">
        <v>243</v>
      </c>
      <c r="E6" s="461"/>
      <c r="F6" s="462" t="s">
        <v>337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361</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338</v>
      </c>
      <c r="D14" s="470"/>
      <c r="E14" s="470"/>
      <c r="F14" s="470"/>
      <c r="G14" s="470"/>
      <c r="H14" s="470"/>
      <c r="I14" s="470"/>
      <c r="J14" s="187"/>
      <c r="K14" s="187"/>
      <c r="M14" s="186" t="s">
        <v>86</v>
      </c>
      <c r="N14" s="178"/>
    </row>
    <row r="15" spans="2:14" ht="30.75" customHeight="1" x14ac:dyDescent="0.2">
      <c r="B15" s="230" t="s">
        <v>257</v>
      </c>
      <c r="C15" s="463" t="s">
        <v>331</v>
      </c>
      <c r="D15" s="463"/>
      <c r="E15" s="463"/>
      <c r="F15" s="463"/>
      <c r="G15" s="463"/>
      <c r="H15" s="463"/>
      <c r="I15" s="463"/>
      <c r="J15" s="188"/>
      <c r="K15" s="188"/>
      <c r="M15" s="186" t="s">
        <v>88</v>
      </c>
      <c r="N15" s="178"/>
    </row>
    <row r="16" spans="2:14" ht="20.25" customHeight="1" x14ac:dyDescent="0.2">
      <c r="B16" s="230" t="s">
        <v>258</v>
      </c>
      <c r="C16" s="462" t="s">
        <v>339</v>
      </c>
      <c r="D16" s="462"/>
      <c r="E16" s="462"/>
      <c r="F16" s="462"/>
      <c r="G16" s="462"/>
      <c r="H16" s="462"/>
      <c r="I16" s="462"/>
      <c r="J16" s="189"/>
      <c r="K16" s="189"/>
      <c r="M16" s="186"/>
      <c r="N16" s="178"/>
    </row>
    <row r="17" spans="2:14" ht="30.75" customHeight="1" x14ac:dyDescent="0.2">
      <c r="B17" s="230" t="s">
        <v>259</v>
      </c>
      <c r="C17" s="467" t="s">
        <v>340</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341</v>
      </c>
      <c r="D19" s="462"/>
      <c r="E19" s="462"/>
      <c r="F19" s="462" t="s">
        <v>342</v>
      </c>
      <c r="G19" s="462"/>
      <c r="H19" s="462"/>
      <c r="I19" s="462"/>
      <c r="J19" s="189"/>
      <c r="K19" s="189"/>
      <c r="M19" s="186" t="s">
        <v>95</v>
      </c>
      <c r="N19" s="178"/>
    </row>
    <row r="20" spans="2:14" ht="39.75" customHeight="1" x14ac:dyDescent="0.2">
      <c r="B20" s="192" t="s">
        <v>266</v>
      </c>
      <c r="C20" s="455" t="s">
        <v>343</v>
      </c>
      <c r="D20" s="456"/>
      <c r="E20" s="457"/>
      <c r="F20" s="468" t="s">
        <v>344</v>
      </c>
      <c r="G20" s="468"/>
      <c r="H20" s="468"/>
      <c r="I20" s="478"/>
      <c r="J20" s="183"/>
      <c r="K20" s="183"/>
      <c r="M20" s="186"/>
      <c r="N20" s="178"/>
    </row>
    <row r="21" spans="2:14" ht="42" customHeight="1" x14ac:dyDescent="0.2">
      <c r="B21" s="192" t="s">
        <v>267</v>
      </c>
      <c r="C21" s="479" t="s">
        <v>345</v>
      </c>
      <c r="D21" s="480"/>
      <c r="E21" s="481"/>
      <c r="F21" s="482" t="s">
        <v>346</v>
      </c>
      <c r="G21" s="483"/>
      <c r="H21" s="483"/>
      <c r="I21" s="484"/>
      <c r="J21" s="188"/>
      <c r="K21" s="188"/>
      <c r="M21" s="193"/>
      <c r="N21" s="178"/>
    </row>
    <row r="22" spans="2:14" ht="23.25" customHeight="1" x14ac:dyDescent="0.2">
      <c r="B22" s="192" t="s">
        <v>268</v>
      </c>
      <c r="C22" s="485">
        <v>44197</v>
      </c>
      <c r="D22" s="486"/>
      <c r="E22" s="487"/>
      <c r="F22" s="182" t="s">
        <v>271</v>
      </c>
      <c r="G22" s="194">
        <v>60</v>
      </c>
      <c r="H22" s="182" t="s">
        <v>275</v>
      </c>
      <c r="I22" s="195">
        <v>60</v>
      </c>
      <c r="J22" s="196"/>
      <c r="K22" s="196"/>
      <c r="M22" s="193"/>
    </row>
    <row r="23" spans="2:14" ht="27" customHeight="1" x14ac:dyDescent="0.2">
      <c r="B23" s="192" t="s">
        <v>269</v>
      </c>
      <c r="C23" s="485">
        <v>44561</v>
      </c>
      <c r="D23" s="483"/>
      <c r="E23" s="488"/>
      <c r="F23" s="182" t="s">
        <v>272</v>
      </c>
      <c r="G23" s="520">
        <v>300</v>
      </c>
      <c r="H23" s="521"/>
      <c r="I23" s="522"/>
      <c r="J23" s="197"/>
      <c r="K23" s="197"/>
      <c r="M23" s="193"/>
    </row>
    <row r="24" spans="2:14" ht="49.5" customHeight="1" x14ac:dyDescent="0.2">
      <c r="B24" s="198" t="s">
        <v>270</v>
      </c>
      <c r="C24" s="492" t="s">
        <v>88</v>
      </c>
      <c r="D24" s="493"/>
      <c r="E24" s="494"/>
      <c r="F24" s="199"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36">
        <v>0</v>
      </c>
      <c r="E27" s="244">
        <f>IF(OR(C27=0,C27=""),0,D27/C27)</f>
        <v>0</v>
      </c>
      <c r="F27" s="498">
        <f>SUM(C27:C38)</f>
        <v>300</v>
      </c>
      <c r="G27" s="498">
        <f>SUM(D27:D38)</f>
        <v>184</v>
      </c>
      <c r="H27" s="206">
        <f>+(D27*100%)/$G$23</f>
        <v>0</v>
      </c>
      <c r="I27" s="498">
        <f>G27+I22</f>
        <v>244</v>
      </c>
      <c r="J27" s="207"/>
      <c r="K27" s="207"/>
      <c r="M27" s="193"/>
    </row>
    <row r="28" spans="2:14" ht="19.5" customHeight="1" x14ac:dyDescent="0.2">
      <c r="B28" s="204" t="s">
        <v>114</v>
      </c>
      <c r="C28" s="235">
        <v>15</v>
      </c>
      <c r="D28" s="243">
        <v>2</v>
      </c>
      <c r="E28" s="244">
        <f t="shared" ref="E28:E38" si="0">IF(OR(C28=0,C28=""),0,D28/C28)</f>
        <v>0.13333333333333333</v>
      </c>
      <c r="F28" s="499"/>
      <c r="G28" s="499"/>
      <c r="H28" s="206">
        <f>+IF(D28="","",((D28*100%)/$G$23)+H27)</f>
        <v>6.6666666666666671E-3</v>
      </c>
      <c r="I28" s="499"/>
      <c r="J28" s="207"/>
      <c r="K28" s="207"/>
      <c r="M28" s="193"/>
    </row>
    <row r="29" spans="2:14" ht="19.5" customHeight="1" x14ac:dyDescent="0.2">
      <c r="B29" s="204" t="s">
        <v>115</v>
      </c>
      <c r="C29" s="235">
        <v>30</v>
      </c>
      <c r="D29" s="243">
        <v>17</v>
      </c>
      <c r="E29" s="244">
        <f t="shared" si="0"/>
        <v>0.56666666666666665</v>
      </c>
      <c r="F29" s="499"/>
      <c r="G29" s="499"/>
      <c r="H29" s="206">
        <f t="shared" ref="H29:H38" si="1">+IF(D29="","",((D29*100%)/$G$23)+H28)</f>
        <v>6.3333333333333325E-2</v>
      </c>
      <c r="I29" s="499"/>
      <c r="J29" s="207"/>
      <c r="K29" s="207"/>
      <c r="M29" s="193"/>
    </row>
    <row r="30" spans="2:14" ht="19.5" customHeight="1" x14ac:dyDescent="0.2">
      <c r="B30" s="204" t="s">
        <v>116</v>
      </c>
      <c r="C30" s="235">
        <v>30</v>
      </c>
      <c r="D30" s="243">
        <v>16</v>
      </c>
      <c r="E30" s="244">
        <f t="shared" si="0"/>
        <v>0.53333333333333333</v>
      </c>
      <c r="F30" s="499"/>
      <c r="G30" s="499"/>
      <c r="H30" s="206">
        <f t="shared" si="1"/>
        <v>0.11666666666666667</v>
      </c>
      <c r="I30" s="499"/>
      <c r="J30" s="207"/>
      <c r="K30" s="207"/>
    </row>
    <row r="31" spans="2:14" ht="19.5" customHeight="1" x14ac:dyDescent="0.2">
      <c r="B31" s="204" t="s">
        <v>117</v>
      </c>
      <c r="C31" s="235">
        <v>30</v>
      </c>
      <c r="D31" s="243">
        <v>21</v>
      </c>
      <c r="E31" s="244">
        <f t="shared" si="0"/>
        <v>0.7</v>
      </c>
      <c r="F31" s="499"/>
      <c r="G31" s="499"/>
      <c r="H31" s="206">
        <f t="shared" si="1"/>
        <v>0.18666666666666668</v>
      </c>
      <c r="I31" s="499"/>
      <c r="J31" s="207"/>
      <c r="K31" s="207"/>
    </row>
    <row r="32" spans="2:14" ht="19.5" customHeight="1" x14ac:dyDescent="0.2">
      <c r="B32" s="204" t="s">
        <v>118</v>
      </c>
      <c r="C32" s="235">
        <v>30</v>
      </c>
      <c r="D32" s="243">
        <v>18</v>
      </c>
      <c r="E32" s="244">
        <f t="shared" si="0"/>
        <v>0.6</v>
      </c>
      <c r="F32" s="499"/>
      <c r="G32" s="499"/>
      <c r="H32" s="206">
        <f t="shared" si="1"/>
        <v>0.24666666666666667</v>
      </c>
      <c r="I32" s="499"/>
      <c r="J32" s="207"/>
      <c r="K32" s="207"/>
    </row>
    <row r="33" spans="2:11" ht="19.5" customHeight="1" x14ac:dyDescent="0.2">
      <c r="B33" s="204" t="s">
        <v>119</v>
      </c>
      <c r="C33" s="235">
        <v>30</v>
      </c>
      <c r="D33" s="243">
        <v>58</v>
      </c>
      <c r="E33" s="244">
        <f t="shared" si="0"/>
        <v>1.9333333333333333</v>
      </c>
      <c r="F33" s="499"/>
      <c r="G33" s="499"/>
      <c r="H33" s="206">
        <f t="shared" si="1"/>
        <v>0.44</v>
      </c>
      <c r="I33" s="499"/>
      <c r="J33" s="207"/>
      <c r="K33" s="207"/>
    </row>
    <row r="34" spans="2:11" ht="19.5" customHeight="1" x14ac:dyDescent="0.2">
      <c r="B34" s="204" t="s">
        <v>120</v>
      </c>
      <c r="C34" s="235">
        <v>30</v>
      </c>
      <c r="D34" s="243">
        <v>52</v>
      </c>
      <c r="E34" s="244">
        <f t="shared" si="0"/>
        <v>1.7333333333333334</v>
      </c>
      <c r="F34" s="499"/>
      <c r="G34" s="499"/>
      <c r="H34" s="206">
        <f t="shared" si="1"/>
        <v>0.61333333333333329</v>
      </c>
      <c r="I34" s="499"/>
      <c r="J34" s="207"/>
      <c r="K34" s="207"/>
    </row>
    <row r="35" spans="2:11" ht="19.5" customHeight="1" x14ac:dyDescent="0.2">
      <c r="B35" s="204" t="s">
        <v>121</v>
      </c>
      <c r="C35" s="235">
        <v>30</v>
      </c>
      <c r="D35" s="235"/>
      <c r="E35" s="244">
        <f t="shared" si="0"/>
        <v>0</v>
      </c>
      <c r="F35" s="499"/>
      <c r="G35" s="499"/>
      <c r="H35" s="206" t="str">
        <f t="shared" si="1"/>
        <v/>
      </c>
      <c r="I35" s="499"/>
      <c r="J35" s="207"/>
      <c r="K35" s="207"/>
    </row>
    <row r="36" spans="2:11" ht="19.5" customHeight="1" x14ac:dyDescent="0.2">
      <c r="B36" s="204" t="s">
        <v>122</v>
      </c>
      <c r="C36" s="235">
        <v>30</v>
      </c>
      <c r="D36" s="235"/>
      <c r="E36" s="244">
        <f t="shared" si="0"/>
        <v>0</v>
      </c>
      <c r="F36" s="499"/>
      <c r="G36" s="499"/>
      <c r="H36" s="206" t="str">
        <f t="shared" si="1"/>
        <v/>
      </c>
      <c r="I36" s="499"/>
      <c r="J36" s="207"/>
      <c r="K36" s="207"/>
    </row>
    <row r="37" spans="2:11" ht="19.5" customHeight="1" x14ac:dyDescent="0.2">
      <c r="B37" s="204" t="s">
        <v>123</v>
      </c>
      <c r="C37" s="235">
        <v>15</v>
      </c>
      <c r="D37" s="235"/>
      <c r="E37" s="244">
        <f t="shared" si="0"/>
        <v>0</v>
      </c>
      <c r="F37" s="499"/>
      <c r="G37" s="499"/>
      <c r="H37" s="206" t="str">
        <f t="shared" si="1"/>
        <v/>
      </c>
      <c r="I37" s="499"/>
      <c r="J37" s="207"/>
      <c r="K37" s="207"/>
    </row>
    <row r="38" spans="2:11" ht="19.5" customHeight="1" x14ac:dyDescent="0.2">
      <c r="B38" s="204" t="s">
        <v>124</v>
      </c>
      <c r="C38" s="235">
        <v>15</v>
      </c>
      <c r="D38" s="235"/>
      <c r="E38" s="244">
        <f t="shared" si="0"/>
        <v>0</v>
      </c>
      <c r="F38" s="500"/>
      <c r="G38" s="500"/>
      <c r="H38" s="206" t="str">
        <f t="shared" si="1"/>
        <v/>
      </c>
      <c r="I38" s="500"/>
      <c r="J38" s="207"/>
      <c r="K38" s="207"/>
    </row>
    <row r="39" spans="2:11" ht="52.5" customHeight="1" x14ac:dyDescent="0.2">
      <c r="B39" s="209" t="s">
        <v>277</v>
      </c>
      <c r="C39" s="475" t="s">
        <v>387</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53.25" customHeight="1" x14ac:dyDescent="0.2">
      <c r="B45" s="230" t="s">
        <v>278</v>
      </c>
      <c r="C45" s="513" t="s">
        <v>388</v>
      </c>
      <c r="D45" s="514"/>
      <c r="E45" s="514"/>
      <c r="F45" s="514"/>
      <c r="G45" s="514"/>
      <c r="H45" s="514"/>
      <c r="I45" s="515"/>
      <c r="J45" s="211"/>
      <c r="K45" s="211"/>
    </row>
    <row r="46" spans="2:11" ht="49.5" customHeight="1" x14ac:dyDescent="0.2">
      <c r="B46" s="230" t="s">
        <v>279</v>
      </c>
      <c r="C46" s="513" t="s">
        <v>379</v>
      </c>
      <c r="D46" s="514"/>
      <c r="E46" s="514"/>
      <c r="F46" s="514"/>
      <c r="G46" s="514"/>
      <c r="H46" s="514"/>
      <c r="I46" s="515"/>
      <c r="J46" s="211"/>
      <c r="K46" s="211"/>
    </row>
    <row r="47" spans="2:11" ht="66" customHeight="1" x14ac:dyDescent="0.2">
      <c r="B47" s="212" t="s">
        <v>280</v>
      </c>
      <c r="C47" s="516" t="s">
        <v>367</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372</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IDMEdkeRKhXW85Z+9mY0hrKcmXLJCa/lWPQ221MKzk4kzFZ6zMQ4CA3qohb+CZnoRkk2TTfwAe9jNlepyfyO7w==" saltValue="ZkWudDU/I5bhDM/9hD3l3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33" zoomScaleNormal="100" workbookViewId="0">
      <selection activeCell="C39" sqref="C39:I39"/>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452"/>
      <c r="C1" s="458" t="s">
        <v>25</v>
      </c>
      <c r="D1" s="458"/>
      <c r="E1" s="458"/>
      <c r="F1" s="458"/>
      <c r="G1" s="458"/>
      <c r="H1" s="458"/>
      <c r="I1" s="453"/>
      <c r="J1" s="171"/>
      <c r="K1" s="171"/>
      <c r="M1" s="173" t="s">
        <v>47</v>
      </c>
    </row>
    <row r="2" spans="2:14" ht="37.5" customHeight="1" x14ac:dyDescent="0.2">
      <c r="B2" s="452"/>
      <c r="C2" s="458" t="s">
        <v>239</v>
      </c>
      <c r="D2" s="458"/>
      <c r="E2" s="458"/>
      <c r="F2" s="458"/>
      <c r="G2" s="458"/>
      <c r="H2" s="458"/>
      <c r="I2" s="453"/>
      <c r="J2" s="171"/>
      <c r="K2" s="171"/>
      <c r="M2" s="173" t="s">
        <v>48</v>
      </c>
    </row>
    <row r="3" spans="2:14" ht="37.5" customHeight="1" x14ac:dyDescent="0.2">
      <c r="B3" s="452"/>
      <c r="C3" s="458" t="s">
        <v>240</v>
      </c>
      <c r="D3" s="458"/>
      <c r="E3" s="458"/>
      <c r="F3" s="458" t="s">
        <v>241</v>
      </c>
      <c r="G3" s="458"/>
      <c r="H3" s="458"/>
      <c r="I3" s="453"/>
      <c r="J3" s="171"/>
      <c r="K3" s="171"/>
      <c r="M3" s="173" t="s">
        <v>50</v>
      </c>
    </row>
    <row r="4" spans="2:14" ht="23.25" customHeight="1" x14ac:dyDescent="0.2">
      <c r="B4" s="459"/>
      <c r="C4" s="459"/>
      <c r="D4" s="459"/>
      <c r="E4" s="459"/>
      <c r="F4" s="459"/>
      <c r="G4" s="459"/>
      <c r="H4" s="459"/>
      <c r="I4" s="459"/>
      <c r="J4" s="176"/>
      <c r="K4" s="176"/>
    </row>
    <row r="5" spans="2:14" ht="24" customHeight="1" x14ac:dyDescent="0.2">
      <c r="B5" s="460" t="s">
        <v>234</v>
      </c>
      <c r="C5" s="460"/>
      <c r="D5" s="460"/>
      <c r="E5" s="460"/>
      <c r="F5" s="460"/>
      <c r="G5" s="460"/>
      <c r="H5" s="460"/>
      <c r="I5" s="460"/>
      <c r="J5" s="177"/>
      <c r="K5" s="177"/>
      <c r="N5" s="178" t="s">
        <v>57</v>
      </c>
    </row>
    <row r="6" spans="2:14" ht="30.75" customHeight="1" x14ac:dyDescent="0.2">
      <c r="B6" s="230" t="s">
        <v>242</v>
      </c>
      <c r="C6" s="229">
        <v>6</v>
      </c>
      <c r="D6" s="461" t="s">
        <v>243</v>
      </c>
      <c r="E6" s="461"/>
      <c r="F6" s="462" t="s">
        <v>347</v>
      </c>
      <c r="G6" s="462"/>
      <c r="H6" s="462"/>
      <c r="I6" s="462"/>
      <c r="J6" s="181"/>
      <c r="K6" s="181"/>
      <c r="M6" s="173" t="s">
        <v>60</v>
      </c>
      <c r="N6" s="178" t="s">
        <v>61</v>
      </c>
    </row>
    <row r="7" spans="2:14" ht="30.75" customHeight="1" x14ac:dyDescent="0.2">
      <c r="B7" s="230" t="s">
        <v>244</v>
      </c>
      <c r="C7" s="229" t="s">
        <v>81</v>
      </c>
      <c r="D7" s="461" t="s">
        <v>245</v>
      </c>
      <c r="E7" s="461"/>
      <c r="F7" s="462" t="s">
        <v>290</v>
      </c>
      <c r="G7" s="462"/>
      <c r="H7" s="182" t="s">
        <v>246</v>
      </c>
      <c r="I7" s="229" t="s">
        <v>76</v>
      </c>
      <c r="J7" s="183"/>
      <c r="K7" s="183"/>
      <c r="M7" s="173" t="s">
        <v>65</v>
      </c>
      <c r="N7" s="178" t="s">
        <v>66</v>
      </c>
    </row>
    <row r="8" spans="2:14" ht="30.75" customHeight="1" x14ac:dyDescent="0.2">
      <c r="B8" s="230" t="s">
        <v>247</v>
      </c>
      <c r="C8" s="462" t="s">
        <v>291</v>
      </c>
      <c r="D8" s="462"/>
      <c r="E8" s="462"/>
      <c r="F8" s="462"/>
      <c r="G8" s="182" t="s">
        <v>248</v>
      </c>
      <c r="H8" s="464">
        <v>7560</v>
      </c>
      <c r="I8" s="464"/>
      <c r="J8" s="184"/>
      <c r="K8" s="184"/>
      <c r="M8" s="173" t="s">
        <v>69</v>
      </c>
      <c r="N8" s="178" t="s">
        <v>70</v>
      </c>
    </row>
    <row r="9" spans="2:14" ht="30.75" customHeight="1" x14ac:dyDescent="0.2">
      <c r="B9" s="230" t="s">
        <v>48</v>
      </c>
      <c r="C9" s="465" t="s">
        <v>65</v>
      </c>
      <c r="D9" s="465"/>
      <c r="E9" s="465"/>
      <c r="F9" s="465"/>
      <c r="G9" s="182" t="s">
        <v>249</v>
      </c>
      <c r="H9" s="466" t="s">
        <v>165</v>
      </c>
      <c r="I9" s="466"/>
      <c r="J9" s="185"/>
      <c r="K9" s="185"/>
      <c r="M9" s="186" t="s">
        <v>73</v>
      </c>
    </row>
    <row r="10" spans="2:14" ht="30.75" customHeight="1" x14ac:dyDescent="0.2">
      <c r="B10" s="230" t="s">
        <v>250</v>
      </c>
      <c r="C10" s="462" t="s">
        <v>376</v>
      </c>
      <c r="D10" s="462"/>
      <c r="E10" s="462"/>
      <c r="F10" s="462"/>
      <c r="G10" s="462"/>
      <c r="H10" s="462"/>
      <c r="I10" s="462"/>
      <c r="J10" s="187"/>
      <c r="K10" s="187"/>
      <c r="M10" s="186"/>
    </row>
    <row r="11" spans="2:14" ht="30.75" customHeight="1" x14ac:dyDescent="0.2">
      <c r="B11" s="230" t="s">
        <v>251</v>
      </c>
      <c r="C11" s="467" t="s">
        <v>293</v>
      </c>
      <c r="D11" s="467"/>
      <c r="E11" s="467"/>
      <c r="F11" s="467"/>
      <c r="G11" s="467"/>
      <c r="H11" s="467"/>
      <c r="I11" s="467"/>
      <c r="J11" s="183"/>
      <c r="K11" s="183"/>
      <c r="M11" s="186"/>
      <c r="N11" s="178" t="s">
        <v>76</v>
      </c>
    </row>
    <row r="12" spans="2:14" ht="30.75" customHeight="1" x14ac:dyDescent="0.2">
      <c r="B12" s="230" t="s">
        <v>254</v>
      </c>
      <c r="C12" s="463" t="s">
        <v>362</v>
      </c>
      <c r="D12" s="463"/>
      <c r="E12" s="463"/>
      <c r="F12" s="463"/>
      <c r="G12" s="182" t="s">
        <v>252</v>
      </c>
      <c r="H12" s="468" t="s">
        <v>91</v>
      </c>
      <c r="I12" s="468"/>
      <c r="J12" s="183"/>
      <c r="K12" s="183"/>
      <c r="M12" s="186" t="s">
        <v>80</v>
      </c>
      <c r="N12" s="178" t="s">
        <v>81</v>
      </c>
    </row>
    <row r="13" spans="2:14" ht="30.75" customHeight="1" x14ac:dyDescent="0.2">
      <c r="B13" s="230" t="s">
        <v>255</v>
      </c>
      <c r="C13" s="469" t="s">
        <v>294</v>
      </c>
      <c r="D13" s="469"/>
      <c r="E13" s="469"/>
      <c r="F13" s="469"/>
      <c r="G13" s="182" t="s">
        <v>253</v>
      </c>
      <c r="H13" s="467" t="s">
        <v>70</v>
      </c>
      <c r="I13" s="467"/>
      <c r="J13" s="183"/>
      <c r="K13" s="183"/>
      <c r="M13" s="186" t="s">
        <v>84</v>
      </c>
    </row>
    <row r="14" spans="2:14" ht="64.5" customHeight="1" x14ac:dyDescent="0.2">
      <c r="B14" s="230" t="s">
        <v>256</v>
      </c>
      <c r="C14" s="470" t="s">
        <v>348</v>
      </c>
      <c r="D14" s="470"/>
      <c r="E14" s="470"/>
      <c r="F14" s="470"/>
      <c r="G14" s="470"/>
      <c r="H14" s="470"/>
      <c r="I14" s="470"/>
      <c r="J14" s="187"/>
      <c r="K14" s="187"/>
      <c r="M14" s="186" t="s">
        <v>86</v>
      </c>
      <c r="N14" s="178"/>
    </row>
    <row r="15" spans="2:14" ht="30.75" customHeight="1" x14ac:dyDescent="0.2">
      <c r="B15" s="230" t="s">
        <v>257</v>
      </c>
      <c r="C15" s="463" t="s">
        <v>374</v>
      </c>
      <c r="D15" s="463"/>
      <c r="E15" s="463"/>
      <c r="F15" s="463"/>
      <c r="G15" s="463"/>
      <c r="H15" s="463"/>
      <c r="I15" s="463"/>
      <c r="J15" s="188"/>
      <c r="K15" s="188"/>
      <c r="M15" s="186" t="s">
        <v>88</v>
      </c>
      <c r="N15" s="178"/>
    </row>
    <row r="16" spans="2:14" ht="20.25" customHeight="1" x14ac:dyDescent="0.2">
      <c r="B16" s="230" t="s">
        <v>258</v>
      </c>
      <c r="C16" s="462" t="s">
        <v>350</v>
      </c>
      <c r="D16" s="462"/>
      <c r="E16" s="462"/>
      <c r="F16" s="462"/>
      <c r="G16" s="462"/>
      <c r="H16" s="462"/>
      <c r="I16" s="462"/>
      <c r="J16" s="189"/>
      <c r="K16" s="189"/>
      <c r="M16" s="186"/>
      <c r="N16" s="178"/>
    </row>
    <row r="17" spans="2:14" ht="30.75" customHeight="1" x14ac:dyDescent="0.2">
      <c r="B17" s="230" t="s">
        <v>259</v>
      </c>
      <c r="C17" s="467" t="s">
        <v>349</v>
      </c>
      <c r="D17" s="471"/>
      <c r="E17" s="471"/>
      <c r="F17" s="471"/>
      <c r="G17" s="471"/>
      <c r="H17" s="471"/>
      <c r="I17" s="471"/>
      <c r="J17" s="190"/>
      <c r="K17" s="190"/>
      <c r="M17" s="186" t="s">
        <v>91</v>
      </c>
      <c r="N17" s="178"/>
    </row>
    <row r="18" spans="2:14" ht="18" customHeight="1" x14ac:dyDescent="0.2">
      <c r="B18" s="472" t="s">
        <v>265</v>
      </c>
      <c r="C18" s="473" t="s">
        <v>237</v>
      </c>
      <c r="D18" s="473"/>
      <c r="E18" s="473"/>
      <c r="F18" s="474" t="s">
        <v>238</v>
      </c>
      <c r="G18" s="474"/>
      <c r="H18" s="474"/>
      <c r="I18" s="474"/>
      <c r="J18" s="191"/>
      <c r="K18" s="191"/>
      <c r="M18" s="186" t="s">
        <v>79</v>
      </c>
      <c r="N18" s="178"/>
    </row>
    <row r="19" spans="2:14" ht="39.75" customHeight="1" x14ac:dyDescent="0.2">
      <c r="B19" s="472"/>
      <c r="C19" s="462" t="s">
        <v>351</v>
      </c>
      <c r="D19" s="462"/>
      <c r="E19" s="462"/>
      <c r="F19" s="462" t="s">
        <v>352</v>
      </c>
      <c r="G19" s="462"/>
      <c r="H19" s="462"/>
      <c r="I19" s="462"/>
      <c r="J19" s="189"/>
      <c r="K19" s="189"/>
      <c r="M19" s="186" t="s">
        <v>95</v>
      </c>
      <c r="N19" s="178"/>
    </row>
    <row r="20" spans="2:14" ht="39.75" customHeight="1" x14ac:dyDescent="0.2">
      <c r="B20" s="192" t="s">
        <v>266</v>
      </c>
      <c r="C20" s="455" t="s">
        <v>353</v>
      </c>
      <c r="D20" s="456"/>
      <c r="E20" s="457"/>
      <c r="F20" s="468" t="s">
        <v>354</v>
      </c>
      <c r="G20" s="468"/>
      <c r="H20" s="468"/>
      <c r="I20" s="478"/>
      <c r="J20" s="183"/>
      <c r="K20" s="183"/>
      <c r="M20" s="186"/>
      <c r="N20" s="178"/>
    </row>
    <row r="21" spans="2:14" ht="42" customHeight="1" x14ac:dyDescent="0.2">
      <c r="B21" s="192" t="s">
        <v>267</v>
      </c>
      <c r="C21" s="479" t="s">
        <v>355</v>
      </c>
      <c r="D21" s="480"/>
      <c r="E21" s="481"/>
      <c r="F21" s="482" t="s">
        <v>356</v>
      </c>
      <c r="G21" s="483"/>
      <c r="H21" s="483"/>
      <c r="I21" s="484"/>
      <c r="J21" s="188"/>
      <c r="K21" s="188"/>
      <c r="M21" s="193"/>
      <c r="N21" s="178"/>
    </row>
    <row r="22" spans="2:14" ht="23.25" customHeight="1" x14ac:dyDescent="0.2">
      <c r="B22" s="192" t="s">
        <v>268</v>
      </c>
      <c r="C22" s="485">
        <v>44197</v>
      </c>
      <c r="D22" s="486"/>
      <c r="E22" s="487"/>
      <c r="F22" s="182" t="s">
        <v>271</v>
      </c>
      <c r="G22" s="194">
        <v>3</v>
      </c>
      <c r="H22" s="182" t="s">
        <v>275</v>
      </c>
      <c r="I22" s="195">
        <v>3</v>
      </c>
      <c r="J22" s="196"/>
      <c r="K22" s="196"/>
      <c r="M22" s="193"/>
    </row>
    <row r="23" spans="2:14" ht="27" customHeight="1" x14ac:dyDescent="0.2">
      <c r="B23" s="192" t="s">
        <v>269</v>
      </c>
      <c r="C23" s="485">
        <v>44561</v>
      </c>
      <c r="D23" s="483"/>
      <c r="E23" s="488"/>
      <c r="F23" s="182" t="s">
        <v>272</v>
      </c>
      <c r="G23" s="520">
        <v>13</v>
      </c>
      <c r="H23" s="521"/>
      <c r="I23" s="522"/>
      <c r="J23" s="197"/>
      <c r="K23" s="197"/>
      <c r="M23" s="193"/>
    </row>
    <row r="24" spans="2:14" ht="30.75" customHeight="1" x14ac:dyDescent="0.2">
      <c r="B24" s="198" t="s">
        <v>270</v>
      </c>
      <c r="C24" s="492" t="s">
        <v>88</v>
      </c>
      <c r="D24" s="493"/>
      <c r="E24" s="494"/>
      <c r="F24" s="232" t="s">
        <v>274</v>
      </c>
      <c r="G24" s="482" t="s">
        <v>305</v>
      </c>
      <c r="H24" s="483"/>
      <c r="I24" s="488"/>
      <c r="J24" s="191"/>
      <c r="K24" s="191"/>
      <c r="M24" s="193"/>
    </row>
    <row r="25" spans="2:14" ht="22.5" customHeight="1" x14ac:dyDescent="0.2">
      <c r="B25" s="495" t="s">
        <v>235</v>
      </c>
      <c r="C25" s="496"/>
      <c r="D25" s="496"/>
      <c r="E25" s="496"/>
      <c r="F25" s="496"/>
      <c r="G25" s="496"/>
      <c r="H25" s="496"/>
      <c r="I25" s="497"/>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498">
        <f>SUM(C27:C38)</f>
        <v>13</v>
      </c>
      <c r="G27" s="498">
        <f>SUM(D27:D38)</f>
        <v>10</v>
      </c>
      <c r="H27" s="206">
        <f>+(D27*100%)/$G$23</f>
        <v>0</v>
      </c>
      <c r="I27" s="498">
        <f>G27+I22</f>
        <v>13</v>
      </c>
      <c r="J27" s="207"/>
      <c r="K27" s="207"/>
      <c r="M27" s="193"/>
    </row>
    <row r="28" spans="2:14" ht="19.5" customHeight="1" x14ac:dyDescent="0.2">
      <c r="B28" s="204" t="s">
        <v>114</v>
      </c>
      <c r="C28" s="208">
        <v>0</v>
      </c>
      <c r="D28" s="240">
        <v>0</v>
      </c>
      <c r="E28" s="244">
        <f t="shared" ref="E28:E38" si="0">IF(OR(C28=0,C28=""),0,D28/C28)</f>
        <v>0</v>
      </c>
      <c r="F28" s="499"/>
      <c r="G28" s="499"/>
      <c r="H28" s="206">
        <f>+IF(D28="","",((D28*100%)/$G$23)+H27)</f>
        <v>0</v>
      </c>
      <c r="I28" s="499"/>
      <c r="J28" s="207"/>
      <c r="K28" s="207"/>
      <c r="M28" s="193"/>
    </row>
    <row r="29" spans="2:14" ht="19.5" customHeight="1" x14ac:dyDescent="0.2">
      <c r="B29" s="204" t="s">
        <v>115</v>
      </c>
      <c r="C29" s="235">
        <v>1</v>
      </c>
      <c r="D29" s="243">
        <v>0</v>
      </c>
      <c r="E29" s="244">
        <f t="shared" si="0"/>
        <v>0</v>
      </c>
      <c r="F29" s="499"/>
      <c r="G29" s="499"/>
      <c r="H29" s="206">
        <f t="shared" ref="H29:H38" si="1">+IF(D29="","",((D29*100%)/$G$23)+H28)</f>
        <v>0</v>
      </c>
      <c r="I29" s="499"/>
      <c r="J29" s="207"/>
      <c r="K29" s="207"/>
      <c r="M29" s="193"/>
    </row>
    <row r="30" spans="2:14" ht="19.5" customHeight="1" x14ac:dyDescent="0.2">
      <c r="B30" s="204" t="s">
        <v>116</v>
      </c>
      <c r="C30" s="235">
        <v>1</v>
      </c>
      <c r="D30" s="243">
        <v>0</v>
      </c>
      <c r="E30" s="244">
        <f t="shared" si="0"/>
        <v>0</v>
      </c>
      <c r="F30" s="499"/>
      <c r="G30" s="499"/>
      <c r="H30" s="206">
        <f t="shared" si="1"/>
        <v>0</v>
      </c>
      <c r="I30" s="499"/>
      <c r="J30" s="207"/>
      <c r="K30" s="207"/>
    </row>
    <row r="31" spans="2:14" ht="19.5" customHeight="1" x14ac:dyDescent="0.2">
      <c r="B31" s="204" t="s">
        <v>117</v>
      </c>
      <c r="C31" s="235">
        <v>1</v>
      </c>
      <c r="D31" s="243">
        <v>0</v>
      </c>
      <c r="E31" s="244">
        <f t="shared" si="0"/>
        <v>0</v>
      </c>
      <c r="F31" s="499"/>
      <c r="G31" s="499"/>
      <c r="H31" s="206">
        <f t="shared" si="1"/>
        <v>0</v>
      </c>
      <c r="I31" s="499"/>
      <c r="J31" s="207"/>
      <c r="K31" s="207"/>
    </row>
    <row r="32" spans="2:14" ht="19.5" customHeight="1" x14ac:dyDescent="0.2">
      <c r="B32" s="204" t="s">
        <v>118</v>
      </c>
      <c r="C32" s="235">
        <v>1</v>
      </c>
      <c r="D32" s="243">
        <v>2</v>
      </c>
      <c r="E32" s="244">
        <f t="shared" si="0"/>
        <v>2</v>
      </c>
      <c r="F32" s="499"/>
      <c r="G32" s="499"/>
      <c r="H32" s="206">
        <f t="shared" si="1"/>
        <v>0.15384615384615385</v>
      </c>
      <c r="I32" s="499"/>
      <c r="J32" s="207"/>
      <c r="K32" s="207"/>
    </row>
    <row r="33" spans="2:11" ht="19.5" customHeight="1" x14ac:dyDescent="0.2">
      <c r="B33" s="204" t="s">
        <v>119</v>
      </c>
      <c r="C33" s="235">
        <v>1</v>
      </c>
      <c r="D33" s="243">
        <v>4</v>
      </c>
      <c r="E33" s="244">
        <f t="shared" si="0"/>
        <v>4</v>
      </c>
      <c r="F33" s="499"/>
      <c r="G33" s="499"/>
      <c r="H33" s="206">
        <f t="shared" si="1"/>
        <v>0.46153846153846156</v>
      </c>
      <c r="I33" s="499"/>
      <c r="J33" s="207"/>
      <c r="K33" s="207"/>
    </row>
    <row r="34" spans="2:11" ht="19.5" customHeight="1" x14ac:dyDescent="0.2">
      <c r="B34" s="204" t="s">
        <v>120</v>
      </c>
      <c r="C34" s="235">
        <v>1</v>
      </c>
      <c r="D34" s="243">
        <v>4</v>
      </c>
      <c r="E34" s="244">
        <f t="shared" si="0"/>
        <v>4</v>
      </c>
      <c r="F34" s="499"/>
      <c r="G34" s="499"/>
      <c r="H34" s="206">
        <f t="shared" si="1"/>
        <v>0.76923076923076927</v>
      </c>
      <c r="I34" s="499"/>
      <c r="J34" s="207"/>
      <c r="K34" s="207"/>
    </row>
    <row r="35" spans="2:11" ht="19.5" customHeight="1" x14ac:dyDescent="0.2">
      <c r="B35" s="204" t="s">
        <v>121</v>
      </c>
      <c r="C35" s="235">
        <v>1</v>
      </c>
      <c r="D35" s="235"/>
      <c r="E35" s="244">
        <f t="shared" si="0"/>
        <v>0</v>
      </c>
      <c r="F35" s="499"/>
      <c r="G35" s="499"/>
      <c r="H35" s="206" t="str">
        <f t="shared" si="1"/>
        <v/>
      </c>
      <c r="I35" s="499"/>
      <c r="J35" s="207"/>
      <c r="K35" s="207"/>
    </row>
    <row r="36" spans="2:11" ht="19.5" customHeight="1" x14ac:dyDescent="0.2">
      <c r="B36" s="204" t="s">
        <v>122</v>
      </c>
      <c r="C36" s="235">
        <v>2</v>
      </c>
      <c r="D36" s="235"/>
      <c r="E36" s="244">
        <f t="shared" si="0"/>
        <v>0</v>
      </c>
      <c r="F36" s="499"/>
      <c r="G36" s="499"/>
      <c r="H36" s="206" t="str">
        <f t="shared" si="1"/>
        <v/>
      </c>
      <c r="I36" s="499"/>
      <c r="J36" s="207"/>
      <c r="K36" s="207"/>
    </row>
    <row r="37" spans="2:11" ht="19.5" customHeight="1" x14ac:dyDescent="0.2">
      <c r="B37" s="204" t="s">
        <v>123</v>
      </c>
      <c r="C37" s="235">
        <v>2</v>
      </c>
      <c r="D37" s="235"/>
      <c r="E37" s="244">
        <f t="shared" si="0"/>
        <v>0</v>
      </c>
      <c r="F37" s="499"/>
      <c r="G37" s="499"/>
      <c r="H37" s="206" t="str">
        <f t="shared" si="1"/>
        <v/>
      </c>
      <c r="I37" s="499"/>
      <c r="J37" s="207"/>
      <c r="K37" s="207"/>
    </row>
    <row r="38" spans="2:11" ht="19.5" customHeight="1" x14ac:dyDescent="0.2">
      <c r="B38" s="204" t="s">
        <v>124</v>
      </c>
      <c r="C38" s="235">
        <v>2</v>
      </c>
      <c r="D38" s="235"/>
      <c r="E38" s="244">
        <f t="shared" si="0"/>
        <v>0</v>
      </c>
      <c r="F38" s="500"/>
      <c r="G38" s="500"/>
      <c r="H38" s="206" t="str">
        <f t="shared" si="1"/>
        <v/>
      </c>
      <c r="I38" s="500"/>
      <c r="J38" s="207"/>
      <c r="K38" s="207"/>
    </row>
    <row r="39" spans="2:11" ht="102" customHeight="1" x14ac:dyDescent="0.2">
      <c r="B39" s="209" t="s">
        <v>277</v>
      </c>
      <c r="C39" s="475" t="s">
        <v>389</v>
      </c>
      <c r="D39" s="476"/>
      <c r="E39" s="476"/>
      <c r="F39" s="476"/>
      <c r="G39" s="476"/>
      <c r="H39" s="476"/>
      <c r="I39" s="477"/>
      <c r="J39" s="210"/>
      <c r="K39" s="210"/>
    </row>
    <row r="40" spans="2:11" ht="34.5" customHeight="1" x14ac:dyDescent="0.2">
      <c r="B40" s="504"/>
      <c r="C40" s="505"/>
      <c r="D40" s="505"/>
      <c r="E40" s="505"/>
      <c r="F40" s="505"/>
      <c r="G40" s="505"/>
      <c r="H40" s="505"/>
      <c r="I40" s="506"/>
      <c r="J40" s="177"/>
      <c r="K40" s="177"/>
    </row>
    <row r="41" spans="2:11" ht="34.5" customHeight="1" x14ac:dyDescent="0.2">
      <c r="B41" s="507"/>
      <c r="C41" s="508"/>
      <c r="D41" s="508"/>
      <c r="E41" s="508"/>
      <c r="F41" s="508"/>
      <c r="G41" s="508"/>
      <c r="H41" s="508"/>
      <c r="I41" s="509"/>
      <c r="J41" s="210"/>
      <c r="K41" s="210"/>
    </row>
    <row r="42" spans="2:11" ht="34.5" customHeight="1" x14ac:dyDescent="0.2">
      <c r="B42" s="507"/>
      <c r="C42" s="508"/>
      <c r="D42" s="508"/>
      <c r="E42" s="508"/>
      <c r="F42" s="508"/>
      <c r="G42" s="508"/>
      <c r="H42" s="508"/>
      <c r="I42" s="509"/>
      <c r="J42" s="210"/>
      <c r="K42" s="210"/>
    </row>
    <row r="43" spans="2:11" ht="34.5" customHeight="1" x14ac:dyDescent="0.2">
      <c r="B43" s="507"/>
      <c r="C43" s="508"/>
      <c r="D43" s="508"/>
      <c r="E43" s="508"/>
      <c r="F43" s="508"/>
      <c r="G43" s="508"/>
      <c r="H43" s="508"/>
      <c r="I43" s="509"/>
      <c r="J43" s="210"/>
      <c r="K43" s="210"/>
    </row>
    <row r="44" spans="2:11" ht="34.5" customHeight="1" x14ac:dyDescent="0.2">
      <c r="B44" s="510"/>
      <c r="C44" s="511"/>
      <c r="D44" s="511"/>
      <c r="E44" s="511"/>
      <c r="F44" s="511"/>
      <c r="G44" s="511"/>
      <c r="H44" s="511"/>
      <c r="I44" s="512"/>
      <c r="J44" s="176"/>
      <c r="K44" s="176"/>
    </row>
    <row r="45" spans="2:11" ht="322.5" customHeight="1" x14ac:dyDescent="0.2">
      <c r="B45" s="230" t="s">
        <v>278</v>
      </c>
      <c r="C45" s="513" t="s">
        <v>390</v>
      </c>
      <c r="D45" s="514"/>
      <c r="E45" s="514"/>
      <c r="F45" s="514"/>
      <c r="G45" s="514"/>
      <c r="H45" s="514"/>
      <c r="I45" s="515"/>
      <c r="J45" s="211"/>
      <c r="K45" s="211"/>
    </row>
    <row r="46" spans="2:11" ht="41.25" customHeight="1" x14ac:dyDescent="0.2">
      <c r="B46" s="230" t="s">
        <v>279</v>
      </c>
      <c r="C46" s="513" t="s">
        <v>378</v>
      </c>
      <c r="D46" s="514"/>
      <c r="E46" s="514"/>
      <c r="F46" s="514"/>
      <c r="G46" s="514"/>
      <c r="H46" s="514"/>
      <c r="I46" s="515"/>
      <c r="J46" s="211"/>
      <c r="K46" s="211"/>
    </row>
    <row r="47" spans="2:11" ht="66" customHeight="1" x14ac:dyDescent="0.2">
      <c r="B47" s="212" t="s">
        <v>280</v>
      </c>
      <c r="C47" s="516" t="s">
        <v>368</v>
      </c>
      <c r="D47" s="517"/>
      <c r="E47" s="517"/>
      <c r="F47" s="517"/>
      <c r="G47" s="517"/>
      <c r="H47" s="517"/>
      <c r="I47" s="518"/>
      <c r="J47" s="211"/>
      <c r="K47" s="211"/>
    </row>
    <row r="48" spans="2:11" ht="22.5" customHeight="1" x14ac:dyDescent="0.2">
      <c r="B48" s="496" t="s">
        <v>236</v>
      </c>
      <c r="C48" s="496"/>
      <c r="D48" s="496"/>
      <c r="E48" s="496"/>
      <c r="F48" s="496"/>
      <c r="G48" s="496"/>
      <c r="H48" s="496"/>
      <c r="I48" s="496"/>
      <c r="J48" s="211"/>
      <c r="K48" s="211"/>
    </row>
    <row r="49" spans="2:11" ht="22.5" customHeight="1" x14ac:dyDescent="0.2">
      <c r="B49" s="501" t="s">
        <v>281</v>
      </c>
      <c r="C49" s="228" t="s">
        <v>282</v>
      </c>
      <c r="D49" s="503" t="s">
        <v>283</v>
      </c>
      <c r="E49" s="503"/>
      <c r="F49" s="503"/>
      <c r="G49" s="503" t="s">
        <v>284</v>
      </c>
      <c r="H49" s="503"/>
      <c r="I49" s="503"/>
      <c r="J49" s="214"/>
      <c r="K49" s="214"/>
    </row>
    <row r="50" spans="2:11" ht="30.75" customHeight="1" x14ac:dyDescent="0.2">
      <c r="B50" s="502"/>
      <c r="C50" s="215"/>
      <c r="D50" s="454"/>
      <c r="E50" s="454"/>
      <c r="F50" s="454"/>
      <c r="G50" s="454"/>
      <c r="H50" s="454"/>
      <c r="I50" s="454"/>
      <c r="J50" s="214"/>
      <c r="K50" s="214"/>
    </row>
    <row r="51" spans="2:11" ht="32.25" customHeight="1" x14ac:dyDescent="0.2">
      <c r="B51" s="216" t="s">
        <v>285</v>
      </c>
      <c r="C51" s="454" t="s">
        <v>373</v>
      </c>
      <c r="D51" s="454"/>
      <c r="E51" s="454"/>
      <c r="F51" s="454"/>
      <c r="G51" s="454"/>
      <c r="H51" s="454"/>
      <c r="I51" s="454"/>
      <c r="J51" s="217"/>
      <c r="K51" s="217"/>
    </row>
    <row r="52" spans="2:11" ht="28.5" customHeight="1" x14ac:dyDescent="0.2">
      <c r="B52" s="182" t="s">
        <v>286</v>
      </c>
      <c r="C52" s="455" t="s">
        <v>306</v>
      </c>
      <c r="D52" s="456"/>
      <c r="E52" s="456"/>
      <c r="F52" s="456"/>
      <c r="G52" s="456"/>
      <c r="H52" s="456"/>
      <c r="I52" s="457"/>
      <c r="J52" s="217"/>
      <c r="K52" s="217"/>
    </row>
    <row r="53" spans="2:11" ht="30" customHeight="1" x14ac:dyDescent="0.2">
      <c r="B53" s="212" t="s">
        <v>287</v>
      </c>
      <c r="C53" s="454" t="s">
        <v>307</v>
      </c>
      <c r="D53" s="454"/>
      <c r="E53" s="454"/>
      <c r="F53" s="454"/>
      <c r="G53" s="454"/>
      <c r="H53" s="454"/>
      <c r="I53" s="454"/>
      <c r="J53" s="218"/>
      <c r="K53" s="218"/>
    </row>
    <row r="54" spans="2:11" ht="31.5" customHeight="1" x14ac:dyDescent="0.2">
      <c r="B54" s="212" t="s">
        <v>288</v>
      </c>
      <c r="C54" s="454" t="s">
        <v>308</v>
      </c>
      <c r="D54" s="454"/>
      <c r="E54" s="454"/>
      <c r="F54" s="454"/>
      <c r="G54" s="454"/>
      <c r="H54" s="454"/>
      <c r="I54" s="454"/>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ym01IZqaEBiOoM+Ip9OxfvsocdxV4E6gFS+QHw19iQyhbnEcfFT2gM8IGwxBN2d068BXOmlndPqgUa4wBZeyFA==" saltValue="qt8u4gSLvIufasF1asX8e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purl.org/dc/dcmitype/"/>
    <ds:schemaRef ds:uri="http://schemas.openxmlformats.org/package/2006/metadata/core-properties"/>
    <ds:schemaRef ds:uri="http://schemas.microsoft.com/office/2006/documentManagement/types"/>
    <ds:schemaRef ds:uri="http://purl.org/dc/terms/"/>
    <ds:schemaRef ds:uri="http://www.w3.org/XML/1998/namespace"/>
    <ds:schemaRef ds:uri="d472a95f-029e-48ed-8556-580ff62e7833"/>
    <ds:schemaRef ds:uri="http://schemas.microsoft.com/office/infopath/2007/PartnerControls"/>
    <ds:schemaRef ds:uri="http://purl.org/dc/elements/1.1/"/>
    <ds:schemaRef ds:uri="08ebe415-1e9a-4b26-acfc-09642d3d19d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2021-09-10T01:10:38Z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