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https://idpyba-my.sharepoint.com/personal/f_sastoque_animalesbog_gov_co/Documents/Escritorio/"/>
    </mc:Choice>
  </mc:AlternateContent>
  <xr:revisionPtr revIDLastSave="278" documentId="13_ncr:1_{685DF79F-F524-4506-8985-8F88B6A6EC0D}" xr6:coauthVersionLast="47" xr6:coauthVersionMax="47" xr10:uidLastSave="{11B233E2-9119-45BF-91F4-8D4DC8045E7D}"/>
  <bookViews>
    <workbookView xWindow="-120" yWindow="-120" windowWidth="25440" windowHeight="15390" tabRatio="743" firstSheet="3" activeTab="8"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5">#REF!</definedName>
    <definedName name="GRUPOS_ETNICOS" localSheetId="6">#REF!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34" i="95" l="1"/>
  <c r="C33" i="95"/>
  <c r="C32" i="95"/>
  <c r="C31" i="95"/>
  <c r="C30" i="95"/>
  <c r="C29" i="95"/>
  <c r="C38" i="90"/>
  <c r="C37" i="90"/>
  <c r="C36" i="90"/>
  <c r="C35" i="90"/>
  <c r="C34" i="90"/>
  <c r="C33" i="90"/>
  <c r="C32" i="90"/>
  <c r="C31" i="90" l="1"/>
  <c r="C35" i="94"/>
  <c r="C34" i="94"/>
  <c r="C33" i="94"/>
  <c r="C32" i="94"/>
  <c r="C31" i="94"/>
  <c r="C30" i="94"/>
  <c r="C29" i="94"/>
  <c r="C35" i="93"/>
  <c r="C34" i="93"/>
  <c r="C33" i="93"/>
  <c r="C32" i="93"/>
  <c r="C31" i="93"/>
  <c r="C30" i="93"/>
  <c r="C29" i="93"/>
  <c r="C35" i="87"/>
  <c r="C34" i="87"/>
  <c r="C33" i="87"/>
  <c r="C32" i="87"/>
  <c r="C31" i="87"/>
  <c r="C30" i="87"/>
  <c r="C29" i="87"/>
  <c r="C35" i="80"/>
  <c r="E35" i="80" s="1"/>
  <c r="C34" i="80"/>
  <c r="E34" i="80"/>
  <c r="C33" i="80"/>
  <c r="C32" i="80"/>
  <c r="E32" i="80" s="1"/>
  <c r="C31" i="80"/>
  <c r="E31" i="80" s="1"/>
  <c r="C29" i="80"/>
  <c r="E29" i="80" s="1"/>
  <c r="C30" i="80"/>
  <c r="E30" i="80" s="1"/>
  <c r="G27" i="94"/>
  <c r="I27" i="94" s="1"/>
  <c r="C36" i="80"/>
  <c r="C37" i="80"/>
  <c r="F27" i="90" l="1"/>
  <c r="H38" i="95" l="1"/>
  <c r="G27" i="95"/>
  <c r="I27" i="95" s="1"/>
  <c r="E35" i="95"/>
  <c r="C35" i="95"/>
  <c r="E34" i="95"/>
  <c r="E33" i="95"/>
  <c r="E32" i="95"/>
  <c r="F27" i="95"/>
  <c r="H29" i="95" l="1"/>
  <c r="H30" i="95" s="1"/>
  <c r="H31" i="95" s="1"/>
  <c r="H32" i="95" s="1"/>
  <c r="H33" i="95" s="1"/>
  <c r="H34" i="95" s="1"/>
  <c r="H35" i="95" s="1"/>
  <c r="H36" i="95" s="1"/>
  <c r="H37" i="95" s="1"/>
  <c r="E31" i="95"/>
  <c r="E30" i="95"/>
  <c r="G27" i="90"/>
  <c r="I27" i="90" s="1"/>
  <c r="C38" i="94"/>
  <c r="C37" i="94"/>
  <c r="C36" i="94"/>
  <c r="C38" i="93"/>
  <c r="C37" i="93"/>
  <c r="C36" i="93"/>
  <c r="E33" i="87"/>
  <c r="E34" i="87"/>
  <c r="E35" i="87"/>
  <c r="E32" i="87"/>
  <c r="E31" i="87"/>
  <c r="E30" i="87"/>
  <c r="E29" i="87"/>
  <c r="C38" i="87"/>
  <c r="C37" i="87"/>
  <c r="C36" i="87"/>
  <c r="C38" i="80"/>
  <c r="E35" i="94" l="1"/>
  <c r="E34" i="94"/>
  <c r="E31" i="94"/>
  <c r="E30" i="94" l="1"/>
  <c r="F27" i="94"/>
  <c r="E32" i="94"/>
  <c r="F27" i="80" l="1"/>
  <c r="G27" i="87"/>
  <c r="E33" i="90" l="1"/>
  <c r="H29" i="93" l="1"/>
  <c r="H30" i="93" s="1"/>
  <c r="H31" i="93" s="1"/>
  <c r="H32" i="93" s="1"/>
  <c r="H33" i="93" s="1"/>
  <c r="H34" i="93" s="1"/>
  <c r="H35" i="93" s="1"/>
  <c r="H36" i="93" s="1"/>
  <c r="H37" i="93" s="1"/>
  <c r="H38" i="93" s="1"/>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E37" i="90"/>
  <c r="F27" i="87"/>
  <c r="E32" i="93"/>
  <c r="E31" i="93"/>
  <c r="E30" i="93"/>
  <c r="E29" i="94"/>
  <c r="I27" i="87"/>
  <c r="I18" i="63"/>
  <c r="G18" i="63"/>
  <c r="D18" i="63"/>
  <c r="C8" i="63"/>
  <c r="C7" i="63"/>
  <c r="C6" i="63"/>
  <c r="D30" i="62"/>
  <c r="D31" i="62"/>
  <c r="H31" i="62" s="1"/>
  <c r="O13" i="5"/>
  <c r="AA13" i="5" s="1"/>
  <c r="K27" i="66"/>
  <c r="L25" i="66"/>
  <c r="L21" i="66"/>
  <c r="L27" i="66"/>
  <c r="M27" i="66" s="1"/>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c r="AA19" i="5"/>
  <c r="AB19" i="5" s="1"/>
  <c r="G31" i="47"/>
  <c r="G32" i="47"/>
  <c r="G33" i="47"/>
  <c r="G34" i="47"/>
  <c r="G35" i="47"/>
  <c r="G36" i="47"/>
  <c r="G37" i="47"/>
  <c r="G38" i="47"/>
  <c r="G39" i="47"/>
  <c r="G40" i="47"/>
  <c r="G41" i="47"/>
  <c r="I21" i="5"/>
  <c r="AC21" i="5"/>
  <c r="B21" i="5"/>
  <c r="I19" i="5"/>
  <c r="B19" i="5"/>
  <c r="I17" i="5"/>
  <c r="B17" i="5"/>
  <c r="F30" i="47"/>
  <c r="F31" i="47" s="1"/>
  <c r="D30" i="47"/>
  <c r="I30" i="47"/>
  <c r="S15" i="5"/>
  <c r="T15" i="5"/>
  <c r="X15" i="5"/>
  <c r="Z15" i="5"/>
  <c r="L15" i="5"/>
  <c r="M15" i="5"/>
  <c r="L13" i="5"/>
  <c r="M13" i="5"/>
  <c r="N13" i="5"/>
  <c r="N15" i="5"/>
  <c r="B15" i="5"/>
  <c r="B13" i="5"/>
  <c r="G30" i="47"/>
  <c r="A11" i="5"/>
  <c r="C9" i="5"/>
  <c r="C8" i="5"/>
  <c r="C7" i="5"/>
  <c r="Y15" i="5"/>
  <c r="X13" i="5"/>
  <c r="Z13" i="5"/>
  <c r="Y13" i="5"/>
  <c r="S13" i="5"/>
  <c r="T13" i="5"/>
  <c r="K15" i="5"/>
  <c r="V15" i="5"/>
  <c r="J13" i="5"/>
  <c r="I13" i="5"/>
  <c r="J15" i="5"/>
  <c r="I30" i="62"/>
  <c r="I31" i="62"/>
  <c r="AC19" i="5"/>
  <c r="I15" i="5"/>
  <c r="AA15" i="5"/>
  <c r="AB15" i="5" s="1"/>
  <c r="AC17" i="5"/>
  <c r="F31" i="62"/>
  <c r="F32" i="62" s="1"/>
  <c r="F33" i="62" s="1"/>
  <c r="F34" i="62" s="1"/>
  <c r="F35" i="62" s="1"/>
  <c r="F36" i="62" s="1"/>
  <c r="F37" i="62" s="1"/>
  <c r="F38" i="62" s="1"/>
  <c r="F39" i="62" s="1"/>
  <c r="F40" i="62" s="1"/>
  <c r="F41" i="62" s="1"/>
  <c r="H30" i="62"/>
  <c r="H30" i="47"/>
  <c r="D31" i="47"/>
  <c r="D32" i="47"/>
  <c r="D33" i="47" s="1"/>
  <c r="I31" i="47"/>
  <c r="I32" i="47"/>
  <c r="E36" i="90"/>
  <c r="E35" i="90"/>
  <c r="E34" i="90"/>
  <c r="H33" i="94" l="1"/>
  <c r="H34" i="94" s="1"/>
  <c r="H35" i="94" s="1"/>
  <c r="H36" i="94" s="1"/>
  <c r="H37" i="94" s="1"/>
  <c r="H38" i="94" s="1"/>
  <c r="F32" i="47"/>
  <c r="F33" i="47" s="1"/>
  <c r="F34" i="47" s="1"/>
  <c r="F35" i="47" s="1"/>
  <c r="F36" i="47" s="1"/>
  <c r="F37" i="47" s="1"/>
  <c r="F38" i="47" s="1"/>
  <c r="F39" i="47" s="1"/>
  <c r="F40" i="47" s="1"/>
  <c r="F41" i="47" s="1"/>
  <c r="H31" i="47"/>
  <c r="AC13" i="5"/>
  <c r="AB13" i="5"/>
  <c r="I33" i="47"/>
  <c r="D34" i="47"/>
  <c r="H33" i="47"/>
  <c r="H32" i="47"/>
  <c r="AC15" i="5"/>
  <c r="D32" i="62"/>
  <c r="H33" i="80"/>
  <c r="H34" i="80" s="1"/>
  <c r="H35" i="80" s="1"/>
  <c r="H36" i="80" s="1"/>
  <c r="H37" i="80" s="1"/>
  <c r="H38" i="80" s="1"/>
  <c r="E29" i="93"/>
  <c r="G27" i="93"/>
  <c r="I27" i="80"/>
  <c r="I32" i="62" l="1"/>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<sst xmlns="http://schemas.openxmlformats.org/spreadsheetml/2006/main" count="1158" uniqueCount="344">
  <si>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</si>
  <si>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</si>
  <si>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</si>
  <si>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</si>
  <si>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</si>
  <si>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</si>
  <si>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</si>
  <si>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</si>
  <si>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</si>
  <si>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</si>
  <si>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</si>
  <si>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</si>
  <si>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</si>
  <si>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</si>
  <si>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</si>
  <si>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</si>
  <si>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</si>
  <si>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</si>
  <si>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</si>
  <si>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</si>
  <si>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</si>
  <si>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</si>
  <si>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</si>
  <si>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</si>
  <si>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</si>
  <si>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</si>
  <si>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</si>
  <si>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</si>
  <si>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</si>
  <si>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</si>
  <si>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</si>
  <si>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</si>
  <si>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</si>
  <si>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</si>
  <si>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</si>
  <si>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</si>
  <si>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</si>
  <si>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</si>
  <si>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</si>
  <si>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</si>
  <si>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</si>
  <si>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</si>
  <si>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</si>
  <si>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</si>
  <si>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</si>
  <si>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</si>
  <si>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</si>
  <si>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</si>
  <si>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</si>
  <si>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</si>
  <si>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</si>
  <si>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</si>
  <si>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</si>
  <si>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</si>
  <si>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</si>
  <si>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</si>
  <si>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</si>
  <si>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</si>
  <si>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</si>
  <si>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</si>
  <si>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</si>
  <si>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</si>
  <si>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</si>
  <si>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</si>
  <si>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</si>
  <si>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</si>
  <si>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</si>
  <si>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</si>
  <si>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</si>
  <si>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</si>
  <si>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</si>
  <si>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</si>
  <si>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</si>
  <si>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</si>
  <si>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</si>
  <si>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</si>
  <si>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</si>
  <si>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</si>
  <si>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</si>
  <si>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</si>
  <si>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</si>
  <si>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</si>
  <si>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</si>
  <si>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</si>
  <si>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</si>
  <si>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</si>
  <si>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</si>
  <si>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</si>
  <si>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</si>
  <si>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</si>
  <si>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</si>
  <si>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</si>
  <si>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</si>
  <si>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</si>
  <si>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</si>
  <si>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</si>
  <si>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</si>
  <si>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</si>
  <si>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</si>
  <si>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</si>
  <si>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</si>
  <si>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</si>
  <si>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</si>
  <si>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</si>
  <si>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</si>
  <si>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</si>
  <si>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</si>
  <si>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</si>
  <si>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</si>
  <si>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</si>
  <si>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</si>
  <si>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</si>
  <si>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</si>
  <si>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</si>
  <si>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</si>
  <si>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</si>
  <si>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</si>
  <si>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</si>
  <si>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</si>
  <si>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</si>
  <si>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</si>
  <si>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</si>
  <si>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</si>
  <si>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</si>
  <si>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</si>
  <si>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</si>
  <si>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</si>
  <si>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</si>
  <si>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</si>
  <si>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</si>
  <si>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</si>
  <si>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</si>
  <si>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</si>
  <si>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</si>
  <si>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</si>
  <si>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</si>
  <si>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</si>
  <si>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</si>
  <si>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</si>
  <si>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</si>
  <si>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</si>
  <si>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</si>
  <si>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</si>
  <si>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</si>
  <si>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</si>
  <si>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</si>
  <si>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</si>
  <si>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</si>
  <si>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</si>
  <si>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</si>
  <si>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</si>
  <si>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</si>
  <si>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</si>
  <si>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</si>
  <si>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</si>
  <si>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</si>
  <si>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</si>
  <si>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</si>
  <si>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</si>
  <si>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</si>
  <si>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</si>
  <si>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</si>
  <si>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</si>
  <si>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</si>
  <si>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</si>
  <si>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</si>
  <si>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</si>
  <si>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</si>
  <si>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</si>
  <si>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</si>
  <si>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</si>
  <si>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</si>
  <si>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</si>
  <si>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</si>
  <si>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</si>
  <si>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</si>
  <si>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</si>
  <si>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</si>
  <si>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</si>
  <si>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</si>
  <si>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</si>
  <si>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</si>
  <si>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</si>
  <si>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</si>
  <si>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</si>
  <si>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</si>
  <si>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</si>
  <si>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</si>
  <si>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</si>
  <si>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</si>
  <si>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</si>
  <si>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</si>
  <si>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</si>
  <si>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</si>
  <si>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</si>
  <si>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</si>
  <si>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</si>
  <si>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</si>
  <si>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</si>
  <si>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</si>
  <si>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</si>
  <si>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</si>
  <si>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</si>
  <si>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</si>
  <si>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</si>
  <si>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</si>
  <si>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</si>
  <si>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</si>
  <si>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</si>
  <si>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</si>
  <si>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</si>
  <si>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</si>
  <si>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</si>
  <si>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</si>
  <si>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</si>
  <si>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</si>
  <si>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</si>
  <si>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</si>
  <si>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</si>
  <si>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</si>
  <si>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</si>
  <si>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</si>
  <si>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</si>
  <si>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</si>
  <si>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</si>
  <si>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</si>
  <si>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</si>
  <si>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</si>
  <si>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</si>
  <si>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</si>
  <si>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</si>
  <si>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</si>
  <si>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</si>
  <si>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</si>
  <si>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</si>
  <si>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</si>
  <si>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</si>
  <si>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</si>
  <si>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</si>
  <si>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</si>
  <si>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</si>
  <si>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</si>
  <si>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</si>
  <si>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</si>
  <si>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</si>
  <si>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</si>
  <si>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</si>
  <si>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</si>
  <si>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</si>
  <si>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</si>
  <si>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</si>
  <si>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</si>
  <si>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</si>
  <si>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</si>
  <si>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</si>
  <si>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</si>
  <si>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</si>
  <si>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</si>
  <si>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</si>
  <si>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</si>
  <si>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</si>
  <si>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</si>
  <si>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</si>
  <si>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</si>
  <si>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</si>
  <si>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</si>
  <si>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</si>
  <si>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</si>
  <si>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</si>
  <si>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</si>
  <si>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</si>
  <si>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</si>
  <si>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</si>
  <si>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</si>
  <si>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</si>
  <si>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</si>
  <si>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</si>
  <si>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</si>
  <si>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</si>
  <si>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</si>
  <si>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</si>
  <si>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</si>
  <si>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</si>
  <si>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</si>
  <si>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</si>
  <si>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</si>
  <si>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</si>
  <si>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</si>
  <si>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</si>
  <si>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</si>
  <si>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</si>
  <si>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</si>
  <si>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</si>
  <si>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</si>
  <si>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</si>
  <si>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</si>
  <si>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</si>
  <si>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</si>
  <si>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</si>
  <si>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</si>
  <si>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</si>
  <si>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</si>
  <si>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</si>
  <si>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</si>
  <si>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</si>
  <si>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</si>
  <si>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</si>
  <si>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</si>
  <si>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</si>
  <si>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</si>
  <si>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</si>
  <si>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</si>
  <si>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</si>
  <si>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</si>
  <si>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</si>
  <si>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</si>
  <si>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</si>
  <si>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</si>
  <si>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</si>
  <si>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</si>
  <si>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</si>
  <si>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</si>
  <si>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</si>
  <si>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</si>
  <si>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</si>
  <si>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</si>
  <si>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</si>
  <si>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</si>
  <si>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</si>
  <si>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</si>
  <si>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</si>
  <si>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</si>
  <si>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</si>
  <si>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</si>
  <si>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</si>
  <si>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</si>
  <si>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GOTARDO ANTONIO YÁÑEZ ÁLVAREZ</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</si>
  <si>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</si>
  <si>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</si>
  <si>
    <t>10 de enero de 2022</t>
  </si>
  <si>
    <t xml:space="preserve">Se estructura la organización para validación de las necesidades, sus condiciones técnicas, cantidades y demás ítems a tener en cuenta para el desarrollo del proyecto.  </t>
  </si>
  <si>
    <t xml:space="preserve">Para el presente periodo no se desarrollaron actividades propias al desarrollo de la meta </t>
  </si>
  <si>
    <t>Se contara con un lugar adecuado, conforme lo reuquerido a las necesidades de la Casa Ecologica, y el pleno funcionamiento de la misma</t>
  </si>
  <si>
    <t>Actividades ejecutadas en la fase dos (2) para para el funcionamiento de la casa Ecologica /Actividades programadas para la fase dos (2)  funcionamiento de la casa Ecologica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</si>
</sst>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22">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8" fontId="70" fillId="24" borderId="20" xfId="1250"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177" fontId="5" fillId="24" borderId="20" xfId="1250" applyNumberFormat="1" applyFont="1" applyFill="1" applyBorder="1" applyAlignment="1">
      <alignment horizontal="center" vertical="center"/>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7" fontId="70" fillId="50" borderId="72" xfId="1250" applyNumberFormat="1" applyFont="1" applyFill="1" applyBorder="1" applyAlignment="1">
      <alignment horizontal="center" vertical="center"/>
    </xf>
    <xf numFmtId="177" fontId="70" fillId="0" borderId="72" xfId="0" applyNumberFormat="1" applyFont="1" applyBorder="1"/>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8"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70"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7" fontId="70" fillId="24" borderId="72" xfId="1250" applyNumberFormat="1" applyFont="1" applyFill="1" applyBorder="1" applyAlignment="1">
      <alignment horizontal="center" vertical="center"/>
    </xf>
    <xf numFmtId="177" fontId="5" fillId="0" borderId="20" xfId="1250" applyNumberFormat="1" applyFont="1" applyFill="1" applyBorder="1" applyAlignment="1">
      <alignment horizontal="center" vertical="center"/>
    </xf>
    <xf numFmtId="177" fontId="70" fillId="24" borderId="20" xfId="1250" applyNumberFormat="1" applyFont="1" applyFill="1" applyBorder="1" applyAlignment="1">
      <alignment horizontal="center" vertical="center"/>
    </xf>
    <xf numFmtId="176" fontId="81" fillId="0" borderId="72" xfId="0" applyNumberFormat="1" applyFont="1" applyBorder="1" applyAlignment="1">
      <alignment horizontal="center" vertical="center"/>
    </xf>
    <xf numFmtId="176" fontId="5" fillId="24" borderId="20" xfId="1250" applyNumberFormat="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36"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2" fontId="5" fillId="24" borderId="46" xfId="1496" applyNumberFormat="1" applyFont="1" applyFill="1" applyBorder="1" applyAlignment="1">
      <alignment horizontal="center" vertical="center" wrapText="1"/>
    </xf>
    <xf numFmtId="176" fontId="5" fillId="0" borderId="72" xfId="1496" applyNumberFormat="1" applyFont="1" applyFill="1" applyBorder="1" applyAlignment="1">
      <alignment horizontal="center" vertical="center" wrapText="1"/>
    </xf>
    <xf numFmtId="0" fontId="8" fillId="61" borderId="79" xfId="1371" applyFont="1" applyFill="1" applyBorder="1" applyAlignment="1">
      <alignment vertical="center" wrapText="1"/>
    </xf>
    <xf numFmtId="175" fontId="5" fillId="0" borderId="46" xfId="1496" applyNumberFormat="1" applyFont="1" applyFill="1" applyBorder="1" applyAlignment="1">
      <alignment horizontal="center" vertical="center" wrapText="1"/>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8" fontId="15" fillId="51" borderId="17" xfId="1250" applyNumberFormat="1" applyFont="1" applyFill="1" applyBorder="1" applyAlignment="1" applyProtection="1">
      <alignment vertical="center" wrapText="1"/>
      <protection hidden="1"/>
    </xf>
    <xf numFmtId="168" fontId="15" fillId="51" borderId="19" xfId="1250" applyNumberFormat="1" applyFont="1" applyFill="1" applyBorder="1" applyAlignment="1" applyProtection="1">
      <alignment vertical="center" wrapText="1"/>
      <protection hidden="1"/>
    </xf>
    <xf numFmtId="168" fontId="15" fillId="0" borderId="17" xfId="1250" applyNumberFormat="1" applyFont="1" applyFill="1" applyBorder="1" applyAlignment="1" applyProtection="1">
      <alignment vertical="center" wrapText="1"/>
      <protection hidden="1"/>
    </xf>
    <xf numFmtId="168"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NumberFormat="1" applyFont="1" applyFill="1" applyBorder="1" applyAlignment="1" applyProtection="1">
      <alignment vertical="center" wrapText="1"/>
      <protection hidden="1"/>
    </xf>
    <xf numFmtId="168"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79" xfId="1371" applyNumberFormat="1" applyFont="1" applyFill="1" applyBorder="1" applyAlignment="1">
      <alignment horizontal="center" vertical="center"/>
    </xf>
    <xf numFmtId="49" fontId="5" fillId="0" borderId="80" xfId="1371" applyNumberFormat="1" applyFont="1" applyFill="1" applyBorder="1" applyAlignment="1">
      <alignment horizontal="center" vertical="center"/>
    </xf>
    <xf numFmtId="49" fontId="5" fillId="0" borderId="81" xfId="1371" applyNumberFormat="1" applyFont="1" applyFill="1" applyBorder="1" applyAlignment="1">
      <alignment horizontal="center" vertical="center"/>
    </xf>
    <xf numFmtId="14" fontId="5" fillId="0" borderId="20" xfId="1371" applyNumberFormat="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0" fontId="5" fillId="0" borderId="20"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1" fillId="0" borderId="20" xfId="1371" applyFont="1" applyFill="1" applyBorder="1" applyAlignment="1" applyProtection="1">
      <alignment horizontal="justify" vertical="center" wrapText="1"/>
      <protection locked="0"/>
    </xf>
    <xf numFmtId="0" fontId="51" fillId="0" borderId="32" xfId="1371" applyFont="1" applyFill="1" applyBorder="1" applyAlignment="1" applyProtection="1">
      <alignment horizontal="justify" vertical="center" wrapText="1"/>
      <protection locked="0"/>
    </xf>
    <xf numFmtId="0" fontId="51" fillId="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8" fontId="9" fillId="50" borderId="17" xfId="1250" applyNumberFormat="1" applyFont="1" applyFill="1" applyBorder="1" applyAlignment="1" applyProtection="1">
      <alignment horizontal="center" vertical="center" wrapText="1"/>
      <protection locked="0"/>
    </xf>
    <xf numFmtId="168" fontId="9" fillId="50" borderId="35" xfId="1250" applyNumberFormat="1" applyFont="1" applyFill="1" applyBorder="1" applyAlignment="1" applyProtection="1">
      <alignment horizontal="center" vertical="center" wrapText="1"/>
      <protection locked="0"/>
    </xf>
    <xf numFmtId="168" fontId="9" fillId="50" borderId="19" xfId="1250" applyNumberFormat="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70" fillId="0" borderId="20" xfId="1371" applyFont="1" applyFill="1" applyBorder="1" applyAlignment="1" applyProtection="1">
      <alignment horizontal="justify" vertical="center"/>
      <protection locked="0"/>
    </xf>
    <xf numFmtId="0" fontId="70" fillId="0" borderId="32" xfId="1371" applyFont="1" applyFill="1" applyBorder="1" applyAlignment="1" applyProtection="1">
      <alignment horizontal="justify" vertical="center"/>
      <protection locked="0"/>
    </xf>
    <xf numFmtId="0" fontId="70" fillId="0" borderId="46" xfId="1371" applyFont="1" applyFill="1" applyBorder="1" applyAlignment="1" applyProtection="1">
      <alignment horizontal="justify" vertical="center"/>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Fill="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46" xfId="1371" applyFont="1" applyBorder="1" applyAlignment="1">
      <alignment horizontal="center" vertical="center" wrapText="1"/>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 fillId="0" borderId="34" xfId="1371" applyFont="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70" fillId="0" borderId="79" xfId="1371" applyFont="1" applyFill="1" applyBorder="1" applyAlignment="1" applyProtection="1">
      <alignment horizontal="justify" vertical="center"/>
      <protection locked="0"/>
    </xf>
    <xf numFmtId="0" fontId="70" fillId="0" borderId="80" xfId="1371" applyFont="1" applyFill="1" applyBorder="1" applyAlignment="1" applyProtection="1">
      <alignment horizontal="justify" vertical="center"/>
      <protection locked="0"/>
    </xf>
    <xf numFmtId="0" fontId="70" fillId="0" borderId="82" xfId="1371" applyFont="1" applyFill="1" applyBorder="1" applyAlignment="1" applyProtection="1">
      <alignment horizontal="justify" vertical="center"/>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168" fontId="5" fillId="50" borderId="17" xfId="1250" applyNumberFormat="1" applyFont="1" applyFill="1" applyBorder="1" applyAlignment="1" applyProtection="1">
      <alignment horizontal="center" vertical="center" wrapText="1"/>
      <protection locked="0"/>
    </xf>
    <xf numFmtId="168" fontId="5" fillId="50" borderId="35" xfId="1250" applyNumberFormat="1" applyFont="1" applyFill="1" applyBorder="1" applyAlignment="1" applyProtection="1">
      <alignment horizontal="center" vertical="center" wrapText="1"/>
      <protection locked="0"/>
    </xf>
    <xf numFmtId="168" fontId="5" fillId="50" borderId="19" xfId="1250" applyNumberFormat="1" applyFont="1" applyFill="1" applyBorder="1" applyAlignment="1" applyProtection="1">
      <alignment horizontal="center" vertical="center" wrapText="1"/>
      <protection locked="0"/>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10" fontId="5" fillId="0" borderId="20" xfId="1495" applyNumberFormat="1" applyFont="1" applyFill="1" applyBorder="1" applyAlignment="1">
      <alignment horizontal="center" vertical="center" wrapText="1"/>
    </xf>
    <xf numFmtId="10" fontId="5" fillId="0" borderId="32" xfId="1495" applyNumberFormat="1" applyFont="1" applyFill="1" applyBorder="1" applyAlignment="1">
      <alignment horizontal="center" vertical="center" wrapText="1"/>
    </xf>
    <xf numFmtId="10" fontId="5" fillId="0" borderId="46" xfId="1495" applyNumberFormat="1" applyFont="1" applyFill="1" applyBorder="1" applyAlignment="1">
      <alignment horizontal="center" vertical="center" wrapText="1"/>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9" fontId="5" fillId="50" borderId="63" xfId="1495" applyNumberFormat="1" applyFont="1" applyFill="1" applyBorder="1" applyAlignment="1" applyProtection="1">
      <alignment horizontal="center" vertical="center" wrapText="1"/>
      <protection locked="0"/>
    </xf>
    <xf numFmtId="9" fontId="5" fillId="50" borderId="64" xfId="1495" applyNumberFormat="1" applyFont="1" applyFill="1" applyBorder="1" applyAlignment="1" applyProtection="1">
      <alignment horizontal="center" vertical="center" wrapText="1"/>
      <protection locked="0"/>
    </xf>
    <xf numFmtId="9" fontId="5" fillId="50" borderId="65" xfId="1495" applyNumberFormat="1" applyFont="1" applyFill="1" applyBorder="1" applyAlignment="1" applyProtection="1">
      <alignment horizontal="center" vertical="center" wrapText="1"/>
      <protection locked="0"/>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170" fontId="5" fillId="0" borderId="20" xfId="1495" applyNumberFormat="1" applyFont="1" applyFill="1" applyBorder="1" applyAlignment="1">
      <alignment horizontal="center" vertical="center" wrapText="1"/>
    </xf>
    <xf numFmtId="170" fontId="5" fillId="0" borderId="32" xfId="1495" applyNumberFormat="1" applyFont="1" applyFill="1" applyBorder="1" applyAlignment="1">
      <alignment horizontal="center" vertical="center" wrapText="1"/>
    </xf>
    <xf numFmtId="170" fontId="5" fillId="0" borderId="46" xfId="1495"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c:v>
                </c:pt>
                <c:pt idx="1">
                  <c:v>0</c:v>
                </c:pt>
                <c:pt idx="2">
                  <c:v>1.7999999999999999E-2</c:v>
                </c:pt>
                <c:pt idx="3">
                  <c:v>0.09</c:v>
                </c:pt>
                <c:pt idx="4">
                  <c:v>7.1999999999999995E-2</c:v>
                </c:pt>
                <c:pt idx="5">
                  <c:v>2.4E-2</c:v>
                </c:pt>
                <c:pt idx="6">
                  <c:v>2.4E-2</c:v>
                </c:pt>
                <c:pt idx="7">
                  <c:v>0.06</c:v>
                </c:pt>
                <c:pt idx="8">
                  <c:v>1.2E-2</c:v>
                </c:pt>
                <c:pt idx="9">
                  <c:v>0</c:v>
                </c:pt>
                <c:pt idx="10">
                  <c:v>0</c:v>
                </c:pt>
                <c:pt idx="11">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0</c:v>
                </c:pt>
                <c:pt idx="1">
                  <c:v>0</c:v>
                </c:pt>
                <c:pt idx="2">
                  <c:v>1.4999999999999999E-2</c:v>
                </c:pt>
                <c:pt idx="3">
                  <c:v>7.4999999999999997E-2</c:v>
                </c:pt>
                <c:pt idx="4">
                  <c:v>0.06</c:v>
                </c:pt>
                <c:pt idx="5">
                  <c:v>0.02</c:v>
                </c:pt>
                <c:pt idx="6">
                  <c:v>0.02</c:v>
                </c:pt>
                <c:pt idx="7">
                  <c:v>0.05</c:v>
                </c:pt>
                <c:pt idx="8">
                  <c:v>0.01</c:v>
                </c:pt>
                <c:pt idx="9">
                  <c:v>0</c:v>
                </c:pt>
                <c:pt idx="10">
                  <c:v>0</c:v>
                </c:pt>
                <c:pt idx="11">
                  <c:v>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#,##0.00_);_(* \(#,##0.00\);_(* "-"??_);_(@_)</c:formatCode>
                <c:ptCount val="12"/>
                <c:pt idx="0" formatCode="_(* #,##0.000_);_(* \(#,##0.000\);_(* &quot;-&quot;??_);_(@_)">
                  <c:v>0</c:v>
                </c:pt>
                <c:pt idx="1">
                  <c:v>0</c:v>
                </c:pt>
                <c:pt idx="2" formatCode="_(* #,##0.000_);_(* \(#,##0.000\);_(* &quot;-&quot;??_);_(@_)">
                  <c:v>0</c:v>
                </c:pt>
                <c:pt idx="3" formatCode="_(* #,##0.000_);_(* \(#,##0.000\);_(* &quot;-&quot;??_);_(@_)">
                  <c:v>0</c:v>
                </c:pt>
                <c:pt idx="4" formatCode="_(* #,##0.000_);_(* \(#,##0.000\);_(* &quot;-&quot;??_);_(@_)">
                  <c:v>0</c:v>
                </c:pt>
                <c:pt idx="5" formatCode="_(* #,##0.000_);_(* \(#,##0.000\);_(* &quot;-&quot;??_);_(@_)">
                  <c:v>0</c:v>
                </c:pt>
                <c:pt idx="6">
                  <c:v>0</c:v>
                </c:pt>
                <c:pt idx="7" formatCode="_(* #,##0.000_);_(* \(#,##0.000\);_(* &quot;-&quot;??_);_(@_)">
                  <c:v>0</c:v>
                </c:pt>
                <c:pt idx="8" formatCode="_(* #,##0.000_);_(* \(#,##0.000\);_(* &quot;-&quot;??_);_(@_)">
                  <c:v>0</c:v>
                </c:pt>
                <c:pt idx="9" formatCode="_(* #,##0.000_);_(* \(#,##0.000\);_(* &quot;-&quot;??_);_(@_)">
                  <c:v>0</c:v>
                </c:pt>
                <c:pt idx="10" formatCode="_(* #,##0.000_);_(* \(#,##0.000\);_(* &quot;-&quot;??_);_(@_)">
                  <c:v>0</c:v>
                </c:pt>
                <c:pt idx="11">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#,##0.000_);_(* \(#,##0.000\);_(* "-"??_);_(@_)</c:formatCode>
                <c:ptCount val="12"/>
                <c:pt idx="0">
                  <c:v>0</c:v>
                </c:pt>
                <c:pt idx="1">
                  <c:v>0</c:v>
                </c:pt>
                <c:pt idx="2">
                  <c:v>1.1999999999999999E-3</c:v>
                </c:pt>
                <c:pt idx="3">
                  <c:v>6.0000000000000001E-3</c:v>
                </c:pt>
                <c:pt idx="4">
                  <c:v>4.7999999999999996E-3</c:v>
                </c:pt>
                <c:pt idx="5">
                  <c:v>1.6000000000000001E-3</c:v>
                </c:pt>
                <c:pt idx="6">
                  <c:v>1.6000000000000001E-3</c:v>
                </c:pt>
                <c:pt idx="7">
                  <c:v>4.0000000000000001E-3</c:v>
                </c:pt>
                <c:pt idx="8">
                  <c:v>8.0000000000000004E-4</c:v>
                </c:pt>
                <c:pt idx="9">
                  <c:v>0</c:v>
                </c:pt>
                <c:pt idx="10">
                  <c:v>0</c:v>
                </c:pt>
                <c:pt idx="11">
                  <c:v>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#,##0.000_);_(* \(#,##0.000\);_(* "-"??_);_(@_)</c:formatCode>
                <c:ptCount val="12"/>
                <c:pt idx="0">
                  <c:v>0</c:v>
                </c:pt>
                <c:pt idx="1">
                  <c:v>0</c:v>
                </c:pt>
                <c:pt idx="2">
                  <c:v>0</c:v>
                </c:pt>
                <c:pt idx="3">
                  <c:v>0</c:v>
                </c:pt>
                <c:pt idx="4">
                  <c:v>0</c:v>
                </c:pt>
                <c:pt idx="5">
                  <c:v>0</c:v>
                </c:pt>
                <c:pt idx="6">
                  <c:v>0</c:v>
                </c:pt>
                <c:pt idx="7">
                  <c:v>0</c:v>
                </c:pt>
                <c:pt idx="8">
                  <c:v>0</c:v>
                </c:pt>
                <c:pt idx="9">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#,##0.000_);_(* \(#,##0.000\);_(* "-"??_);_(@_)</c:formatCode>
                <c:ptCount val="12"/>
                <c:pt idx="0">
                  <c:v>0</c:v>
                </c:pt>
                <c:pt idx="1">
                  <c:v>0</c:v>
                </c:pt>
                <c:pt idx="2">
                  <c:v>3.0000000000000001E-3</c:v>
                </c:pt>
                <c:pt idx="3">
                  <c:v>1.4999999999999999E-2</c:v>
                </c:pt>
                <c:pt idx="4">
                  <c:v>1.2E-2</c:v>
                </c:pt>
                <c:pt idx="5">
                  <c:v>4.0000000000000001E-3</c:v>
                </c:pt>
                <c:pt idx="6">
                  <c:v>4.0000000000000001E-3</c:v>
                </c:pt>
                <c:pt idx="7">
                  <c:v>1.0000000000000002E-2</c:v>
                </c:pt>
                <c:pt idx="8">
                  <c:v>2E-3</c:v>
                </c:pt>
                <c:pt idx="9">
                  <c:v>0</c:v>
                </c:pt>
                <c:pt idx="10">
                  <c:v>0</c:v>
                </c:pt>
                <c:pt idx="11">
                  <c:v>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0">
                  <c:v>0</c:v>
                </c:pt>
                <c:pt idx="1">
                  <c:v>0</c:v>
                </c:pt>
                <c:pt idx="2" formatCode="_(* #,##0.000_);_(* \(#,##0.000\);_(* &quot;-&quot;??_);_(@_)">
                  <c:v>0</c:v>
                </c:pt>
                <c:pt idx="3" formatCode="_(* #,##0.000_);_(* \(#,##0.000\);_(* &quot;-&quot;??_);_(@_)">
                  <c:v>0</c:v>
                </c:pt>
                <c:pt idx="4" formatCode="_(* #,##0.000_);_(* \(#,##0.000\);_(* &quot;-&quot;??_);_(@_)">
                  <c:v>0</c:v>
                </c:pt>
                <c:pt idx="5" formatCode="_(* #,##0.000_);_(* \(#,##0.000\);_(* &quot;-&quot;??_);_(@_)">
                  <c:v>0</c:v>
                </c:pt>
                <c:pt idx="6">
                  <c:v>0</c:v>
                </c:pt>
                <c:pt idx="7">
                  <c:v>0</c:v>
                </c:pt>
                <c:pt idx="8">
                  <c:v>0</c:v>
                </c:pt>
                <c:pt idx="9">
                  <c:v>0</c:v>
                </c:pt>
                <c:pt idx="10">
                  <c:v>0</c:v>
                </c:pt>
                <c:pt idx="1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1.0682142857142824E-2</c:v>
                </c:pt>
                <c:pt idx="6">
                  <c:v>1.0682142857142824E-2</c:v>
                </c:pt>
                <c:pt idx="7">
                  <c:v>1.0682142857142824E-2</c:v>
                </c:pt>
                <c:pt idx="8">
                  <c:v>1.0682142857142824E-2</c:v>
                </c:pt>
                <c:pt idx="9">
                  <c:v>1.0682142857142824E-2</c:v>
                </c:pt>
                <c:pt idx="10">
                  <c:v>1.0682142857142824E-2</c:v>
                </c:pt>
                <c:pt idx="11">
                  <c:v>1.0874999999999999E-2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_(* #,##0.000_);_(* \(#,##0.000\);_(* "-"??_);_(@_)</c:formatCode>
                <c:ptCount val="12"/>
                <c:pt idx="0">
                  <c:v>0</c:v>
                </c:pt>
                <c:pt idx="1">
                  <c:v>0</c:v>
                </c:pt>
                <c:pt idx="2" formatCode="0.000">
                  <c:v>0</c:v>
                </c:pt>
                <c:pt idx="3" formatCode="0.000">
                  <c:v>0.05</c:v>
                </c:pt>
                <c:pt idx="4" formatCode="0.000">
                  <c:v>0.125</c:v>
                </c:pt>
                <c:pt idx="5" formatCode="0.000">
                  <c:v>0.125</c:v>
                </c:pt>
                <c:pt idx="6" formatCode="0.000">
                  <c:v>0.1</c:v>
                </c:pt>
                <c:pt idx="7" formatCode="0.000">
                  <c:v>0.05</c:v>
                </c:pt>
                <c:pt idx="8" formatCode="0.000">
                  <c:v>0.05</c:v>
                </c:pt>
                <c:pt idx="9" formatCode="0.000">
                  <c:v>0</c:v>
                </c:pt>
                <c:pt idx="10" formatCode="0.000">
                  <c:v>0</c:v>
                </c:pt>
                <c:pt idx="11" formatCode="0.000">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_(* #,##0.000_);_(* \(#,##0.000\);_(* "-"??_);_(@_)</c:formatCode>
                <c:ptCount val="12"/>
                <c:pt idx="0">
                  <c:v>0</c:v>
                </c:pt>
                <c:pt idx="1">
                  <c:v>0</c:v>
                </c:pt>
                <c:pt idx="2" formatCode="0.000">
                  <c:v>0</c:v>
                </c:pt>
                <c:pt idx="3" formatCode="0.000">
                  <c:v>0</c:v>
                </c:pt>
                <c:pt idx="4" formatCode="0.000">
                  <c:v>0</c:v>
                </c:pt>
                <c:pt idx="5" formatCode="0.000">
                  <c:v>0</c:v>
                </c:pt>
                <c:pt idx="6" formatCode="0.000">
                  <c:v>0</c:v>
                </c:pt>
                <c:pt idx="7" formatCode="0.000">
                  <c:v>0</c:v>
                </c:pt>
                <c:pt idx="8" formatCode="0.000">
                  <c:v>0</c:v>
                </c:pt>
                <c:pt idx="9" formatCode="0.000">
                  <c:v>0</c:v>
                </c:pt>
                <c:pt idx="10" formatCode="0.000">
                  <c:v>0</c:v>
                </c:pt>
                <c:pt idx="11" formatCode="0.000">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1057275</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53683</xdr:colOff>
      <xdr:row>39</xdr:row>
      <xdr:rowOff>17928</xdr:rowOff>
    </xdr:from>
    <xdr:to>
      <xdr:col>8</xdr:col>
      <xdr:colOff>986118</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6" customWidth="1"/>
    <col min="2" max="2" width="23.140625" style="76" customWidth="1"/>
    <col min="3" max="3" width="16.140625" style="76" customWidth="1"/>
    <col min="4" max="4" width="16.42578125" style="84" customWidth="1"/>
    <col min="5" max="5" width="17.42578125" style="76" customWidth="1"/>
    <col min="6" max="6" width="23.42578125" style="76" customWidth="1"/>
    <col min="7" max="7" width="17.140625" style="76" customWidth="1"/>
    <col min="8" max="8" width="16.42578125" style="76" customWidth="1"/>
    <col min="9" max="9" width="18.140625" style="76" customWidth="1"/>
    <col min="10" max="10" width="13.85546875" style="76" customWidth="1"/>
    <col min="11" max="11" width="13.85546875" style="96" customWidth="1"/>
    <col min="12" max="14" width="13.85546875" style="76" customWidth="1"/>
    <col min="15" max="17" width="13.7109375" style="76" customWidth="1"/>
    <col min="18" max="18" width="11.7109375" style="76" customWidth="1"/>
    <col min="19" max="19" width="9.85546875" style="76" customWidth="1"/>
    <col min="20" max="20" width="10.28515625" style="76" customWidth="1"/>
    <col min="21" max="21" width="14.140625" style="76" customWidth="1"/>
    <col min="22" max="22" width="11.7109375" style="76" customWidth="1"/>
    <col min="23" max="23" width="12.42578125" style="76" customWidth="1"/>
    <col min="24" max="26" width="14.7109375" style="76" customWidth="1"/>
    <col min="27" max="27" width="16.42578125" style="118" customWidth="1"/>
    <col min="28" max="28" width="14.85546875" style="76" customWidth="1"/>
    <col min="29" max="29" width="14.42578125" style="76" customWidth="1"/>
    <col min="30" max="30" width="89.85546875" style="76" customWidth="1"/>
    <col min="31" max="31" width="79.42578125" style="76" customWidth="1"/>
    <col min="32" max="32" width="87.42578125" style="76" customWidth="1"/>
    <col min="33" max="16384" width="10.85546875" style="76"/>
  </cols>
  <sheetData>
    <row r="2" spans="1:67" s="120" customFormat="1" ht="45.75" customHeight="1" x14ac:dyDescent="0.25">
      <c r="A2" s="275"/>
      <c r="B2" s="275"/>
      <c r="C2" s="272" t="s">
        <v>24</v>
      </c>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302"/>
    </row>
    <row r="3" spans="1:67" s="120" customFormat="1" ht="45.75" customHeight="1" x14ac:dyDescent="0.25">
      <c r="A3" s="275"/>
      <c r="B3" s="275"/>
      <c r="C3" s="272" t="s">
        <v>25</v>
      </c>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303"/>
    </row>
    <row r="4" spans="1:67" s="120" customFormat="1" ht="45.75" customHeight="1" x14ac:dyDescent="0.25">
      <c r="A4" s="275"/>
      <c r="B4" s="275"/>
      <c r="C4" s="272" t="s">
        <v>198</v>
      </c>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303"/>
    </row>
    <row r="5" spans="1:67" s="120" customFormat="1" ht="45.75" customHeight="1" x14ac:dyDescent="0.25">
      <c r="A5" s="275"/>
      <c r="B5" s="275"/>
      <c r="C5" s="282" t="s">
        <v>29</v>
      </c>
      <c r="D5" s="282"/>
      <c r="E5" s="282"/>
      <c r="F5" s="282"/>
      <c r="G5" s="282"/>
      <c r="H5" s="282"/>
      <c r="I5" s="282"/>
      <c r="J5" s="282"/>
      <c r="K5" s="282"/>
      <c r="L5" s="282"/>
      <c r="M5" s="282"/>
      <c r="N5" s="282"/>
      <c r="O5" s="282"/>
      <c r="P5" s="282"/>
      <c r="Q5" s="282"/>
      <c r="R5" s="300" t="s">
        <v>189</v>
      </c>
      <c r="S5" s="300"/>
      <c r="T5" s="300"/>
      <c r="U5" s="300"/>
      <c r="V5" s="300"/>
      <c r="W5" s="300"/>
      <c r="X5" s="300"/>
      <c r="Y5" s="300"/>
      <c r="Z5" s="300"/>
      <c r="AA5" s="300"/>
      <c r="AB5" s="300"/>
      <c r="AC5" s="300"/>
      <c r="AD5" s="300"/>
      <c r="AE5" s="300"/>
      <c r="AF5" s="304"/>
    </row>
    <row r="6" spans="1:67" s="121" customFormat="1" ht="30.75" customHeight="1" x14ac:dyDescent="0.25">
      <c r="D6" s="122"/>
      <c r="K6" s="123"/>
      <c r="AA6" s="124"/>
    </row>
    <row r="7" spans="1:67" s="121" customFormat="1" ht="42" customHeight="1" x14ac:dyDescent="0.25">
      <c r="B7" s="125" t="s">
        <v>32</v>
      </c>
      <c r="C7" s="274" t="e">
        <f>+#REF!</f>
        <v>#REF!</v>
      </c>
      <c r="D7" s="274"/>
      <c r="E7" s="274"/>
      <c r="F7" s="274"/>
      <c r="G7" s="274"/>
      <c r="K7" s="123"/>
      <c r="AA7" s="124"/>
    </row>
    <row r="8" spans="1:67" s="121" customFormat="1" ht="42" customHeight="1" x14ac:dyDescent="0.25">
      <c r="B8" s="125" t="s">
        <v>1</v>
      </c>
      <c r="C8" s="274" t="e">
        <f>+#REF!</f>
        <v>#REF!</v>
      </c>
      <c r="D8" s="274"/>
      <c r="E8" s="274"/>
      <c r="F8" s="274"/>
      <c r="G8" s="274"/>
      <c r="K8" s="123"/>
      <c r="AA8" s="124"/>
    </row>
    <row r="9" spans="1:67" s="121" customFormat="1" ht="42" customHeight="1" x14ac:dyDescent="0.25">
      <c r="B9" s="126" t="s">
        <v>30</v>
      </c>
      <c r="C9" s="274" t="e">
        <f>+#REF!</f>
        <v>#REF!</v>
      </c>
      <c r="D9" s="274"/>
      <c r="E9" s="274"/>
      <c r="F9" s="274"/>
      <c r="G9" s="274"/>
      <c r="K9" s="123"/>
      <c r="Q9" s="127"/>
      <c r="R9" s="128"/>
      <c r="AA9" s="124"/>
    </row>
    <row r="10" spans="1:67" s="87" customFormat="1" ht="24.75" customHeight="1" x14ac:dyDescent="0.2">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2">
      <c r="A11" s="291" t="str">
        <f>+'[1]Sección 1. Metas - Magnitud'!B13</f>
        <v>PLAN DE DESARROLLO - BOGOTÁ MEJOR PARA TODOS 2016-2020</v>
      </c>
      <c r="B11" s="292"/>
      <c r="C11" s="292"/>
      <c r="D11" s="292"/>
      <c r="E11" s="292"/>
      <c r="F11" s="292"/>
      <c r="G11" s="292"/>
      <c r="H11" s="293"/>
      <c r="I11" s="306" t="s">
        <v>36</v>
      </c>
      <c r="J11" s="307"/>
      <c r="K11" s="307"/>
      <c r="L11" s="307"/>
      <c r="M11" s="307"/>
      <c r="N11" s="308"/>
      <c r="O11" s="301" t="s">
        <v>38</v>
      </c>
      <c r="P11" s="301"/>
      <c r="Q11" s="301"/>
      <c r="R11" s="301"/>
      <c r="S11" s="301"/>
      <c r="T11" s="301"/>
      <c r="U11" s="301"/>
      <c r="V11" s="301"/>
      <c r="W11" s="301"/>
      <c r="X11" s="301"/>
      <c r="Y11" s="301"/>
      <c r="Z11" s="301"/>
      <c r="AA11" s="301"/>
      <c r="AB11" s="301"/>
      <c r="AC11" s="301"/>
      <c r="AD11" s="291" t="s">
        <v>18</v>
      </c>
      <c r="AE11" s="292"/>
      <c r="AF11" s="293"/>
    </row>
    <row r="12" spans="1:67" s="88" customFormat="1" ht="56.25" customHeight="1" x14ac:dyDescent="0.2">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5">
      <c r="A13" s="273" t="s">
        <v>154</v>
      </c>
      <c r="B13" s="273" t="str">
        <f>+'[2]Sección 1. Metas - Magnitud'!I15</f>
        <v>Demarcar 2.600 kilómetro carril de vías</v>
      </c>
      <c r="C13" s="273">
        <v>224</v>
      </c>
      <c r="D13" s="273" t="s">
        <v>187</v>
      </c>
      <c r="E13" s="273">
        <v>171</v>
      </c>
      <c r="F13" s="305" t="s">
        <v>175</v>
      </c>
      <c r="G13" s="273" t="s">
        <v>152</v>
      </c>
      <c r="H13" s="273" t="s">
        <v>70</v>
      </c>
      <c r="I13" s="283" t="e">
        <f>SUM(J13:N14)</f>
        <v>#REF!</v>
      </c>
      <c r="J13" s="280" t="e">
        <f>+#REF!</f>
        <v>#REF!</v>
      </c>
      <c r="K13" s="309" t="e">
        <f>+#REF!</f>
        <v>#REF!</v>
      </c>
      <c r="L13" s="278" t="e">
        <f>+#REF!</f>
        <v>#REF!</v>
      </c>
      <c r="M13" s="280" t="e">
        <f>+#REF!</f>
        <v>#REF!</v>
      </c>
      <c r="N13" s="280" t="e">
        <f>+#REF!</f>
        <v>#REF!</v>
      </c>
      <c r="O13" s="284" t="e">
        <f>+#REF!</f>
        <v>#REF!</v>
      </c>
      <c r="P13" s="284">
        <v>6.45</v>
      </c>
      <c r="Q13" s="284">
        <v>31.03</v>
      </c>
      <c r="R13" s="284"/>
      <c r="S13" s="284" t="e">
        <f>+#REF!</f>
        <v>#REF!</v>
      </c>
      <c r="T13" s="284" t="e">
        <f>+#REF!</f>
        <v>#REF!</v>
      </c>
      <c r="U13" s="284" t="e">
        <f>+#REF!</f>
        <v>#REF!</v>
      </c>
      <c r="V13" s="284" t="e">
        <f>+#REF!</f>
        <v>#REF!</v>
      </c>
      <c r="W13" s="284" t="e">
        <f>+#REF!</f>
        <v>#REF!</v>
      </c>
      <c r="X13" s="284" t="e">
        <f>+#REF!</f>
        <v>#REF!</v>
      </c>
      <c r="Y13" s="284" t="e">
        <f>+#REF!</f>
        <v>#REF!</v>
      </c>
      <c r="Z13" s="284" t="e">
        <f>+#REF!</f>
        <v>#REF!</v>
      </c>
      <c r="AA13" s="289" t="e">
        <f>SUM(O13:Z14)</f>
        <v>#REF!</v>
      </c>
      <c r="AB13" s="286" t="e">
        <f>+AA13/K13</f>
        <v>#REF!</v>
      </c>
      <c r="AC13" s="286" t="e">
        <f>+(J13+AA13)/I13</f>
        <v>#REF!</v>
      </c>
      <c r="AD13" s="287" t="s">
        <v>219</v>
      </c>
      <c r="AE13" s="276" t="s">
        <v>223</v>
      </c>
      <c r="AF13" s="287"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5">
      <c r="A14" s="273"/>
      <c r="B14" s="273"/>
      <c r="C14" s="273"/>
      <c r="D14" s="273"/>
      <c r="E14" s="273"/>
      <c r="F14" s="305"/>
      <c r="G14" s="273"/>
      <c r="H14" s="273"/>
      <c r="I14" s="283"/>
      <c r="J14" s="281"/>
      <c r="K14" s="310"/>
      <c r="L14" s="279"/>
      <c r="M14" s="281"/>
      <c r="N14" s="281"/>
      <c r="O14" s="285"/>
      <c r="P14" s="285"/>
      <c r="Q14" s="285"/>
      <c r="R14" s="285"/>
      <c r="S14" s="285"/>
      <c r="T14" s="285"/>
      <c r="U14" s="285"/>
      <c r="V14" s="285"/>
      <c r="W14" s="285"/>
      <c r="X14" s="285"/>
      <c r="Y14" s="285"/>
      <c r="Z14" s="285"/>
      <c r="AA14" s="290"/>
      <c r="AB14" s="286"/>
      <c r="AC14" s="286"/>
      <c r="AD14" s="288"/>
      <c r="AE14" s="277"/>
      <c r="AF14" s="288"/>
    </row>
    <row r="15" spans="1:67" ht="89.25" customHeight="1" x14ac:dyDescent="0.25">
      <c r="A15" s="273" t="s">
        <v>154</v>
      </c>
      <c r="B15" s="273" t="str">
        <f>+'[2]Sección 1. Metas - Magnitud'!I18</f>
        <v>Instalar 35.000 señales verticales de pedestal</v>
      </c>
      <c r="C15" s="273">
        <v>223</v>
      </c>
      <c r="D15" s="273" t="s">
        <v>188</v>
      </c>
      <c r="E15" s="273">
        <v>170</v>
      </c>
      <c r="F15" s="305" t="s">
        <v>174</v>
      </c>
      <c r="G15" s="273" t="s">
        <v>152</v>
      </c>
      <c r="H15" s="273" t="s">
        <v>70</v>
      </c>
      <c r="I15" s="283" t="e">
        <f>SUM(J15:N16)</f>
        <v>#REF!</v>
      </c>
      <c r="J15" s="298" t="e">
        <f>+#REF!</f>
        <v>#REF!</v>
      </c>
      <c r="K15" s="294" t="e">
        <f>+#REF!</f>
        <v>#REF!</v>
      </c>
      <c r="L15" s="296" t="e">
        <f>+#REF!</f>
        <v>#REF!</v>
      </c>
      <c r="M15" s="298" t="e">
        <f>+#REF!</f>
        <v>#REF!</v>
      </c>
      <c r="N15" s="298" t="e">
        <f>+#REF!</f>
        <v>#REF!</v>
      </c>
      <c r="O15" s="284">
        <v>53</v>
      </c>
      <c r="P15" s="284">
        <v>712</v>
      </c>
      <c r="Q15" s="284">
        <v>881</v>
      </c>
      <c r="R15" s="284"/>
      <c r="S15" s="284" t="e">
        <f>+#REF!</f>
        <v>#REF!</v>
      </c>
      <c r="T15" s="284" t="e">
        <f>+#REF!</f>
        <v>#REF!</v>
      </c>
      <c r="U15" s="284" t="e">
        <f>+#REF!</f>
        <v>#REF!</v>
      </c>
      <c r="V15" s="284" t="e">
        <f>+#REF!</f>
        <v>#REF!</v>
      </c>
      <c r="W15" s="284" t="e">
        <f>+#REF!</f>
        <v>#REF!</v>
      </c>
      <c r="X15" s="284" t="e">
        <f>+#REF!</f>
        <v>#REF!</v>
      </c>
      <c r="Y15" s="284" t="e">
        <f>+#REF!</f>
        <v>#REF!</v>
      </c>
      <c r="Z15" s="284" t="e">
        <f>+#REF!</f>
        <v>#REF!</v>
      </c>
      <c r="AA15" s="289" t="e">
        <f>SUM(O15:Z16)</f>
        <v>#REF!</v>
      </c>
      <c r="AB15" s="286" t="e">
        <f>+AA15/K15</f>
        <v>#REF!</v>
      </c>
      <c r="AC15" s="286" t="e">
        <f>+(J15+AA15)/I15</f>
        <v>#REF!</v>
      </c>
      <c r="AD15" s="287" t="s">
        <v>221</v>
      </c>
      <c r="AE15" s="276" t="s">
        <v>223</v>
      </c>
      <c r="AF15" s="287" t="s">
        <v>222</v>
      </c>
    </row>
    <row r="16" spans="1:67" ht="140.25" customHeight="1" x14ac:dyDescent="0.25">
      <c r="A16" s="273"/>
      <c r="B16" s="273"/>
      <c r="C16" s="273"/>
      <c r="D16" s="273"/>
      <c r="E16" s="273"/>
      <c r="F16" s="305"/>
      <c r="G16" s="273"/>
      <c r="H16" s="273"/>
      <c r="I16" s="283"/>
      <c r="J16" s="299"/>
      <c r="K16" s="295"/>
      <c r="L16" s="297"/>
      <c r="M16" s="299"/>
      <c r="N16" s="299"/>
      <c r="O16" s="285"/>
      <c r="P16" s="285"/>
      <c r="Q16" s="285"/>
      <c r="R16" s="285"/>
      <c r="S16" s="285"/>
      <c r="T16" s="285"/>
      <c r="U16" s="285"/>
      <c r="V16" s="285"/>
      <c r="W16" s="285"/>
      <c r="X16" s="285"/>
      <c r="Y16" s="285"/>
      <c r="Z16" s="285"/>
      <c r="AA16" s="290"/>
      <c r="AB16" s="286"/>
      <c r="AC16" s="286"/>
      <c r="AD16" s="288"/>
      <c r="AE16" s="277"/>
      <c r="AF16" s="288"/>
    </row>
    <row r="17" spans="1:32" ht="62.25" customHeight="1" x14ac:dyDescent="0.25">
      <c r="A17" s="273" t="s">
        <v>154</v>
      </c>
      <c r="B17" s="329" t="str">
        <f>+'[2]Sección 1. Metas - Magnitud'!I45</f>
        <v>Realizar el 100% de las actividades para la segunda fase del Sistema Inteligente de Tranporte - SIT</v>
      </c>
      <c r="C17" s="273">
        <v>231</v>
      </c>
      <c r="D17" s="273" t="s">
        <v>176</v>
      </c>
      <c r="E17" s="273">
        <v>178</v>
      </c>
      <c r="F17" s="305" t="s">
        <v>177</v>
      </c>
      <c r="G17" s="273" t="s">
        <v>151</v>
      </c>
      <c r="H17" s="273" t="s">
        <v>70</v>
      </c>
      <c r="I17" s="311">
        <f>SUM(J17:N18)</f>
        <v>1</v>
      </c>
      <c r="J17" s="340">
        <v>0.05</v>
      </c>
      <c r="K17" s="327">
        <v>0.28999999999999998</v>
      </c>
      <c r="L17" s="330">
        <v>0.25</v>
      </c>
      <c r="M17" s="327">
        <v>0.4</v>
      </c>
      <c r="N17" s="327">
        <v>0.01</v>
      </c>
      <c r="O17" s="332">
        <v>0.19</v>
      </c>
      <c r="P17" s="333"/>
      <c r="Q17" s="333"/>
      <c r="R17" s="336">
        <v>0</v>
      </c>
      <c r="S17" s="337"/>
      <c r="T17" s="337"/>
      <c r="U17" s="315">
        <v>0</v>
      </c>
      <c r="V17" s="316"/>
      <c r="W17" s="316"/>
      <c r="X17" s="315">
        <v>0</v>
      </c>
      <c r="Y17" s="316"/>
      <c r="Z17" s="316"/>
      <c r="AA17" s="319">
        <f>+R17+O17+U17+X17</f>
        <v>0.19</v>
      </c>
      <c r="AB17" s="286">
        <f>+AA17/K17</f>
        <v>0.65517241379310354</v>
      </c>
      <c r="AC17" s="286">
        <f>+(J17+AA17)/I17</f>
        <v>0.24</v>
      </c>
      <c r="AD17" s="313" t="s">
        <v>224</v>
      </c>
      <c r="AE17" s="276" t="s">
        <v>223</v>
      </c>
      <c r="AF17" s="313" t="s">
        <v>225</v>
      </c>
    </row>
    <row r="18" spans="1:32" ht="200.25" customHeight="1" x14ac:dyDescent="0.25">
      <c r="A18" s="273"/>
      <c r="B18" s="329"/>
      <c r="C18" s="273"/>
      <c r="D18" s="273"/>
      <c r="E18" s="273"/>
      <c r="F18" s="305"/>
      <c r="G18" s="273"/>
      <c r="H18" s="273"/>
      <c r="I18" s="312"/>
      <c r="J18" s="341"/>
      <c r="K18" s="328"/>
      <c r="L18" s="331"/>
      <c r="M18" s="328"/>
      <c r="N18" s="328"/>
      <c r="O18" s="334"/>
      <c r="P18" s="335"/>
      <c r="Q18" s="335"/>
      <c r="R18" s="338"/>
      <c r="S18" s="339"/>
      <c r="T18" s="339"/>
      <c r="U18" s="317"/>
      <c r="V18" s="318"/>
      <c r="W18" s="318"/>
      <c r="X18" s="317"/>
      <c r="Y18" s="318"/>
      <c r="Z18" s="318"/>
      <c r="AA18" s="320"/>
      <c r="AB18" s="286"/>
      <c r="AC18" s="286"/>
      <c r="AD18" s="314"/>
      <c r="AE18" s="277"/>
      <c r="AF18" s="314"/>
    </row>
    <row r="19" spans="1:32" ht="62.25" customHeight="1" x14ac:dyDescent="0.25">
      <c r="A19" s="273" t="s">
        <v>154</v>
      </c>
      <c r="B19" s="329" t="str">
        <f>+'[2]Sección 1. Metas - Magnitud'!I48</f>
        <v>Realizar el 100% de las actividades para la segunda fase de Semáforos Inteligentes.</v>
      </c>
      <c r="C19" s="273">
        <v>232</v>
      </c>
      <c r="D19" s="273" t="s">
        <v>178</v>
      </c>
      <c r="E19" s="273">
        <v>179</v>
      </c>
      <c r="F19" s="305" t="s">
        <v>179</v>
      </c>
      <c r="G19" s="273" t="s">
        <v>151</v>
      </c>
      <c r="H19" s="273" t="s">
        <v>70</v>
      </c>
      <c r="I19" s="311">
        <f>SUM(J19:N20)</f>
        <v>1</v>
      </c>
      <c r="J19" s="340">
        <v>0.01</v>
      </c>
      <c r="K19" s="327">
        <v>0.15</v>
      </c>
      <c r="L19" s="330">
        <v>0.42</v>
      </c>
      <c r="M19" s="327">
        <v>0.42</v>
      </c>
      <c r="N19" s="327">
        <v>0</v>
      </c>
      <c r="O19" s="323">
        <v>0.35</v>
      </c>
      <c r="P19" s="324"/>
      <c r="Q19" s="324"/>
      <c r="R19" s="332">
        <v>0</v>
      </c>
      <c r="S19" s="333"/>
      <c r="T19" s="333"/>
      <c r="U19" s="323">
        <v>0</v>
      </c>
      <c r="V19" s="324"/>
      <c r="W19" s="324"/>
      <c r="X19" s="323">
        <v>0</v>
      </c>
      <c r="Y19" s="324"/>
      <c r="Z19" s="324"/>
      <c r="AA19" s="321">
        <f>+R19+O19+U19+X19</f>
        <v>0.35</v>
      </c>
      <c r="AB19" s="286">
        <f>+AA19/K19</f>
        <v>2.3333333333333335</v>
      </c>
      <c r="AC19" s="286">
        <f>+(J19+AA19)/I19</f>
        <v>0.36</v>
      </c>
      <c r="AD19" s="313" t="s">
        <v>227</v>
      </c>
      <c r="AE19" s="276" t="s">
        <v>223</v>
      </c>
      <c r="AF19" s="313" t="s">
        <v>225</v>
      </c>
    </row>
    <row r="20" spans="1:32" ht="298.5" customHeight="1" x14ac:dyDescent="0.25">
      <c r="A20" s="273"/>
      <c r="B20" s="329"/>
      <c r="C20" s="273"/>
      <c r="D20" s="273"/>
      <c r="E20" s="273"/>
      <c r="F20" s="305"/>
      <c r="G20" s="273"/>
      <c r="H20" s="273"/>
      <c r="I20" s="312"/>
      <c r="J20" s="341"/>
      <c r="K20" s="328"/>
      <c r="L20" s="331"/>
      <c r="M20" s="328"/>
      <c r="N20" s="328"/>
      <c r="O20" s="325"/>
      <c r="P20" s="326"/>
      <c r="Q20" s="326"/>
      <c r="R20" s="334"/>
      <c r="S20" s="335"/>
      <c r="T20" s="335"/>
      <c r="U20" s="325"/>
      <c r="V20" s="326"/>
      <c r="W20" s="326"/>
      <c r="X20" s="325"/>
      <c r="Y20" s="326"/>
      <c r="Z20" s="326"/>
      <c r="AA20" s="322"/>
      <c r="AB20" s="286"/>
      <c r="AC20" s="286"/>
      <c r="AD20" s="314"/>
      <c r="AE20" s="277"/>
      <c r="AF20" s="314"/>
    </row>
    <row r="21" spans="1:32" ht="62.25" customHeight="1" x14ac:dyDescent="0.25">
      <c r="A21" s="273" t="s">
        <v>154</v>
      </c>
      <c r="B21" s="329" t="str">
        <f>+'[2]Sección 1. Metas - Magnitud'!I51</f>
        <v>Realizar el 100% de las actividades para la primera fase de Detección Electrónica DEI</v>
      </c>
      <c r="C21" s="273">
        <v>233</v>
      </c>
      <c r="D21" s="273" t="s">
        <v>180</v>
      </c>
      <c r="E21" s="273">
        <v>180</v>
      </c>
      <c r="F21" s="305" t="s">
        <v>181</v>
      </c>
      <c r="G21" s="273" t="s">
        <v>151</v>
      </c>
      <c r="H21" s="273" t="s">
        <v>70</v>
      </c>
      <c r="I21" s="311">
        <f>SUM(J21:N22)</f>
        <v>1</v>
      </c>
      <c r="J21" s="340">
        <v>0.01</v>
      </c>
      <c r="K21" s="327">
        <v>0.1</v>
      </c>
      <c r="L21" s="330">
        <v>0.3</v>
      </c>
      <c r="M21" s="327">
        <v>0.55000000000000004</v>
      </c>
      <c r="N21" s="327">
        <v>0.04</v>
      </c>
      <c r="O21" s="323">
        <v>4.4999999999999998E-2</v>
      </c>
      <c r="P21" s="324"/>
      <c r="Q21" s="324"/>
      <c r="R21" s="323">
        <v>0</v>
      </c>
      <c r="S21" s="324"/>
      <c r="T21" s="324"/>
      <c r="U21" s="323">
        <v>0</v>
      </c>
      <c r="V21" s="324"/>
      <c r="W21" s="324"/>
      <c r="X21" s="323">
        <v>0</v>
      </c>
      <c r="Y21" s="324"/>
      <c r="Z21" s="324"/>
      <c r="AA21" s="321">
        <f>+R21+O21+U21+X21</f>
        <v>4.4999999999999998E-2</v>
      </c>
      <c r="AB21" s="286">
        <f>+AA21/K21</f>
        <v>0.44999999999999996</v>
      </c>
      <c r="AC21" s="286">
        <f>+(J21+AA21)/I21</f>
        <v>5.5E-2</v>
      </c>
      <c r="AD21" s="313" t="s">
        <v>228</v>
      </c>
      <c r="AE21" s="276" t="s">
        <v>223</v>
      </c>
      <c r="AF21" s="313" t="s">
        <v>225</v>
      </c>
    </row>
    <row r="22" spans="1:32" ht="124.5" customHeight="1" x14ac:dyDescent="0.25">
      <c r="A22" s="273"/>
      <c r="B22" s="329"/>
      <c r="C22" s="273"/>
      <c r="D22" s="273"/>
      <c r="E22" s="273"/>
      <c r="F22" s="305"/>
      <c r="G22" s="273"/>
      <c r="H22" s="273"/>
      <c r="I22" s="312"/>
      <c r="J22" s="341"/>
      <c r="K22" s="328"/>
      <c r="L22" s="331"/>
      <c r="M22" s="328"/>
      <c r="N22" s="328"/>
      <c r="O22" s="325"/>
      <c r="P22" s="326"/>
      <c r="Q22" s="326"/>
      <c r="R22" s="325"/>
      <c r="S22" s="326"/>
      <c r="T22" s="326"/>
      <c r="U22" s="325"/>
      <c r="V22" s="326"/>
      <c r="W22" s="326"/>
      <c r="X22" s="325"/>
      <c r="Y22" s="326"/>
      <c r="Z22" s="326"/>
      <c r="AA22" s="322"/>
      <c r="AB22" s="286"/>
      <c r="AC22" s="286"/>
      <c r="AD22" s="314"/>
      <c r="AE22" s="277"/>
      <c r="AF22" s="314"/>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44"/>
      <c r="C2" s="342" t="s">
        <v>24</v>
      </c>
      <c r="D2" s="342"/>
      <c r="E2" s="342"/>
      <c r="F2" s="342"/>
      <c r="G2" s="342"/>
      <c r="H2" s="342"/>
      <c r="I2" s="346"/>
      <c r="J2" s="13"/>
      <c r="K2" s="13"/>
      <c r="M2" s="14" t="s">
        <v>47</v>
      </c>
    </row>
    <row r="3" spans="2:14" ht="25.5" customHeight="1" x14ac:dyDescent="0.2">
      <c r="B3" s="345"/>
      <c r="C3" s="343" t="s">
        <v>25</v>
      </c>
      <c r="D3" s="343"/>
      <c r="E3" s="343"/>
      <c r="F3" s="343"/>
      <c r="G3" s="343"/>
      <c r="H3" s="343"/>
      <c r="I3" s="347"/>
      <c r="J3" s="13"/>
      <c r="K3" s="13"/>
      <c r="M3" s="14" t="s">
        <v>48</v>
      </c>
    </row>
    <row r="4" spans="2:14" ht="25.5" customHeight="1" x14ac:dyDescent="0.2">
      <c r="B4" s="345"/>
      <c r="C4" s="343" t="s">
        <v>49</v>
      </c>
      <c r="D4" s="343"/>
      <c r="E4" s="343"/>
      <c r="F4" s="343"/>
      <c r="G4" s="343"/>
      <c r="H4" s="343"/>
      <c r="I4" s="347"/>
      <c r="J4" s="13"/>
      <c r="K4" s="13"/>
      <c r="M4" s="14" t="s">
        <v>50</v>
      </c>
    </row>
    <row r="5" spans="2:14" ht="25.5" customHeight="1" x14ac:dyDescent="0.2">
      <c r="B5" s="345"/>
      <c r="C5" s="343" t="s">
        <v>51</v>
      </c>
      <c r="D5" s="343"/>
      <c r="E5" s="343"/>
      <c r="F5" s="343"/>
      <c r="G5" s="348" t="s">
        <v>52</v>
      </c>
      <c r="H5" s="348"/>
      <c r="I5" s="347"/>
      <c r="J5" s="13"/>
      <c r="K5" s="13"/>
      <c r="M5" s="14" t="s">
        <v>53</v>
      </c>
    </row>
    <row r="6" spans="2:14" ht="23.25" customHeight="1" x14ac:dyDescent="0.2">
      <c r="B6" s="349" t="s">
        <v>54</v>
      </c>
      <c r="C6" s="350"/>
      <c r="D6" s="350"/>
      <c r="E6" s="350"/>
      <c r="F6" s="350"/>
      <c r="G6" s="350"/>
      <c r="H6" s="350"/>
      <c r="I6" s="351"/>
      <c r="J6" s="15"/>
      <c r="K6" s="15"/>
    </row>
    <row r="7" spans="2:14" ht="24" customHeight="1" x14ac:dyDescent="0.2">
      <c r="B7" s="352" t="s">
        <v>55</v>
      </c>
      <c r="C7" s="353"/>
      <c r="D7" s="353"/>
      <c r="E7" s="353"/>
      <c r="F7" s="353"/>
      <c r="G7" s="353"/>
      <c r="H7" s="353"/>
      <c r="I7" s="354"/>
      <c r="J7" s="16"/>
      <c r="K7" s="16"/>
    </row>
    <row r="8" spans="2:14" ht="24" customHeight="1" x14ac:dyDescent="0.2">
      <c r="B8" s="355" t="s">
        <v>56</v>
      </c>
      <c r="C8" s="356"/>
      <c r="D8" s="356"/>
      <c r="E8" s="356"/>
      <c r="F8" s="356"/>
      <c r="G8" s="356"/>
      <c r="H8" s="356"/>
      <c r="I8" s="357"/>
      <c r="J8" s="60"/>
      <c r="K8" s="60"/>
      <c r="N8" s="6" t="s">
        <v>57</v>
      </c>
    </row>
    <row r="9" spans="2:14" ht="30.75" customHeight="1" x14ac:dyDescent="0.2">
      <c r="B9" s="100" t="s">
        <v>58</v>
      </c>
      <c r="C9" s="61">
        <v>14</v>
      </c>
      <c r="D9" s="363" t="s">
        <v>59</v>
      </c>
      <c r="E9" s="363"/>
      <c r="F9" s="364" t="s">
        <v>207</v>
      </c>
      <c r="G9" s="365"/>
      <c r="H9" s="365"/>
      <c r="I9" s="366"/>
      <c r="J9" s="17"/>
      <c r="K9" s="17"/>
      <c r="M9" s="14" t="s">
        <v>60</v>
      </c>
      <c r="N9" s="6" t="s">
        <v>61</v>
      </c>
    </row>
    <row r="10" spans="2:14" ht="30.75" customHeight="1" x14ac:dyDescent="0.2">
      <c r="B10" s="20" t="s">
        <v>62</v>
      </c>
      <c r="C10" s="62" t="s">
        <v>81</v>
      </c>
      <c r="D10" s="367" t="s">
        <v>63</v>
      </c>
      <c r="E10" s="368"/>
      <c r="F10" s="358" t="s">
        <v>155</v>
      </c>
      <c r="G10" s="359"/>
      <c r="H10" s="18" t="s">
        <v>64</v>
      </c>
      <c r="I10" s="78" t="s">
        <v>81</v>
      </c>
      <c r="J10" s="19"/>
      <c r="K10" s="19"/>
      <c r="M10" s="14" t="s">
        <v>65</v>
      </c>
      <c r="N10" s="6" t="s">
        <v>66</v>
      </c>
    </row>
    <row r="11" spans="2:14" ht="30.75" customHeight="1" x14ac:dyDescent="0.2">
      <c r="B11" s="20" t="s">
        <v>67</v>
      </c>
      <c r="C11" s="360" t="s">
        <v>156</v>
      </c>
      <c r="D11" s="360"/>
      <c r="E11" s="360"/>
      <c r="F11" s="360"/>
      <c r="G11" s="18" t="s">
        <v>68</v>
      </c>
      <c r="H11" s="361">
        <v>1032</v>
      </c>
      <c r="I11" s="362"/>
      <c r="J11" s="21"/>
      <c r="K11" s="21"/>
      <c r="M11" s="14" t="s">
        <v>69</v>
      </c>
      <c r="N11" s="6" t="s">
        <v>70</v>
      </c>
    </row>
    <row r="12" spans="2:14" ht="30.75" customHeight="1" x14ac:dyDescent="0.2">
      <c r="B12" s="20" t="s">
        <v>71</v>
      </c>
      <c r="C12" s="369" t="s">
        <v>65</v>
      </c>
      <c r="D12" s="369"/>
      <c r="E12" s="369"/>
      <c r="F12" s="369"/>
      <c r="G12" s="18" t="s">
        <v>72</v>
      </c>
      <c r="H12" s="712" t="s">
        <v>165</v>
      </c>
      <c r="I12" s="713"/>
      <c r="J12" s="22"/>
      <c r="K12" s="22"/>
      <c r="M12" s="23" t="s">
        <v>73</v>
      </c>
    </row>
    <row r="13" spans="2:14" ht="30.75" customHeight="1" x14ac:dyDescent="0.2">
      <c r="B13" s="20" t="s">
        <v>74</v>
      </c>
      <c r="C13" s="372" t="s">
        <v>45</v>
      </c>
      <c r="D13" s="372"/>
      <c r="E13" s="372"/>
      <c r="F13" s="372"/>
      <c r="G13" s="372"/>
      <c r="H13" s="372"/>
      <c r="I13" s="373"/>
      <c r="J13" s="24"/>
      <c r="K13" s="24"/>
      <c r="M13" s="23"/>
    </row>
    <row r="14" spans="2:14" ht="30.75" customHeight="1" x14ac:dyDescent="0.2">
      <c r="B14" s="20" t="s">
        <v>75</v>
      </c>
      <c r="C14" s="358" t="s">
        <v>153</v>
      </c>
      <c r="D14" s="359"/>
      <c r="E14" s="359"/>
      <c r="F14" s="359"/>
      <c r="G14" s="359"/>
      <c r="H14" s="359"/>
      <c r="I14" s="374"/>
      <c r="J14" s="19"/>
      <c r="K14" s="19"/>
      <c r="M14" s="23"/>
      <c r="N14" s="6" t="s">
        <v>76</v>
      </c>
    </row>
    <row r="15" spans="2:14" ht="30.75" customHeight="1" x14ac:dyDescent="0.2">
      <c r="B15" s="20" t="s">
        <v>77</v>
      </c>
      <c r="C15" s="364" t="s">
        <v>166</v>
      </c>
      <c r="D15" s="365"/>
      <c r="E15" s="365"/>
      <c r="F15" s="694"/>
      <c r="G15" s="18" t="s">
        <v>78</v>
      </c>
      <c r="H15" s="376" t="s">
        <v>91</v>
      </c>
      <c r="I15" s="377"/>
      <c r="J15" s="19"/>
      <c r="K15" s="19"/>
      <c r="M15" s="23" t="s">
        <v>80</v>
      </c>
      <c r="N15" s="6" t="s">
        <v>81</v>
      </c>
    </row>
    <row r="16" spans="2:14" ht="30.75" customHeight="1" x14ac:dyDescent="0.2">
      <c r="B16" s="20" t="s">
        <v>82</v>
      </c>
      <c r="C16" s="378" t="s">
        <v>215</v>
      </c>
      <c r="D16" s="379"/>
      <c r="E16" s="379"/>
      <c r="F16" s="379"/>
      <c r="G16" s="18" t="s">
        <v>83</v>
      </c>
      <c r="H16" s="376" t="s">
        <v>70</v>
      </c>
      <c r="I16" s="377"/>
      <c r="J16" s="19"/>
      <c r="K16" s="19"/>
      <c r="M16" s="23" t="s">
        <v>84</v>
      </c>
    </row>
    <row r="17" spans="2:14" ht="36" customHeight="1" x14ac:dyDescent="0.2">
      <c r="B17" s="20" t="s">
        <v>85</v>
      </c>
      <c r="C17" s="705" t="s">
        <v>167</v>
      </c>
      <c r="D17" s="706"/>
      <c r="E17" s="706"/>
      <c r="F17" s="706"/>
      <c r="G17" s="706"/>
      <c r="H17" s="706"/>
      <c r="I17" s="707"/>
      <c r="J17" s="24"/>
      <c r="K17" s="24"/>
      <c r="M17" s="23" t="s">
        <v>86</v>
      </c>
      <c r="N17" s="6" t="s">
        <v>39</v>
      </c>
    </row>
    <row r="18" spans="2:14" ht="30.75" customHeight="1" x14ac:dyDescent="0.2">
      <c r="B18" s="20" t="s">
        <v>87</v>
      </c>
      <c r="C18" s="364" t="s">
        <v>168</v>
      </c>
      <c r="D18" s="365"/>
      <c r="E18" s="365"/>
      <c r="F18" s="365"/>
      <c r="G18" s="365"/>
      <c r="H18" s="365"/>
      <c r="I18" s="366"/>
      <c r="J18" s="25"/>
      <c r="K18" s="25"/>
      <c r="M18" s="23" t="s">
        <v>88</v>
      </c>
      <c r="N18" s="6" t="s">
        <v>40</v>
      </c>
    </row>
    <row r="19" spans="2:14" ht="30.75" customHeight="1" x14ac:dyDescent="0.2">
      <c r="B19" s="20" t="s">
        <v>89</v>
      </c>
      <c r="C19" s="702" t="s">
        <v>200</v>
      </c>
      <c r="D19" s="703"/>
      <c r="E19" s="703"/>
      <c r="F19" s="703"/>
      <c r="G19" s="703"/>
      <c r="H19" s="703"/>
      <c r="I19" s="704"/>
      <c r="J19" s="26"/>
      <c r="K19" s="26"/>
      <c r="M19" s="23"/>
      <c r="N19" s="6" t="s">
        <v>41</v>
      </c>
    </row>
    <row r="20" spans="2:14" ht="30.75" customHeight="1" x14ac:dyDescent="0.2">
      <c r="B20" s="20" t="s">
        <v>90</v>
      </c>
      <c r="C20" s="708" t="s">
        <v>152</v>
      </c>
      <c r="D20" s="709"/>
      <c r="E20" s="709"/>
      <c r="F20" s="709"/>
      <c r="G20" s="709"/>
      <c r="H20" s="709"/>
      <c r="I20" s="710"/>
      <c r="J20" s="27"/>
      <c r="K20" s="27"/>
      <c r="M20" s="23" t="s">
        <v>91</v>
      </c>
      <c r="N20" s="6" t="s">
        <v>42</v>
      </c>
    </row>
    <row r="21" spans="2:14" ht="27.75" customHeight="1" x14ac:dyDescent="0.2">
      <c r="B21" s="383" t="s">
        <v>92</v>
      </c>
      <c r="C21" s="385" t="s">
        <v>93</v>
      </c>
      <c r="D21" s="385"/>
      <c r="E21" s="385"/>
      <c r="F21" s="386" t="s">
        <v>94</v>
      </c>
      <c r="G21" s="386"/>
      <c r="H21" s="386"/>
      <c r="I21" s="387"/>
      <c r="J21" s="28"/>
      <c r="K21" s="28"/>
      <c r="M21" s="23" t="s">
        <v>79</v>
      </c>
      <c r="N21" s="6" t="s">
        <v>43</v>
      </c>
    </row>
    <row r="22" spans="2:14" ht="27" customHeight="1" x14ac:dyDescent="0.2">
      <c r="B22" s="384"/>
      <c r="C22" s="702" t="s">
        <v>169</v>
      </c>
      <c r="D22" s="703"/>
      <c r="E22" s="711"/>
      <c r="F22" s="702" t="s">
        <v>171</v>
      </c>
      <c r="G22" s="703"/>
      <c r="H22" s="703"/>
      <c r="I22" s="704"/>
      <c r="J22" s="26"/>
      <c r="K22" s="26"/>
      <c r="M22" s="23" t="s">
        <v>95</v>
      </c>
      <c r="N22" s="6" t="s">
        <v>44</v>
      </c>
    </row>
    <row r="23" spans="2:14" ht="39.75" customHeight="1" x14ac:dyDescent="0.2">
      <c r="B23" s="20" t="s">
        <v>96</v>
      </c>
      <c r="C23" s="358" t="s">
        <v>152</v>
      </c>
      <c r="D23" s="359"/>
      <c r="E23" s="698"/>
      <c r="F23" s="358" t="s">
        <v>152</v>
      </c>
      <c r="G23" s="359"/>
      <c r="H23" s="359"/>
      <c r="I23" s="374"/>
      <c r="J23" s="19"/>
      <c r="K23" s="19"/>
      <c r="M23" s="23"/>
      <c r="N23" s="6" t="s">
        <v>45</v>
      </c>
    </row>
    <row r="24" spans="2:14" ht="44.25" customHeight="1" x14ac:dyDescent="0.2">
      <c r="B24" s="20" t="s">
        <v>97</v>
      </c>
      <c r="C24" s="699" t="s">
        <v>170</v>
      </c>
      <c r="D24" s="700"/>
      <c r="E24" s="701"/>
      <c r="F24" s="702" t="s">
        <v>172</v>
      </c>
      <c r="G24" s="703"/>
      <c r="H24" s="703"/>
      <c r="I24" s="704"/>
      <c r="J24" s="25"/>
      <c r="K24" s="25"/>
      <c r="M24" s="29"/>
      <c r="N24" s="6" t="s">
        <v>46</v>
      </c>
    </row>
    <row r="25" spans="2:14" ht="29.25" customHeight="1" x14ac:dyDescent="0.2">
      <c r="B25" s="20" t="s">
        <v>98</v>
      </c>
      <c r="C25" s="400" t="s">
        <v>215</v>
      </c>
      <c r="D25" s="401"/>
      <c r="E25" s="402"/>
      <c r="F25" s="18" t="s">
        <v>99</v>
      </c>
      <c r="G25" s="695">
        <v>74</v>
      </c>
      <c r="H25" s="696"/>
      <c r="I25" s="697"/>
      <c r="J25" s="30"/>
      <c r="K25" s="30"/>
      <c r="M25" s="29"/>
    </row>
    <row r="26" spans="2:14" ht="27" customHeight="1" x14ac:dyDescent="0.2">
      <c r="B26" s="20" t="s">
        <v>100</v>
      </c>
      <c r="C26" s="364" t="s">
        <v>216</v>
      </c>
      <c r="D26" s="365"/>
      <c r="E26" s="694"/>
      <c r="F26" s="18" t="s">
        <v>101</v>
      </c>
      <c r="G26" s="695">
        <v>0</v>
      </c>
      <c r="H26" s="696"/>
      <c r="I26" s="697"/>
      <c r="J26" s="31"/>
      <c r="K26" s="31"/>
      <c r="M26" s="29"/>
    </row>
    <row r="27" spans="2:14" ht="47.25" customHeight="1" x14ac:dyDescent="0.2">
      <c r="B27" s="99" t="s">
        <v>102</v>
      </c>
      <c r="C27" s="358" t="s">
        <v>86</v>
      </c>
      <c r="D27" s="359"/>
      <c r="E27" s="698"/>
      <c r="F27" s="32" t="s">
        <v>103</v>
      </c>
      <c r="G27" s="407" t="s">
        <v>182</v>
      </c>
      <c r="H27" s="408"/>
      <c r="I27" s="409"/>
      <c r="J27" s="28"/>
      <c r="K27" s="28"/>
      <c r="M27" s="29"/>
    </row>
    <row r="28" spans="2:14" ht="30" customHeight="1" x14ac:dyDescent="0.2">
      <c r="B28" s="413" t="s">
        <v>104</v>
      </c>
      <c r="C28" s="414"/>
      <c r="D28" s="414"/>
      <c r="E28" s="414"/>
      <c r="F28" s="414"/>
      <c r="G28" s="414"/>
      <c r="H28" s="414"/>
      <c r="I28" s="415"/>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2">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2">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2">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2">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2">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2">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2">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2">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2">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2">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2">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2">
      <c r="B42" s="79" t="s">
        <v>125</v>
      </c>
      <c r="C42" s="418"/>
      <c r="D42" s="418"/>
      <c r="E42" s="418"/>
      <c r="F42" s="418"/>
      <c r="G42" s="418"/>
      <c r="H42" s="418"/>
      <c r="I42" s="419"/>
      <c r="J42" s="39"/>
      <c r="K42" s="39"/>
    </row>
    <row r="43" spans="2:11" ht="29.25" customHeight="1" x14ac:dyDescent="0.2">
      <c r="B43" s="413" t="s">
        <v>126</v>
      </c>
      <c r="C43" s="414"/>
      <c r="D43" s="414"/>
      <c r="E43" s="414"/>
      <c r="F43" s="414"/>
      <c r="G43" s="414"/>
      <c r="H43" s="414"/>
      <c r="I43" s="415"/>
      <c r="J43" s="60"/>
      <c r="K43" s="60"/>
    </row>
    <row r="44" spans="2:11" ht="32.25" customHeight="1" x14ac:dyDescent="0.2">
      <c r="B44" s="388"/>
      <c r="C44" s="389"/>
      <c r="D44" s="389"/>
      <c r="E44" s="389"/>
      <c r="F44" s="389"/>
      <c r="G44" s="389"/>
      <c r="H44" s="389"/>
      <c r="I44" s="390"/>
      <c r="J44" s="60"/>
      <c r="K44" s="60"/>
    </row>
    <row r="45" spans="2:11" ht="32.25" customHeight="1" x14ac:dyDescent="0.2">
      <c r="B45" s="391"/>
      <c r="C45" s="392"/>
      <c r="D45" s="392"/>
      <c r="E45" s="392"/>
      <c r="F45" s="392"/>
      <c r="G45" s="392"/>
      <c r="H45" s="392"/>
      <c r="I45" s="393"/>
      <c r="J45" s="39"/>
      <c r="K45" s="39"/>
    </row>
    <row r="46" spans="2:11" ht="32.25" customHeight="1" x14ac:dyDescent="0.2">
      <c r="B46" s="391"/>
      <c r="C46" s="392"/>
      <c r="D46" s="392"/>
      <c r="E46" s="392"/>
      <c r="F46" s="392"/>
      <c r="G46" s="392"/>
      <c r="H46" s="392"/>
      <c r="I46" s="393"/>
      <c r="J46" s="39"/>
      <c r="K46" s="39"/>
    </row>
    <row r="47" spans="2:11" ht="32.25" customHeight="1" x14ac:dyDescent="0.2">
      <c r="B47" s="391"/>
      <c r="C47" s="392"/>
      <c r="D47" s="392"/>
      <c r="E47" s="392"/>
      <c r="F47" s="392"/>
      <c r="G47" s="392"/>
      <c r="H47" s="392"/>
      <c r="I47" s="393"/>
      <c r="J47" s="39"/>
      <c r="K47" s="39"/>
    </row>
    <row r="48" spans="2:11" ht="32.25" customHeight="1" x14ac:dyDescent="0.2">
      <c r="B48" s="394"/>
      <c r="C48" s="395"/>
      <c r="D48" s="395"/>
      <c r="E48" s="395"/>
      <c r="F48" s="395"/>
      <c r="G48" s="395"/>
      <c r="H48" s="395"/>
      <c r="I48" s="396"/>
      <c r="J48" s="40"/>
      <c r="K48" s="40"/>
    </row>
    <row r="49" spans="2:11" ht="79.5" customHeight="1" x14ac:dyDescent="0.2">
      <c r="B49" s="20" t="s">
        <v>127</v>
      </c>
      <c r="C49" s="688"/>
      <c r="D49" s="689"/>
      <c r="E49" s="689"/>
      <c r="F49" s="689"/>
      <c r="G49" s="689"/>
      <c r="H49" s="689"/>
      <c r="I49" s="690"/>
      <c r="J49" s="41"/>
      <c r="K49" s="41"/>
    </row>
    <row r="50" spans="2:11" ht="26.25" customHeight="1" x14ac:dyDescent="0.2">
      <c r="B50" s="20" t="s">
        <v>128</v>
      </c>
      <c r="C50" s="691"/>
      <c r="D50" s="692"/>
      <c r="E50" s="692"/>
      <c r="F50" s="692"/>
      <c r="G50" s="692"/>
      <c r="H50" s="692"/>
      <c r="I50" s="693"/>
      <c r="J50" s="41"/>
      <c r="K50" s="41"/>
    </row>
    <row r="51" spans="2:11" ht="64.5" customHeight="1" x14ac:dyDescent="0.2">
      <c r="B51" s="129" t="s">
        <v>129</v>
      </c>
      <c r="C51" s="688"/>
      <c r="D51" s="689"/>
      <c r="E51" s="689"/>
      <c r="F51" s="689"/>
      <c r="G51" s="689"/>
      <c r="H51" s="689"/>
      <c r="I51" s="690"/>
      <c r="J51" s="41"/>
      <c r="K51" s="41"/>
    </row>
    <row r="52" spans="2:11" ht="29.25" customHeight="1" x14ac:dyDescent="0.2">
      <c r="B52" s="413" t="s">
        <v>130</v>
      </c>
      <c r="C52" s="414"/>
      <c r="D52" s="414"/>
      <c r="E52" s="414"/>
      <c r="F52" s="414"/>
      <c r="G52" s="414"/>
      <c r="H52" s="414"/>
      <c r="I52" s="415"/>
      <c r="J52" s="41"/>
      <c r="K52" s="41"/>
    </row>
    <row r="53" spans="2:11" ht="33" customHeight="1" x14ac:dyDescent="0.2">
      <c r="B53" s="423" t="s">
        <v>131</v>
      </c>
      <c r="C53" s="130" t="s">
        <v>132</v>
      </c>
      <c r="D53" s="424" t="s">
        <v>133</v>
      </c>
      <c r="E53" s="424"/>
      <c r="F53" s="424"/>
      <c r="G53" s="424" t="s">
        <v>134</v>
      </c>
      <c r="H53" s="424"/>
      <c r="I53" s="425"/>
      <c r="J53" s="42"/>
      <c r="K53" s="42"/>
    </row>
    <row r="54" spans="2:11" ht="31.5" customHeight="1" x14ac:dyDescent="0.2">
      <c r="B54" s="423"/>
      <c r="C54" s="109"/>
      <c r="D54" s="418"/>
      <c r="E54" s="418"/>
      <c r="F54" s="418"/>
      <c r="G54" s="426"/>
      <c r="H54" s="426"/>
      <c r="I54" s="427"/>
      <c r="J54" s="42"/>
      <c r="K54" s="42"/>
    </row>
    <row r="55" spans="2:11" ht="31.5" customHeight="1" x14ac:dyDescent="0.2">
      <c r="B55" s="129" t="s">
        <v>135</v>
      </c>
      <c r="C55" s="686" t="s">
        <v>173</v>
      </c>
      <c r="D55" s="687"/>
      <c r="E55" s="440" t="s">
        <v>136</v>
      </c>
      <c r="F55" s="440"/>
      <c r="G55" s="439" t="s">
        <v>158</v>
      </c>
      <c r="H55" s="439"/>
      <c r="I55" s="441"/>
      <c r="J55" s="44"/>
      <c r="K55" s="44"/>
    </row>
    <row r="56" spans="2:11" ht="31.5" customHeight="1" x14ac:dyDescent="0.2">
      <c r="B56" s="129" t="s">
        <v>137</v>
      </c>
      <c r="C56" s="418" t="str">
        <f>+'[3]HV 1'!C56:D56</f>
        <v>NICOLAS ADOLFO CORREAL HUERTAS</v>
      </c>
      <c r="D56" s="418"/>
      <c r="E56" s="442" t="s">
        <v>138</v>
      </c>
      <c r="F56" s="442"/>
      <c r="G56" s="439" t="str">
        <f>+'[8]HV 1'!G59:I59</f>
        <v>DIANA VIDAL</v>
      </c>
      <c r="H56" s="439"/>
      <c r="I56" s="441"/>
      <c r="J56" s="44"/>
      <c r="K56" s="44"/>
    </row>
    <row r="57" spans="2:11" ht="31.5" customHeight="1" x14ac:dyDescent="0.2">
      <c r="B57" s="129" t="s">
        <v>139</v>
      </c>
      <c r="C57" s="418"/>
      <c r="D57" s="418"/>
      <c r="E57" s="428" t="s">
        <v>140</v>
      </c>
      <c r="F57" s="429"/>
      <c r="G57" s="432"/>
      <c r="H57" s="433"/>
      <c r="I57" s="434"/>
      <c r="J57" s="45"/>
      <c r="K57" s="45"/>
    </row>
    <row r="58" spans="2:11" ht="31.5" customHeight="1" thickBot="1" x14ac:dyDescent="0.25">
      <c r="B58" s="80" t="s">
        <v>141</v>
      </c>
      <c r="C58" s="438"/>
      <c r="D58" s="438"/>
      <c r="E58" s="430"/>
      <c r="F58" s="431"/>
      <c r="G58" s="435"/>
      <c r="H58" s="436"/>
      <c r="I58" s="437"/>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47"/>
      <c r="C1" s="450" t="s">
        <v>24</v>
      </c>
      <c r="D1" s="451"/>
      <c r="E1" s="451"/>
      <c r="F1" s="451"/>
      <c r="G1" s="451"/>
      <c r="H1" s="452"/>
      <c r="I1" s="453"/>
      <c r="J1" s="454"/>
    </row>
    <row r="2" spans="2:11" ht="18" customHeight="1" thickBot="1" x14ac:dyDescent="0.3">
      <c r="B2" s="448"/>
      <c r="C2" s="459" t="s">
        <v>25</v>
      </c>
      <c r="D2" s="460"/>
      <c r="E2" s="460"/>
      <c r="F2" s="460"/>
      <c r="G2" s="460"/>
      <c r="H2" s="461"/>
      <c r="I2" s="455"/>
      <c r="J2" s="456"/>
    </row>
    <row r="3" spans="2:11" ht="18" customHeight="1" thickBot="1" x14ac:dyDescent="0.3">
      <c r="B3" s="448"/>
      <c r="C3" s="459" t="s">
        <v>183</v>
      </c>
      <c r="D3" s="460"/>
      <c r="E3" s="460"/>
      <c r="F3" s="460"/>
      <c r="G3" s="460"/>
      <c r="H3" s="461"/>
      <c r="I3" s="455"/>
      <c r="J3" s="456"/>
    </row>
    <row r="4" spans="2:11" ht="18" customHeight="1" thickBot="1" x14ac:dyDescent="0.3">
      <c r="B4" s="449"/>
      <c r="C4" s="459" t="s">
        <v>143</v>
      </c>
      <c r="D4" s="460"/>
      <c r="E4" s="460"/>
      <c r="F4" s="461"/>
      <c r="G4" s="462" t="s">
        <v>190</v>
      </c>
      <c r="H4" s="463"/>
      <c r="I4" s="457"/>
      <c r="J4" s="458"/>
    </row>
    <row r="5" spans="2:11" ht="18" customHeight="1" thickBot="1" x14ac:dyDescent="0.3">
      <c r="B5" s="53"/>
      <c r="C5" s="54"/>
      <c r="D5" s="54"/>
      <c r="E5" s="54"/>
      <c r="F5" s="54"/>
      <c r="G5" s="54"/>
      <c r="H5" s="54"/>
      <c r="I5" s="54"/>
      <c r="J5" s="55"/>
    </row>
    <row r="6" spans="2:11" ht="51.75" customHeight="1" thickBot="1" x14ac:dyDescent="0.3">
      <c r="B6" s="1" t="s">
        <v>199</v>
      </c>
      <c r="C6" s="466" t="str">
        <f>+'[6]Sección 1. Metas - Magnitud'!C7</f>
        <v>1032 - Gestión y control de tránsito y transporte</v>
      </c>
      <c r="D6" s="467"/>
      <c r="E6" s="468"/>
      <c r="F6" s="56"/>
      <c r="G6" s="54"/>
      <c r="H6" s="54"/>
      <c r="I6" s="54"/>
      <c r="J6" s="55"/>
    </row>
    <row r="7" spans="2:11" ht="32.25" customHeight="1" thickBot="1" x14ac:dyDescent="0.3">
      <c r="B7" s="2" t="s">
        <v>0</v>
      </c>
      <c r="C7" s="466" t="str">
        <f>+'[6]Sección 1. Metas - Magnitud'!C8:F8</f>
        <v>Dirección de Control y Vigilancia</v>
      </c>
      <c r="D7" s="467"/>
      <c r="E7" s="468"/>
      <c r="F7" s="56"/>
      <c r="G7" s="54"/>
      <c r="H7" s="54"/>
      <c r="I7" s="54"/>
      <c r="J7" s="55"/>
    </row>
    <row r="8" spans="2:11" ht="32.25" customHeight="1" thickBot="1" x14ac:dyDescent="0.3">
      <c r="B8" s="2" t="s">
        <v>144</v>
      </c>
      <c r="C8" s="466" t="str">
        <f>+'[6]Sección 1. Metas - Magnitud'!C9:F9</f>
        <v>Subsecretaría de Servicios de la Movilidad</v>
      </c>
      <c r="D8" s="467"/>
      <c r="E8" s="468"/>
      <c r="F8" s="4"/>
      <c r="G8" s="54"/>
      <c r="H8" s="54"/>
      <c r="I8" s="54"/>
      <c r="J8" s="55"/>
    </row>
    <row r="9" spans="2:11" ht="33.75" customHeight="1" thickBot="1" x14ac:dyDescent="0.3">
      <c r="B9" s="2" t="s">
        <v>28</v>
      </c>
      <c r="C9" s="466" t="s">
        <v>184</v>
      </c>
      <c r="D9" s="467"/>
      <c r="E9" s="468"/>
      <c r="F9" s="56"/>
      <c r="G9" s="54"/>
      <c r="H9" s="54"/>
      <c r="I9" s="54"/>
      <c r="J9" s="55"/>
    </row>
    <row r="10" spans="2:11" ht="33.75" customHeight="1" thickBot="1" x14ac:dyDescent="0.3">
      <c r="B10" s="102" t="s">
        <v>197</v>
      </c>
      <c r="C10" s="466" t="str">
        <f>+'[8]HV 14'!F9</f>
        <v>14. Realizar 241 visitas administrativas y de seguimiento a empresas prestadoras del servicio público de transporte.</v>
      </c>
      <c r="D10" s="467"/>
      <c r="E10" s="468"/>
      <c r="F10" s="56"/>
      <c r="G10" s="54"/>
      <c r="H10" s="54"/>
      <c r="I10" s="54"/>
      <c r="J10" s="55"/>
    </row>
    <row r="11" spans="2:11" ht="34.5" customHeight="1" x14ac:dyDescent="0.25"/>
    <row r="12" spans="2:11" ht="21.75" customHeight="1" x14ac:dyDescent="0.25">
      <c r="B12" s="476" t="s">
        <v>218</v>
      </c>
      <c r="C12" s="477"/>
      <c r="D12" s="477"/>
      <c r="E12" s="477"/>
      <c r="F12" s="477"/>
      <c r="G12" s="477"/>
      <c r="H12" s="478"/>
      <c r="I12" s="720" t="s">
        <v>145</v>
      </c>
      <c r="J12" s="721"/>
      <c r="K12" s="721"/>
    </row>
    <row r="13" spans="2:11" s="58" customFormat="1" ht="30" customHeight="1" x14ac:dyDescent="0.25">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5">
      <c r="B14" s="150"/>
      <c r="C14" s="151"/>
      <c r="D14" s="152"/>
      <c r="E14" s="153"/>
      <c r="F14" s="151"/>
      <c r="G14" s="152"/>
      <c r="H14" s="154"/>
      <c r="I14" s="155"/>
      <c r="J14" s="156"/>
      <c r="K14" s="157"/>
    </row>
    <row r="15" spans="2:11" ht="165" customHeight="1" x14ac:dyDescent="0.25">
      <c r="B15" s="150"/>
      <c r="C15" s="158"/>
      <c r="D15" s="152"/>
      <c r="E15" s="159"/>
      <c r="F15" s="160"/>
      <c r="G15" s="152"/>
      <c r="H15" s="154"/>
      <c r="I15" s="155"/>
      <c r="J15" s="156"/>
      <c r="K15" s="718"/>
    </row>
    <row r="16" spans="2:11" x14ac:dyDescent="0.25">
      <c r="B16" s="150"/>
      <c r="C16" s="151"/>
      <c r="D16" s="152"/>
      <c r="E16" s="153"/>
      <c r="F16" s="151"/>
      <c r="G16" s="152"/>
      <c r="H16" s="154"/>
      <c r="I16" s="155"/>
      <c r="J16" s="156"/>
      <c r="K16" s="719"/>
    </row>
    <row r="17" spans="2:12" x14ac:dyDescent="0.25">
      <c r="B17" s="150"/>
      <c r="C17" s="161"/>
      <c r="D17" s="152"/>
      <c r="E17" s="153"/>
      <c r="F17" s="161"/>
      <c r="G17" s="152"/>
      <c r="H17" s="162"/>
      <c r="I17" s="155"/>
      <c r="J17" s="156"/>
      <c r="K17" s="157"/>
    </row>
    <row r="18" spans="2:12" x14ac:dyDescent="0.25">
      <c r="B18" s="150"/>
      <c r="C18" s="161"/>
      <c r="D18" s="152"/>
      <c r="E18" s="153"/>
      <c r="F18" s="161"/>
      <c r="G18" s="152"/>
      <c r="H18" s="162"/>
      <c r="I18" s="163"/>
      <c r="J18" s="156"/>
      <c r="K18" s="164"/>
    </row>
    <row r="19" spans="2:12" ht="15" customHeight="1" x14ac:dyDescent="0.25">
      <c r="B19" s="714" t="s">
        <v>17</v>
      </c>
      <c r="C19" s="715"/>
      <c r="D19" s="165">
        <f>SUM(D15:D16)</f>
        <v>0</v>
      </c>
      <c r="E19" s="716" t="s">
        <v>17</v>
      </c>
      <c r="F19" s="717"/>
      <c r="G19" s="165">
        <v>1</v>
      </c>
      <c r="H19" s="166"/>
      <c r="I19" s="167">
        <f>SUM(I14:I18)</f>
        <v>0</v>
      </c>
      <c r="J19" s="168"/>
      <c r="K19" s="168"/>
    </row>
    <row r="23" spans="2:12" x14ac:dyDescent="0.25">
      <c r="L23" s="139"/>
    </row>
    <row r="24" spans="2:12" x14ac:dyDescent="0.25">
      <c r="L24" s="139"/>
    </row>
    <row r="25" spans="2:12" x14ac:dyDescent="0.25">
      <c r="L25" s="139"/>
    </row>
    <row r="26" spans="2:12" x14ac:dyDescent="0.25">
      <c r="L26" s="139"/>
    </row>
    <row r="27" spans="2:12" x14ac:dyDescent="0.25">
      <c r="L27" s="139"/>
    </row>
    <row r="28" spans="2:12" x14ac:dyDescent="0.25">
      <c r="L28" s="139"/>
    </row>
    <row r="30" spans="2:12" x14ac:dyDescent="0.25">
      <c r="L30" s="14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5"/>
  <sheetData>
    <row r="9" spans="10:12" x14ac:dyDescent="0.25">
      <c r="K9" s="138" t="s">
        <v>213</v>
      </c>
      <c r="L9" s="138" t="s">
        <v>214</v>
      </c>
    </row>
    <row r="10" spans="10:12" x14ac:dyDescent="0.25">
      <c r="J10" s="135" t="s">
        <v>208</v>
      </c>
      <c r="K10" s="135">
        <v>77</v>
      </c>
      <c r="L10" s="135">
        <v>2</v>
      </c>
    </row>
    <row r="11" spans="10:12" x14ac:dyDescent="0.25">
      <c r="J11" s="104"/>
      <c r="K11" s="104"/>
      <c r="L11" s="104">
        <v>37</v>
      </c>
    </row>
    <row r="12" spans="10:12" x14ac:dyDescent="0.25">
      <c r="J12" s="104"/>
      <c r="K12" s="104"/>
      <c r="L12" s="104">
        <v>43</v>
      </c>
    </row>
    <row r="13" spans="10:12" x14ac:dyDescent="0.25">
      <c r="K13" s="104" t="s">
        <v>4</v>
      </c>
      <c r="L13" s="133">
        <f>SUM(L10:L12)</f>
        <v>82</v>
      </c>
    </row>
    <row r="14" spans="10:12" x14ac:dyDescent="0.25">
      <c r="J14" s="135" t="s">
        <v>209</v>
      </c>
      <c r="K14" s="135">
        <v>115</v>
      </c>
      <c r="L14" s="135">
        <v>16</v>
      </c>
    </row>
    <row r="15" spans="10:12" x14ac:dyDescent="0.25">
      <c r="J15" s="104"/>
      <c r="K15" s="104"/>
      <c r="L15" s="104">
        <v>27</v>
      </c>
    </row>
    <row r="16" spans="10:12" x14ac:dyDescent="0.25">
      <c r="J16" s="104"/>
      <c r="K16" s="104"/>
      <c r="L16" s="104">
        <v>10</v>
      </c>
    </row>
    <row r="17" spans="10:14" x14ac:dyDescent="0.25">
      <c r="J17" s="104"/>
      <c r="K17" s="104" t="s">
        <v>4</v>
      </c>
      <c r="L17" s="133">
        <f>SUM(L14:L16)</f>
        <v>53</v>
      </c>
    </row>
    <row r="18" spans="10:14" x14ac:dyDescent="0.25">
      <c r="J18" s="135" t="s">
        <v>210</v>
      </c>
      <c r="K18" s="135">
        <v>7</v>
      </c>
      <c r="L18" s="135">
        <v>13</v>
      </c>
    </row>
    <row r="19" spans="10:14" x14ac:dyDescent="0.25">
      <c r="J19" s="104"/>
      <c r="K19" s="104"/>
      <c r="L19" s="104">
        <v>14</v>
      </c>
    </row>
    <row r="20" spans="10:14" x14ac:dyDescent="0.25">
      <c r="J20" s="104"/>
      <c r="K20" s="104"/>
      <c r="L20" s="104">
        <v>10</v>
      </c>
    </row>
    <row r="21" spans="10:14" x14ac:dyDescent="0.25">
      <c r="J21" s="104"/>
      <c r="K21" s="104" t="s">
        <v>4</v>
      </c>
      <c r="L21" s="133">
        <f>SUM(L18:L20)</f>
        <v>37</v>
      </c>
    </row>
    <row r="22" spans="10:14" x14ac:dyDescent="0.25">
      <c r="J22" s="135" t="s">
        <v>211</v>
      </c>
      <c r="K22" s="135">
        <v>52</v>
      </c>
      <c r="L22" s="135">
        <v>10</v>
      </c>
    </row>
    <row r="23" spans="10:14" x14ac:dyDescent="0.25">
      <c r="J23" s="104"/>
      <c r="K23" s="104"/>
      <c r="L23" s="104">
        <v>0</v>
      </c>
    </row>
    <row r="24" spans="10:14" x14ac:dyDescent="0.25">
      <c r="J24" s="104"/>
      <c r="K24" s="104"/>
      <c r="L24" s="104">
        <v>59</v>
      </c>
    </row>
    <row r="25" spans="10:14" x14ac:dyDescent="0.25">
      <c r="J25" s="104"/>
      <c r="K25" s="104" t="s">
        <v>4</v>
      </c>
      <c r="L25" s="133">
        <f>SUM(L22:L24)</f>
        <v>69</v>
      </c>
    </row>
    <row r="27" spans="10:14" x14ac:dyDescent="0.25">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44"/>
      <c r="C2" s="342" t="s">
        <v>24</v>
      </c>
      <c r="D2" s="342"/>
      <c r="E2" s="342"/>
      <c r="F2" s="342"/>
      <c r="G2" s="342"/>
      <c r="H2" s="342"/>
      <c r="I2" s="346"/>
      <c r="J2" s="13"/>
      <c r="K2" s="13"/>
      <c r="M2" s="14" t="s">
        <v>47</v>
      </c>
    </row>
    <row r="3" spans="2:14" ht="25.5" customHeight="1" x14ac:dyDescent="0.2">
      <c r="B3" s="345"/>
      <c r="C3" s="343" t="s">
        <v>25</v>
      </c>
      <c r="D3" s="343"/>
      <c r="E3" s="343"/>
      <c r="F3" s="343"/>
      <c r="G3" s="343"/>
      <c r="H3" s="343"/>
      <c r="I3" s="347"/>
      <c r="J3" s="13"/>
      <c r="K3" s="13"/>
      <c r="M3" s="14" t="s">
        <v>48</v>
      </c>
    </row>
    <row r="4" spans="2:14" ht="25.5" customHeight="1" x14ac:dyDescent="0.2">
      <c r="B4" s="345"/>
      <c r="C4" s="343" t="s">
        <v>49</v>
      </c>
      <c r="D4" s="343"/>
      <c r="E4" s="343"/>
      <c r="F4" s="343"/>
      <c r="G4" s="343"/>
      <c r="H4" s="343"/>
      <c r="I4" s="347"/>
      <c r="J4" s="13"/>
      <c r="K4" s="13"/>
      <c r="M4" s="14" t="s">
        <v>50</v>
      </c>
    </row>
    <row r="5" spans="2:14" ht="25.5" customHeight="1" x14ac:dyDescent="0.2">
      <c r="B5" s="345"/>
      <c r="C5" s="343" t="s">
        <v>51</v>
      </c>
      <c r="D5" s="343"/>
      <c r="E5" s="343"/>
      <c r="F5" s="343"/>
      <c r="G5" s="348" t="s">
        <v>52</v>
      </c>
      <c r="H5" s="348"/>
      <c r="I5" s="347"/>
      <c r="J5" s="13"/>
      <c r="K5" s="13"/>
      <c r="M5" s="14" t="s">
        <v>53</v>
      </c>
    </row>
    <row r="6" spans="2:14" ht="23.25" customHeight="1" x14ac:dyDescent="0.2">
      <c r="B6" s="349" t="s">
        <v>54</v>
      </c>
      <c r="C6" s="350"/>
      <c r="D6" s="350"/>
      <c r="E6" s="350"/>
      <c r="F6" s="350"/>
      <c r="G6" s="350"/>
      <c r="H6" s="350"/>
      <c r="I6" s="351"/>
      <c r="J6" s="15"/>
      <c r="K6" s="15"/>
    </row>
    <row r="7" spans="2:14" ht="24" customHeight="1" x14ac:dyDescent="0.2">
      <c r="B7" s="352" t="s">
        <v>55</v>
      </c>
      <c r="C7" s="353"/>
      <c r="D7" s="353"/>
      <c r="E7" s="353"/>
      <c r="F7" s="353"/>
      <c r="G7" s="353"/>
      <c r="H7" s="353"/>
      <c r="I7" s="354"/>
      <c r="J7" s="16"/>
      <c r="K7" s="16"/>
    </row>
    <row r="8" spans="2:14" ht="24" customHeight="1" x14ac:dyDescent="0.2">
      <c r="B8" s="355" t="s">
        <v>56</v>
      </c>
      <c r="C8" s="356"/>
      <c r="D8" s="356"/>
      <c r="E8" s="356"/>
      <c r="F8" s="356"/>
      <c r="G8" s="356"/>
      <c r="H8" s="356"/>
      <c r="I8" s="357"/>
      <c r="J8" s="60"/>
      <c r="K8" s="60"/>
      <c r="N8" s="6" t="s">
        <v>57</v>
      </c>
    </row>
    <row r="9" spans="2:14" ht="30.75" customHeight="1" x14ac:dyDescent="0.2">
      <c r="B9" s="115" t="s">
        <v>58</v>
      </c>
      <c r="C9" s="61">
        <v>231</v>
      </c>
      <c r="D9" s="363" t="s">
        <v>59</v>
      </c>
      <c r="E9" s="363"/>
      <c r="F9" s="364" t="s">
        <v>201</v>
      </c>
      <c r="G9" s="365"/>
      <c r="H9" s="365"/>
      <c r="I9" s="366"/>
      <c r="J9" s="17"/>
      <c r="K9" s="17"/>
      <c r="M9" s="14" t="s">
        <v>60</v>
      </c>
      <c r="N9" s="6" t="s">
        <v>61</v>
      </c>
    </row>
    <row r="10" spans="2:14" ht="30.75" customHeight="1" x14ac:dyDescent="0.2">
      <c r="B10" s="20" t="s">
        <v>62</v>
      </c>
      <c r="C10" s="62" t="s">
        <v>81</v>
      </c>
      <c r="D10" s="367" t="s">
        <v>63</v>
      </c>
      <c r="E10" s="368"/>
      <c r="F10" s="358" t="s">
        <v>155</v>
      </c>
      <c r="G10" s="359"/>
      <c r="H10" s="18" t="s">
        <v>64</v>
      </c>
      <c r="I10" s="117" t="s">
        <v>81</v>
      </c>
      <c r="J10" s="19"/>
      <c r="K10" s="19"/>
      <c r="M10" s="14" t="s">
        <v>65</v>
      </c>
      <c r="N10" s="6" t="s">
        <v>66</v>
      </c>
    </row>
    <row r="11" spans="2:14" ht="30.75" customHeight="1" x14ac:dyDescent="0.2">
      <c r="B11" s="20" t="s">
        <v>67</v>
      </c>
      <c r="C11" s="360" t="s">
        <v>156</v>
      </c>
      <c r="D11" s="360"/>
      <c r="E11" s="360"/>
      <c r="F11" s="360"/>
      <c r="G11" s="18" t="s">
        <v>68</v>
      </c>
      <c r="H11" s="361">
        <v>1032</v>
      </c>
      <c r="I11" s="362"/>
      <c r="J11" s="21"/>
      <c r="K11" s="21"/>
      <c r="M11" s="14" t="s">
        <v>69</v>
      </c>
      <c r="N11" s="6" t="s">
        <v>70</v>
      </c>
    </row>
    <row r="12" spans="2:14" ht="30.75" customHeight="1" x14ac:dyDescent="0.2">
      <c r="B12" s="20" t="s">
        <v>71</v>
      </c>
      <c r="C12" s="369" t="s">
        <v>65</v>
      </c>
      <c r="D12" s="369"/>
      <c r="E12" s="369"/>
      <c r="F12" s="369"/>
      <c r="G12" s="18" t="s">
        <v>72</v>
      </c>
      <c r="H12" s="370" t="s">
        <v>157</v>
      </c>
      <c r="I12" s="371"/>
      <c r="J12" s="22"/>
      <c r="K12" s="22"/>
      <c r="M12" s="23" t="s">
        <v>73</v>
      </c>
    </row>
    <row r="13" spans="2:14" ht="30.75" customHeight="1" x14ac:dyDescent="0.2">
      <c r="B13" s="20" t="s">
        <v>74</v>
      </c>
      <c r="C13" s="372" t="s">
        <v>45</v>
      </c>
      <c r="D13" s="372"/>
      <c r="E13" s="372"/>
      <c r="F13" s="372"/>
      <c r="G13" s="372"/>
      <c r="H13" s="372"/>
      <c r="I13" s="373"/>
      <c r="J13" s="24"/>
      <c r="K13" s="24"/>
      <c r="M13" s="23"/>
    </row>
    <row r="14" spans="2:14" ht="30.75" customHeight="1" x14ac:dyDescent="0.2">
      <c r="B14" s="20" t="s">
        <v>75</v>
      </c>
      <c r="C14" s="358" t="s">
        <v>202</v>
      </c>
      <c r="D14" s="359"/>
      <c r="E14" s="359"/>
      <c r="F14" s="359"/>
      <c r="G14" s="359"/>
      <c r="H14" s="359"/>
      <c r="I14" s="374"/>
      <c r="J14" s="19"/>
      <c r="K14" s="19"/>
      <c r="M14" s="23"/>
      <c r="N14" s="6" t="s">
        <v>76</v>
      </c>
    </row>
    <row r="15" spans="2:14" ht="30.75" customHeight="1" x14ac:dyDescent="0.2">
      <c r="B15" s="20" t="s">
        <v>77</v>
      </c>
      <c r="C15" s="375" t="s">
        <v>203</v>
      </c>
      <c r="D15" s="375"/>
      <c r="E15" s="375"/>
      <c r="F15" s="375"/>
      <c r="G15" s="18" t="s">
        <v>78</v>
      </c>
      <c r="H15" s="376" t="s">
        <v>91</v>
      </c>
      <c r="I15" s="377"/>
      <c r="J15" s="19"/>
      <c r="K15" s="19"/>
      <c r="M15" s="23" t="s">
        <v>80</v>
      </c>
      <c r="N15" s="6" t="s">
        <v>81</v>
      </c>
    </row>
    <row r="16" spans="2:14" ht="30.75" customHeight="1" x14ac:dyDescent="0.2">
      <c r="B16" s="20" t="s">
        <v>82</v>
      </c>
      <c r="C16" s="378" t="s">
        <v>215</v>
      </c>
      <c r="D16" s="379"/>
      <c r="E16" s="379"/>
      <c r="F16" s="379"/>
      <c r="G16" s="18" t="s">
        <v>83</v>
      </c>
      <c r="H16" s="376" t="s">
        <v>70</v>
      </c>
      <c r="I16" s="377"/>
      <c r="J16" s="19"/>
      <c r="K16" s="19"/>
      <c r="M16" s="23" t="s">
        <v>84</v>
      </c>
    </row>
    <row r="17" spans="2:14" ht="36" customHeight="1" x14ac:dyDescent="0.2">
      <c r="B17" s="20" t="s">
        <v>85</v>
      </c>
      <c r="C17" s="372" t="s">
        <v>204</v>
      </c>
      <c r="D17" s="372"/>
      <c r="E17" s="372"/>
      <c r="F17" s="372"/>
      <c r="G17" s="372"/>
      <c r="H17" s="372"/>
      <c r="I17" s="373"/>
      <c r="J17" s="24"/>
      <c r="K17" s="24"/>
      <c r="M17" s="23" t="s">
        <v>86</v>
      </c>
      <c r="N17" s="6" t="s">
        <v>39</v>
      </c>
    </row>
    <row r="18" spans="2:14" ht="30.75" customHeight="1" x14ac:dyDescent="0.2">
      <c r="B18" s="20" t="s">
        <v>87</v>
      </c>
      <c r="C18" s="375" t="s">
        <v>163</v>
      </c>
      <c r="D18" s="375"/>
      <c r="E18" s="375"/>
      <c r="F18" s="375"/>
      <c r="G18" s="375"/>
      <c r="H18" s="375"/>
      <c r="I18" s="380"/>
      <c r="J18" s="25"/>
      <c r="K18" s="25"/>
      <c r="M18" s="23" t="s">
        <v>88</v>
      </c>
      <c r="N18" s="6" t="s">
        <v>40</v>
      </c>
    </row>
    <row r="19" spans="2:14" ht="30.75" customHeight="1" x14ac:dyDescent="0.2">
      <c r="B19" s="20" t="s">
        <v>89</v>
      </c>
      <c r="C19" s="375" t="s">
        <v>159</v>
      </c>
      <c r="D19" s="375"/>
      <c r="E19" s="375"/>
      <c r="F19" s="375"/>
      <c r="G19" s="375"/>
      <c r="H19" s="375"/>
      <c r="I19" s="380"/>
      <c r="J19" s="26"/>
      <c r="K19" s="26"/>
      <c r="M19" s="23"/>
      <c r="N19" s="6" t="s">
        <v>41</v>
      </c>
    </row>
    <row r="20" spans="2:14" ht="30.75" customHeight="1" x14ac:dyDescent="0.2">
      <c r="B20" s="20" t="s">
        <v>90</v>
      </c>
      <c r="C20" s="381" t="s">
        <v>151</v>
      </c>
      <c r="D20" s="381"/>
      <c r="E20" s="381"/>
      <c r="F20" s="381"/>
      <c r="G20" s="381"/>
      <c r="H20" s="381"/>
      <c r="I20" s="382"/>
      <c r="J20" s="27"/>
      <c r="K20" s="27"/>
      <c r="M20" s="23" t="s">
        <v>91</v>
      </c>
      <c r="N20" s="6" t="s">
        <v>42</v>
      </c>
    </row>
    <row r="21" spans="2:14" ht="27.75" customHeight="1" x14ac:dyDescent="0.2">
      <c r="B21" s="383" t="s">
        <v>92</v>
      </c>
      <c r="C21" s="385" t="s">
        <v>93</v>
      </c>
      <c r="D21" s="385"/>
      <c r="E21" s="385"/>
      <c r="F21" s="386" t="s">
        <v>94</v>
      </c>
      <c r="G21" s="386"/>
      <c r="H21" s="386"/>
      <c r="I21" s="387"/>
      <c r="J21" s="28"/>
      <c r="K21" s="28"/>
      <c r="M21" s="23" t="s">
        <v>79</v>
      </c>
      <c r="N21" s="6" t="s">
        <v>43</v>
      </c>
    </row>
    <row r="22" spans="2:14" ht="27" customHeight="1" x14ac:dyDescent="0.2">
      <c r="B22" s="384"/>
      <c r="C22" s="375" t="s">
        <v>160</v>
      </c>
      <c r="D22" s="375"/>
      <c r="E22" s="375"/>
      <c r="F22" s="375" t="s">
        <v>161</v>
      </c>
      <c r="G22" s="375"/>
      <c r="H22" s="375"/>
      <c r="I22" s="380"/>
      <c r="J22" s="26"/>
      <c r="K22" s="26"/>
      <c r="M22" s="23" t="s">
        <v>95</v>
      </c>
      <c r="N22" s="6" t="s">
        <v>44</v>
      </c>
    </row>
    <row r="23" spans="2:14" ht="39.75" customHeight="1" x14ac:dyDescent="0.2">
      <c r="B23" s="20" t="s">
        <v>96</v>
      </c>
      <c r="C23" s="376" t="s">
        <v>151</v>
      </c>
      <c r="D23" s="376"/>
      <c r="E23" s="376"/>
      <c r="F23" s="376" t="s">
        <v>151</v>
      </c>
      <c r="G23" s="376"/>
      <c r="H23" s="376"/>
      <c r="I23" s="377"/>
      <c r="J23" s="19"/>
      <c r="K23" s="19"/>
      <c r="M23" s="23"/>
      <c r="N23" s="6" t="s">
        <v>45</v>
      </c>
    </row>
    <row r="24" spans="2:14" ht="44.25" customHeight="1" x14ac:dyDescent="0.2">
      <c r="B24" s="20" t="s">
        <v>97</v>
      </c>
      <c r="C24" s="397" t="s">
        <v>205</v>
      </c>
      <c r="D24" s="398"/>
      <c r="E24" s="399"/>
      <c r="F24" s="364" t="s">
        <v>206</v>
      </c>
      <c r="G24" s="365"/>
      <c r="H24" s="365"/>
      <c r="I24" s="366"/>
      <c r="J24" s="25"/>
      <c r="K24" s="25"/>
      <c r="M24" s="29"/>
      <c r="N24" s="6" t="s">
        <v>46</v>
      </c>
    </row>
    <row r="25" spans="2:14" ht="29.25" customHeight="1" x14ac:dyDescent="0.2">
      <c r="B25" s="20" t="s">
        <v>98</v>
      </c>
      <c r="C25" s="400" t="s">
        <v>215</v>
      </c>
      <c r="D25" s="401"/>
      <c r="E25" s="402"/>
      <c r="F25" s="18" t="s">
        <v>99</v>
      </c>
      <c r="G25" s="403">
        <v>0.3</v>
      </c>
      <c r="H25" s="404"/>
      <c r="I25" s="405"/>
      <c r="J25" s="30"/>
      <c r="K25" s="30"/>
      <c r="M25" s="29"/>
    </row>
    <row r="26" spans="2:14" ht="27" customHeight="1" x14ac:dyDescent="0.2">
      <c r="B26" s="20" t="s">
        <v>100</v>
      </c>
      <c r="C26" s="364" t="s">
        <v>216</v>
      </c>
      <c r="D26" s="365"/>
      <c r="E26" s="406"/>
      <c r="F26" s="18" t="s">
        <v>101</v>
      </c>
      <c r="G26" s="407">
        <v>0.3</v>
      </c>
      <c r="H26" s="408"/>
      <c r="I26" s="409"/>
      <c r="J26" s="31"/>
      <c r="K26" s="31"/>
      <c r="M26" s="29"/>
    </row>
    <row r="27" spans="2:14" ht="47.25" customHeight="1" x14ac:dyDescent="0.2">
      <c r="B27" s="114" t="s">
        <v>102</v>
      </c>
      <c r="C27" s="410" t="s">
        <v>86</v>
      </c>
      <c r="D27" s="411"/>
      <c r="E27" s="412"/>
      <c r="F27" s="32" t="s">
        <v>103</v>
      </c>
      <c r="G27" s="407" t="s">
        <v>182</v>
      </c>
      <c r="H27" s="408"/>
      <c r="I27" s="409"/>
      <c r="J27" s="28"/>
      <c r="K27" s="28"/>
      <c r="M27" s="29"/>
    </row>
    <row r="28" spans="2:14" ht="30" customHeight="1" x14ac:dyDescent="0.2">
      <c r="B28" s="413" t="s">
        <v>104</v>
      </c>
      <c r="C28" s="414"/>
      <c r="D28" s="414"/>
      <c r="E28" s="414"/>
      <c r="F28" s="414"/>
      <c r="G28" s="414"/>
      <c r="H28" s="414"/>
      <c r="I28" s="415"/>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2">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2">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2">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2">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2">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2">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2">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2">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2">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2">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2">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2">
      <c r="B42" s="79" t="s">
        <v>125</v>
      </c>
      <c r="C42" s="416" t="s">
        <v>224</v>
      </c>
      <c r="D42" s="416"/>
      <c r="E42" s="416"/>
      <c r="F42" s="416"/>
      <c r="G42" s="416"/>
      <c r="H42" s="416"/>
      <c r="I42" s="417"/>
      <c r="J42" s="39"/>
      <c r="K42" s="39"/>
    </row>
    <row r="43" spans="2:11" ht="29.25" customHeight="1" x14ac:dyDescent="0.2">
      <c r="B43" s="413" t="s">
        <v>126</v>
      </c>
      <c r="C43" s="414"/>
      <c r="D43" s="414"/>
      <c r="E43" s="414"/>
      <c r="F43" s="414"/>
      <c r="G43" s="414"/>
      <c r="H43" s="414"/>
      <c r="I43" s="415"/>
      <c r="J43" s="60"/>
      <c r="K43" s="60"/>
    </row>
    <row r="44" spans="2:11" ht="32.25" customHeight="1" x14ac:dyDescent="0.2">
      <c r="B44" s="388"/>
      <c r="C44" s="389"/>
      <c r="D44" s="389"/>
      <c r="E44" s="389"/>
      <c r="F44" s="389"/>
      <c r="G44" s="389"/>
      <c r="H44" s="389"/>
      <c r="I44" s="390"/>
      <c r="J44" s="60"/>
      <c r="K44" s="60"/>
    </row>
    <row r="45" spans="2:11" ht="32.25" customHeight="1" x14ac:dyDescent="0.2">
      <c r="B45" s="391"/>
      <c r="C45" s="392"/>
      <c r="D45" s="392"/>
      <c r="E45" s="392"/>
      <c r="F45" s="392"/>
      <c r="G45" s="392"/>
      <c r="H45" s="392"/>
      <c r="I45" s="393"/>
      <c r="J45" s="39"/>
      <c r="K45" s="39"/>
    </row>
    <row r="46" spans="2:11" ht="32.25" customHeight="1" x14ac:dyDescent="0.2">
      <c r="B46" s="391"/>
      <c r="C46" s="392"/>
      <c r="D46" s="392"/>
      <c r="E46" s="392"/>
      <c r="F46" s="392"/>
      <c r="G46" s="392"/>
      <c r="H46" s="392"/>
      <c r="I46" s="393"/>
      <c r="J46" s="39"/>
      <c r="K46" s="39"/>
    </row>
    <row r="47" spans="2:11" ht="32.25" customHeight="1" x14ac:dyDescent="0.2">
      <c r="B47" s="391"/>
      <c r="C47" s="392"/>
      <c r="D47" s="392"/>
      <c r="E47" s="392"/>
      <c r="F47" s="392"/>
      <c r="G47" s="392"/>
      <c r="H47" s="392"/>
      <c r="I47" s="393"/>
      <c r="J47" s="39"/>
      <c r="K47" s="39"/>
    </row>
    <row r="48" spans="2:11" ht="32.25" customHeight="1" x14ac:dyDescent="0.2">
      <c r="B48" s="394"/>
      <c r="C48" s="395"/>
      <c r="D48" s="395"/>
      <c r="E48" s="395"/>
      <c r="F48" s="395"/>
      <c r="G48" s="395"/>
      <c r="H48" s="395"/>
      <c r="I48" s="396"/>
      <c r="J48" s="40"/>
      <c r="K48" s="40"/>
    </row>
    <row r="49" spans="2:11" ht="83.25" customHeight="1" x14ac:dyDescent="0.2">
      <c r="B49" s="20" t="s">
        <v>127</v>
      </c>
      <c r="C49" s="416" t="s">
        <v>224</v>
      </c>
      <c r="D49" s="416"/>
      <c r="E49" s="416"/>
      <c r="F49" s="416"/>
      <c r="G49" s="416"/>
      <c r="H49" s="416"/>
      <c r="I49" s="417"/>
      <c r="J49" s="41"/>
      <c r="K49" s="41"/>
    </row>
    <row r="50" spans="2:11" ht="34.5" customHeight="1" x14ac:dyDescent="0.2">
      <c r="B50" s="20" t="s">
        <v>128</v>
      </c>
      <c r="C50" s="418" t="s">
        <v>182</v>
      </c>
      <c r="D50" s="418"/>
      <c r="E50" s="418"/>
      <c r="F50" s="418"/>
      <c r="G50" s="418"/>
      <c r="H50" s="418"/>
      <c r="I50" s="419"/>
      <c r="J50" s="41"/>
      <c r="K50" s="41"/>
    </row>
    <row r="51" spans="2:11" ht="34.5" customHeight="1" x14ac:dyDescent="0.2">
      <c r="B51" s="116" t="s">
        <v>129</v>
      </c>
      <c r="C51" s="420" t="s">
        <v>225</v>
      </c>
      <c r="D51" s="421"/>
      <c r="E51" s="421"/>
      <c r="F51" s="421"/>
      <c r="G51" s="421"/>
      <c r="H51" s="421"/>
      <c r="I51" s="422"/>
      <c r="J51" s="41"/>
      <c r="K51" s="41"/>
    </row>
    <row r="52" spans="2:11" ht="29.25" customHeight="1" x14ac:dyDescent="0.2">
      <c r="B52" s="413" t="s">
        <v>130</v>
      </c>
      <c r="C52" s="414"/>
      <c r="D52" s="414"/>
      <c r="E52" s="414"/>
      <c r="F52" s="414"/>
      <c r="G52" s="414"/>
      <c r="H52" s="414"/>
      <c r="I52" s="415"/>
      <c r="J52" s="41"/>
      <c r="K52" s="41"/>
    </row>
    <row r="53" spans="2:11" ht="33" customHeight="1" x14ac:dyDescent="0.2">
      <c r="B53" s="423" t="s">
        <v>131</v>
      </c>
      <c r="C53" s="113" t="s">
        <v>132</v>
      </c>
      <c r="D53" s="424" t="s">
        <v>133</v>
      </c>
      <c r="E53" s="424"/>
      <c r="F53" s="424"/>
      <c r="G53" s="424" t="s">
        <v>134</v>
      </c>
      <c r="H53" s="424"/>
      <c r="I53" s="425"/>
      <c r="J53" s="42"/>
      <c r="K53" s="42"/>
    </row>
    <row r="54" spans="2:11" ht="31.5" customHeight="1" x14ac:dyDescent="0.2">
      <c r="B54" s="423"/>
      <c r="C54" s="43"/>
      <c r="D54" s="418"/>
      <c r="E54" s="418"/>
      <c r="F54" s="418"/>
      <c r="G54" s="426"/>
      <c r="H54" s="426"/>
      <c r="I54" s="427"/>
      <c r="J54" s="42"/>
      <c r="K54" s="42"/>
    </row>
    <row r="55" spans="2:11" ht="31.5" customHeight="1" x14ac:dyDescent="0.2">
      <c r="B55" s="116" t="s">
        <v>135</v>
      </c>
      <c r="C55" s="439" t="s">
        <v>164</v>
      </c>
      <c r="D55" s="439"/>
      <c r="E55" s="440" t="s">
        <v>136</v>
      </c>
      <c r="F55" s="440"/>
      <c r="G55" s="439" t="s">
        <v>186</v>
      </c>
      <c r="H55" s="439"/>
      <c r="I55" s="441"/>
      <c r="J55" s="44"/>
      <c r="K55" s="44"/>
    </row>
    <row r="56" spans="2:11" ht="31.5" customHeight="1" x14ac:dyDescent="0.2">
      <c r="B56" s="116" t="s">
        <v>137</v>
      </c>
      <c r="C56" s="418" t="str">
        <f>+'[3]HV 1'!C56:D56</f>
        <v>NICOLAS ADOLFO CORREAL HUERTAS</v>
      </c>
      <c r="D56" s="418"/>
      <c r="E56" s="442" t="s">
        <v>138</v>
      </c>
      <c r="F56" s="442"/>
      <c r="G56" s="439" t="str">
        <f>+'[4]HV 1'!G56:I56</f>
        <v>DIANA VIDAL</v>
      </c>
      <c r="H56" s="439"/>
      <c r="I56" s="441"/>
      <c r="J56" s="44"/>
      <c r="K56" s="44"/>
    </row>
    <row r="57" spans="2:11" ht="31.5" customHeight="1" x14ac:dyDescent="0.2">
      <c r="B57" s="116" t="s">
        <v>139</v>
      </c>
      <c r="C57" s="418"/>
      <c r="D57" s="418"/>
      <c r="E57" s="428" t="s">
        <v>140</v>
      </c>
      <c r="F57" s="429"/>
      <c r="G57" s="432"/>
      <c r="H57" s="433"/>
      <c r="I57" s="434"/>
      <c r="J57" s="45"/>
      <c r="K57" s="45"/>
    </row>
    <row r="58" spans="2:11" ht="31.5" customHeight="1" thickBot="1" x14ac:dyDescent="0.25">
      <c r="B58" s="80" t="s">
        <v>141</v>
      </c>
      <c r="C58" s="438"/>
      <c r="D58" s="438"/>
      <c r="E58" s="430"/>
      <c r="F58" s="431"/>
      <c r="G58" s="435"/>
      <c r="H58" s="436"/>
      <c r="I58" s="437"/>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47"/>
      <c r="C1" s="450" t="s">
        <v>24</v>
      </c>
      <c r="D1" s="451"/>
      <c r="E1" s="451"/>
      <c r="F1" s="451"/>
      <c r="G1" s="451"/>
      <c r="H1" s="452"/>
      <c r="I1" s="453"/>
      <c r="J1" s="454"/>
    </row>
    <row r="2" spans="2:13" ht="18" customHeight="1" thickBot="1" x14ac:dyDescent="0.3">
      <c r="B2" s="448"/>
      <c r="C2" s="459" t="s">
        <v>25</v>
      </c>
      <c r="D2" s="460"/>
      <c r="E2" s="460"/>
      <c r="F2" s="460"/>
      <c r="G2" s="460"/>
      <c r="H2" s="461"/>
      <c r="I2" s="455"/>
      <c r="J2" s="456"/>
    </row>
    <row r="3" spans="2:13" ht="18" customHeight="1" thickBot="1" x14ac:dyDescent="0.3">
      <c r="B3" s="448"/>
      <c r="C3" s="459" t="s">
        <v>142</v>
      </c>
      <c r="D3" s="460"/>
      <c r="E3" s="460"/>
      <c r="F3" s="460"/>
      <c r="G3" s="460"/>
      <c r="H3" s="461"/>
      <c r="I3" s="455"/>
      <c r="J3" s="456"/>
    </row>
    <row r="4" spans="2:13" ht="18" customHeight="1" thickBot="1" x14ac:dyDescent="0.3">
      <c r="B4" s="449"/>
      <c r="C4" s="459" t="s">
        <v>143</v>
      </c>
      <c r="D4" s="460"/>
      <c r="E4" s="460"/>
      <c r="F4" s="461"/>
      <c r="G4" s="462" t="s">
        <v>190</v>
      </c>
      <c r="H4" s="463"/>
      <c r="I4" s="457"/>
      <c r="J4" s="458"/>
    </row>
    <row r="5" spans="2:13" ht="18" customHeight="1" thickBot="1" x14ac:dyDescent="0.3">
      <c r="B5" s="53"/>
      <c r="C5" s="54"/>
      <c r="D5" s="54"/>
      <c r="E5" s="54"/>
      <c r="F5" s="54"/>
      <c r="G5" s="54"/>
      <c r="H5" s="54"/>
      <c r="I5" s="54"/>
      <c r="J5" s="55"/>
    </row>
    <row r="6" spans="2:13" ht="51.75" customHeight="1" thickBot="1" x14ac:dyDescent="0.3">
      <c r="B6" s="1" t="s">
        <v>185</v>
      </c>
      <c r="C6" s="466" t="str">
        <f>+'[6]Sección 1. Metas - Magnitud'!C7</f>
        <v>1032 - Gestión y control de tránsito y transporte</v>
      </c>
      <c r="D6" s="467"/>
      <c r="E6" s="468"/>
      <c r="F6" s="56"/>
      <c r="G6" s="54"/>
      <c r="H6" s="54"/>
      <c r="I6" s="54"/>
      <c r="J6" s="55"/>
    </row>
    <row r="7" spans="2:13" ht="32.25" customHeight="1" thickBot="1" x14ac:dyDescent="0.3">
      <c r="B7" s="2" t="s">
        <v>0</v>
      </c>
      <c r="C7" s="466" t="str">
        <f>+'[6]Sección 1. Metas - Magnitud'!C8:F8</f>
        <v>Dirección de Control y Vigilancia</v>
      </c>
      <c r="D7" s="467"/>
      <c r="E7" s="468"/>
      <c r="F7" s="56"/>
      <c r="G7" s="54"/>
      <c r="H7" s="54"/>
      <c r="I7" s="54"/>
      <c r="J7" s="55"/>
    </row>
    <row r="8" spans="2:13" ht="32.25" customHeight="1" thickBot="1" x14ac:dyDescent="0.3">
      <c r="B8" s="2" t="s">
        <v>144</v>
      </c>
      <c r="C8" s="466" t="str">
        <f>+'[6]Sección 1. Metas - Magnitud'!C9:F9</f>
        <v>Subsecretaría de Servicios de la Movilidad</v>
      </c>
      <c r="D8" s="467"/>
      <c r="E8" s="468"/>
      <c r="F8" s="4"/>
      <c r="G8" s="54"/>
      <c r="H8" s="54"/>
      <c r="I8" s="54"/>
      <c r="J8" s="55"/>
    </row>
    <row r="9" spans="2:13" ht="33.75" customHeight="1" thickBot="1" x14ac:dyDescent="0.3">
      <c r="B9" s="2" t="s">
        <v>28</v>
      </c>
      <c r="C9" s="466" t="s">
        <v>184</v>
      </c>
      <c r="D9" s="467"/>
      <c r="E9" s="468"/>
      <c r="F9" s="56"/>
      <c r="G9" s="54"/>
      <c r="H9" s="54"/>
      <c r="I9" s="54"/>
      <c r="J9" s="55"/>
    </row>
    <row r="10" spans="2:13" ht="32.25" customHeight="1" thickBot="1" x14ac:dyDescent="0.3">
      <c r="B10" s="2" t="s">
        <v>197</v>
      </c>
      <c r="C10" s="466" t="s">
        <v>202</v>
      </c>
      <c r="D10" s="467"/>
      <c r="E10" s="468"/>
    </row>
    <row r="12" spans="2:13" x14ac:dyDescent="0.25">
      <c r="B12" s="476" t="s">
        <v>217</v>
      </c>
      <c r="C12" s="477"/>
      <c r="D12" s="477"/>
      <c r="E12" s="477"/>
      <c r="F12" s="477"/>
      <c r="G12" s="477"/>
      <c r="H12" s="478"/>
      <c r="I12" s="470" t="s">
        <v>145</v>
      </c>
      <c r="J12" s="471"/>
      <c r="K12" s="471"/>
    </row>
    <row r="13" spans="2:13" s="58" customFormat="1" ht="30" customHeight="1" x14ac:dyDescent="0.25">
      <c r="B13" s="464" t="s">
        <v>146</v>
      </c>
      <c r="C13" s="464" t="s">
        <v>147</v>
      </c>
      <c r="D13" s="464" t="s">
        <v>196</v>
      </c>
      <c r="E13" s="464" t="s">
        <v>148</v>
      </c>
      <c r="F13" s="464" t="s">
        <v>149</v>
      </c>
      <c r="G13" s="464" t="s">
        <v>191</v>
      </c>
      <c r="H13" s="464" t="s">
        <v>192</v>
      </c>
      <c r="I13" s="472" t="s">
        <v>193</v>
      </c>
      <c r="J13" s="474" t="s">
        <v>194</v>
      </c>
      <c r="K13" s="469" t="s">
        <v>195</v>
      </c>
    </row>
    <row r="14" spans="2:13" s="58" customFormat="1" x14ac:dyDescent="0.25">
      <c r="B14" s="465"/>
      <c r="C14" s="465"/>
      <c r="D14" s="465"/>
      <c r="E14" s="465"/>
      <c r="F14" s="465"/>
      <c r="G14" s="465"/>
      <c r="H14" s="465"/>
      <c r="I14" s="473"/>
      <c r="J14" s="475"/>
      <c r="K14" s="469"/>
    </row>
    <row r="15" spans="2:13" s="58" customFormat="1" ht="105" x14ac:dyDescent="0.25">
      <c r="B15" s="98">
        <v>1</v>
      </c>
      <c r="C15" s="142" t="s">
        <v>229</v>
      </c>
      <c r="D15" s="97">
        <v>0.19</v>
      </c>
      <c r="E15" s="93"/>
      <c r="F15" s="95" t="s">
        <v>230</v>
      </c>
      <c r="G15" s="171">
        <v>0.19</v>
      </c>
      <c r="H15" s="108">
        <v>43160</v>
      </c>
      <c r="I15" s="106">
        <v>0.19</v>
      </c>
      <c r="J15" s="112">
        <v>43132</v>
      </c>
      <c r="K15" s="103"/>
      <c r="M15" s="110"/>
    </row>
    <row r="16" spans="2:13" ht="60" x14ac:dyDescent="0.25">
      <c r="B16" s="141">
        <v>2</v>
      </c>
      <c r="C16" s="104" t="s">
        <v>231</v>
      </c>
      <c r="D16" s="97">
        <v>0.02</v>
      </c>
      <c r="E16" s="93"/>
      <c r="F16" s="95" t="s">
        <v>232</v>
      </c>
      <c r="G16" s="171">
        <v>0.02</v>
      </c>
      <c r="H16" s="108">
        <v>43344</v>
      </c>
      <c r="I16" s="106"/>
      <c r="J16" s="112"/>
      <c r="K16" s="103"/>
      <c r="M16" s="111"/>
    </row>
    <row r="17" spans="2:11" ht="75" x14ac:dyDescent="0.25">
      <c r="B17" s="170">
        <v>3</v>
      </c>
      <c r="C17" s="77" t="s">
        <v>226</v>
      </c>
      <c r="D17" s="97">
        <v>0.04</v>
      </c>
      <c r="E17" s="93"/>
      <c r="F17" s="95" t="s">
        <v>233</v>
      </c>
      <c r="G17" s="171">
        <v>0.04</v>
      </c>
      <c r="H17" s="108">
        <v>43435</v>
      </c>
      <c r="I17" s="106"/>
      <c r="J17" s="112"/>
      <c r="K17" s="103"/>
    </row>
    <row r="18" spans="2:11" x14ac:dyDescent="0.25">
      <c r="B18" s="443" t="s">
        <v>17</v>
      </c>
      <c r="C18" s="444"/>
      <c r="D18" s="59">
        <f>SUM(D15:D17)</f>
        <v>0.25</v>
      </c>
      <c r="E18" s="445" t="s">
        <v>17</v>
      </c>
      <c r="F18" s="446"/>
      <c r="G18" s="59">
        <f>SUM(G15:G17)</f>
        <v>0.25</v>
      </c>
      <c r="H18" s="169"/>
      <c r="I18" s="107">
        <f>SUM(I15:I17)</f>
        <v>0.19</v>
      </c>
      <c r="J18" s="105"/>
      <c r="K18" s="105"/>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A17" zoomScale="85" zoomScaleNormal="85" zoomScalePageLayoutView="85" workbookViewId="0">
      <selection activeCell="H37" sqref="H37"/>
    </sheetView>
  </sheetViews>
  <sheetFormatPr baseColWidth="10" defaultColWidth="10.85546875" defaultRowHeight="12.75" x14ac:dyDescent="0.2"/>
  <cols>
    <col min="1" max="1" width="1" style="7" customWidth="1"/>
    <col min="2" max="2" width="25.42578125" style="8" customWidth="1"/>
    <col min="3" max="3" width="14.5703125" style="7" customWidth="1"/>
    <col min="4" max="4" width="15.7109375" style="7" customWidth="1"/>
    <col min="5" max="5" width="23.42578125" style="7" customWidth="1"/>
    <col min="6" max="6" width="20.85546875" style="7" customWidth="1"/>
    <col min="7" max="7" width="19.85546875" style="8" customWidth="1"/>
    <col min="8" max="8" width="19.85546875" style="7" customWidth="1"/>
    <col min="9" max="9" width="16.28515625" style="7" customWidth="1"/>
    <col min="10" max="11" width="22.42578125" style="7" customWidth="1"/>
    <col min="12" max="24" width="10.85546875" style="12"/>
    <col min="25" max="16384" width="10.85546875" style="7"/>
  </cols>
  <sheetData>
    <row r="1" spans="2:15" ht="37.5" customHeight="1" x14ac:dyDescent="0.2">
      <c r="B1" s="479"/>
      <c r="C1" s="482" t="s">
        <v>25</v>
      </c>
      <c r="D1" s="482"/>
      <c r="E1" s="482"/>
      <c r="F1" s="482"/>
      <c r="G1" s="482"/>
      <c r="H1" s="482"/>
      <c r="I1" s="483"/>
      <c r="J1" s="177"/>
      <c r="K1" s="177"/>
      <c r="L1" s="209"/>
      <c r="M1" s="210" t="s">
        <v>47</v>
      </c>
      <c r="N1" s="209"/>
      <c r="O1" s="209"/>
    </row>
    <row r="2" spans="2:15" ht="37.5" customHeight="1" x14ac:dyDescent="0.2">
      <c r="B2" s="480"/>
      <c r="C2" s="486" t="s">
        <v>239</v>
      </c>
      <c r="D2" s="486"/>
      <c r="E2" s="486"/>
      <c r="F2" s="486"/>
      <c r="G2" s="486"/>
      <c r="H2" s="486"/>
      <c r="I2" s="484"/>
      <c r="J2" s="177"/>
      <c r="K2" s="177"/>
      <c r="L2" s="209"/>
      <c r="M2" s="210" t="s">
        <v>48</v>
      </c>
      <c r="N2" s="209"/>
      <c r="O2" s="209"/>
    </row>
    <row r="3" spans="2:15" ht="37.5" customHeight="1" thickBot="1" x14ac:dyDescent="0.25">
      <c r="B3" s="481"/>
      <c r="C3" s="487" t="s">
        <v>240</v>
      </c>
      <c r="D3" s="487"/>
      <c r="E3" s="487"/>
      <c r="F3" s="487" t="s">
        <v>241</v>
      </c>
      <c r="G3" s="487"/>
      <c r="H3" s="487"/>
      <c r="I3" s="485"/>
      <c r="J3" s="177"/>
      <c r="K3" s="177"/>
      <c r="L3" s="209"/>
      <c r="M3" s="210" t="s">
        <v>50</v>
      </c>
      <c r="N3" s="209"/>
      <c r="O3" s="209"/>
    </row>
    <row r="4" spans="2:15" ht="23.25" customHeight="1" x14ac:dyDescent="0.2">
      <c r="B4" s="488"/>
      <c r="C4" s="489"/>
      <c r="D4" s="489"/>
      <c r="E4" s="489"/>
      <c r="F4" s="489"/>
      <c r="G4" s="489"/>
      <c r="H4" s="489"/>
      <c r="I4" s="490"/>
      <c r="J4" s="179"/>
      <c r="K4" s="179"/>
      <c r="L4" s="209"/>
      <c r="M4" s="209"/>
      <c r="N4" s="209"/>
      <c r="O4" s="209"/>
    </row>
    <row r="5" spans="2:15" ht="24" customHeight="1" x14ac:dyDescent="0.2">
      <c r="B5" s="491" t="s">
        <v>234</v>
      </c>
      <c r="C5" s="492"/>
      <c r="D5" s="492"/>
      <c r="E5" s="492"/>
      <c r="F5" s="492"/>
      <c r="G5" s="492"/>
      <c r="H5" s="492"/>
      <c r="I5" s="493"/>
      <c r="J5" s="180"/>
      <c r="K5" s="180"/>
      <c r="L5" s="209"/>
      <c r="M5" s="209"/>
      <c r="N5" s="209" t="s">
        <v>57</v>
      </c>
      <c r="O5" s="209"/>
    </row>
    <row r="6" spans="2:15" ht="30.75" customHeight="1" x14ac:dyDescent="0.2">
      <c r="B6" s="206" t="s">
        <v>242</v>
      </c>
      <c r="C6" s="212">
        <v>1</v>
      </c>
      <c r="D6" s="494" t="s">
        <v>243</v>
      </c>
      <c r="E6" s="494"/>
      <c r="F6" s="495" t="s">
        <v>300</v>
      </c>
      <c r="G6" s="495"/>
      <c r="H6" s="495"/>
      <c r="I6" s="496"/>
      <c r="J6" s="182"/>
      <c r="K6" s="182"/>
      <c r="L6" s="209"/>
      <c r="M6" s="210" t="s">
        <v>60</v>
      </c>
      <c r="N6" s="209" t="s">
        <v>61</v>
      </c>
      <c r="O6" s="209"/>
    </row>
    <row r="7" spans="2:15" ht="30.75" customHeight="1" x14ac:dyDescent="0.2">
      <c r="B7" s="206" t="s">
        <v>244</v>
      </c>
      <c r="C7" s="212" t="s">
        <v>81</v>
      </c>
      <c r="D7" s="494" t="s">
        <v>245</v>
      </c>
      <c r="E7" s="494"/>
      <c r="F7" s="497" t="s">
        <v>296</v>
      </c>
      <c r="G7" s="497"/>
      <c r="H7" s="213" t="s">
        <v>246</v>
      </c>
      <c r="I7" s="214" t="s">
        <v>76</v>
      </c>
      <c r="J7" s="183"/>
      <c r="K7" s="183"/>
      <c r="L7" s="209"/>
      <c r="M7" s="210" t="s">
        <v>65</v>
      </c>
      <c r="N7" s="209" t="s">
        <v>66</v>
      </c>
      <c r="O7" s="209"/>
    </row>
    <row r="8" spans="2:15" ht="62.25" customHeight="1" x14ac:dyDescent="0.2">
      <c r="B8" s="206" t="s">
        <v>247</v>
      </c>
      <c r="C8" s="495" t="s">
        <v>301</v>
      </c>
      <c r="D8" s="495"/>
      <c r="E8" s="495"/>
      <c r="F8" s="495"/>
      <c r="G8" s="204" t="s">
        <v>248</v>
      </c>
      <c r="H8" s="500">
        <v>7556</v>
      </c>
      <c r="I8" s="501"/>
      <c r="J8" s="21"/>
      <c r="K8" s="21"/>
      <c r="L8" s="209"/>
      <c r="M8" s="210" t="s">
        <v>69</v>
      </c>
      <c r="N8" s="209" t="s">
        <v>70</v>
      </c>
      <c r="O8" s="209"/>
    </row>
    <row r="9" spans="2:15" ht="30.75" customHeight="1" x14ac:dyDescent="0.2">
      <c r="B9" s="206" t="s">
        <v>48</v>
      </c>
      <c r="C9" s="502" t="s">
        <v>65</v>
      </c>
      <c r="D9" s="502"/>
      <c r="E9" s="502"/>
      <c r="F9" s="502"/>
      <c r="G9" s="204" t="s">
        <v>249</v>
      </c>
      <c r="H9" s="503" t="s">
        <v>302</v>
      </c>
      <c r="I9" s="504"/>
      <c r="J9" s="22"/>
      <c r="K9" s="22"/>
      <c r="L9" s="209"/>
      <c r="M9" s="211" t="s">
        <v>73</v>
      </c>
      <c r="N9" s="209"/>
      <c r="O9" s="209"/>
    </row>
    <row r="10" spans="2:15" ht="66" customHeight="1" x14ac:dyDescent="0.2">
      <c r="B10" s="206" t="s">
        <v>250</v>
      </c>
      <c r="C10" s="495" t="s">
        <v>304</v>
      </c>
      <c r="D10" s="495"/>
      <c r="E10" s="495"/>
      <c r="F10" s="495"/>
      <c r="G10" s="495"/>
      <c r="H10" s="495"/>
      <c r="I10" s="496"/>
      <c r="J10" s="185"/>
      <c r="K10" s="185"/>
      <c r="L10" s="209"/>
      <c r="M10" s="211"/>
      <c r="N10" s="209"/>
      <c r="O10" s="209"/>
    </row>
    <row r="11" spans="2:15" ht="58.5" customHeight="1" x14ac:dyDescent="0.2">
      <c r="B11" s="206" t="s">
        <v>251</v>
      </c>
      <c r="C11" s="495" t="s">
        <v>311</v>
      </c>
      <c r="D11" s="495"/>
      <c r="E11" s="495"/>
      <c r="F11" s="495"/>
      <c r="G11" s="495"/>
      <c r="H11" s="495"/>
      <c r="I11" s="495"/>
      <c r="J11" s="183"/>
      <c r="K11" s="183"/>
      <c r="L11" s="209"/>
      <c r="M11" s="211"/>
      <c r="N11" s="209" t="s">
        <v>76</v>
      </c>
      <c r="O11" s="209"/>
    </row>
    <row r="12" spans="2:15" ht="30.75" customHeight="1" x14ac:dyDescent="0.2">
      <c r="B12" s="206" t="s">
        <v>254</v>
      </c>
      <c r="C12" s="495" t="s">
        <v>305</v>
      </c>
      <c r="D12" s="495"/>
      <c r="E12" s="495"/>
      <c r="F12" s="495"/>
      <c r="G12" s="204" t="s">
        <v>252</v>
      </c>
      <c r="H12" s="505" t="s">
        <v>91</v>
      </c>
      <c r="I12" s="506"/>
      <c r="J12" s="183"/>
      <c r="K12" s="183"/>
      <c r="L12" s="209"/>
      <c r="M12" s="211" t="s">
        <v>80</v>
      </c>
      <c r="N12" s="209" t="s">
        <v>81</v>
      </c>
      <c r="O12" s="209"/>
    </row>
    <row r="13" spans="2:15" ht="30.75" customHeight="1" x14ac:dyDescent="0.2">
      <c r="B13" s="206" t="s">
        <v>255</v>
      </c>
      <c r="C13" s="507" t="s">
        <v>339</v>
      </c>
      <c r="D13" s="508"/>
      <c r="E13" s="508"/>
      <c r="F13" s="509"/>
      <c r="G13" s="204" t="s">
        <v>253</v>
      </c>
      <c r="H13" s="505" t="s">
        <v>70</v>
      </c>
      <c r="I13" s="506"/>
      <c r="J13" s="183"/>
      <c r="K13" s="183"/>
      <c r="L13" s="209"/>
      <c r="M13" s="211" t="s">
        <v>84</v>
      </c>
      <c r="N13" s="209"/>
      <c r="O13" s="209"/>
    </row>
    <row r="14" spans="2:15" ht="54" customHeight="1" x14ac:dyDescent="0.2">
      <c r="B14" s="206" t="s">
        <v>256</v>
      </c>
      <c r="C14" s="495" t="s">
        <v>306</v>
      </c>
      <c r="D14" s="495"/>
      <c r="E14" s="495"/>
      <c r="F14" s="495"/>
      <c r="G14" s="495"/>
      <c r="H14" s="495"/>
      <c r="I14" s="496"/>
      <c r="J14" s="185"/>
      <c r="K14" s="185"/>
      <c r="L14" s="209"/>
      <c r="M14" s="211" t="s">
        <v>86</v>
      </c>
      <c r="N14" s="209"/>
      <c r="O14" s="209"/>
    </row>
    <row r="15" spans="2:15" ht="30.75" customHeight="1" x14ac:dyDescent="0.2">
      <c r="B15" s="206" t="s">
        <v>257</v>
      </c>
      <c r="C15" s="498" t="s">
        <v>292</v>
      </c>
      <c r="D15" s="498"/>
      <c r="E15" s="498"/>
      <c r="F15" s="498"/>
      <c r="G15" s="498"/>
      <c r="H15" s="498"/>
      <c r="I15" s="499"/>
      <c r="J15" s="186"/>
      <c r="K15" s="186"/>
      <c r="L15" s="209"/>
      <c r="M15" s="211" t="s">
        <v>88</v>
      </c>
      <c r="N15" s="209"/>
      <c r="O15" s="209"/>
    </row>
    <row r="16" spans="2:15" ht="20.25" customHeight="1" x14ac:dyDescent="0.2">
      <c r="B16" s="206" t="s">
        <v>258</v>
      </c>
      <c r="C16" s="495" t="s">
        <v>310</v>
      </c>
      <c r="D16" s="495"/>
      <c r="E16" s="495"/>
      <c r="F16" s="495"/>
      <c r="G16" s="495"/>
      <c r="H16" s="495"/>
      <c r="I16" s="496"/>
      <c r="J16" s="187"/>
      <c r="K16" s="187"/>
      <c r="L16" s="209"/>
      <c r="M16" s="211"/>
      <c r="N16" s="209"/>
      <c r="O16" s="209"/>
    </row>
    <row r="17" spans="2:15" ht="30.75" customHeight="1" x14ac:dyDescent="0.2">
      <c r="B17" s="206" t="s">
        <v>259</v>
      </c>
      <c r="C17" s="497" t="s">
        <v>291</v>
      </c>
      <c r="D17" s="516"/>
      <c r="E17" s="516"/>
      <c r="F17" s="516"/>
      <c r="G17" s="516"/>
      <c r="H17" s="516"/>
      <c r="I17" s="517"/>
      <c r="J17" s="188"/>
      <c r="K17" s="188"/>
      <c r="L17" s="209"/>
      <c r="M17" s="211" t="s">
        <v>91</v>
      </c>
      <c r="N17" s="209"/>
      <c r="O17" s="209"/>
    </row>
    <row r="18" spans="2:15" ht="18" customHeight="1" x14ac:dyDescent="0.2">
      <c r="B18" s="518" t="s">
        <v>265</v>
      </c>
      <c r="C18" s="519" t="s">
        <v>237</v>
      </c>
      <c r="D18" s="519"/>
      <c r="E18" s="519"/>
      <c r="F18" s="520" t="s">
        <v>238</v>
      </c>
      <c r="G18" s="520"/>
      <c r="H18" s="520"/>
      <c r="I18" s="521"/>
      <c r="J18" s="28"/>
      <c r="K18" s="28"/>
      <c r="L18" s="209"/>
      <c r="M18" s="211" t="s">
        <v>79</v>
      </c>
      <c r="N18" s="209"/>
      <c r="O18" s="209"/>
    </row>
    <row r="19" spans="2:15" ht="39.75" customHeight="1" x14ac:dyDescent="0.2">
      <c r="B19" s="518"/>
      <c r="C19" s="495" t="s">
        <v>307</v>
      </c>
      <c r="D19" s="495"/>
      <c r="E19" s="495"/>
      <c r="F19" s="495" t="s">
        <v>325</v>
      </c>
      <c r="G19" s="495"/>
      <c r="H19" s="495"/>
      <c r="I19" s="496"/>
      <c r="J19" s="187"/>
      <c r="K19" s="187"/>
      <c r="L19" s="209"/>
      <c r="M19" s="211" t="s">
        <v>95</v>
      </c>
      <c r="N19" s="209"/>
      <c r="O19" s="209"/>
    </row>
    <row r="20" spans="2:15" ht="39.75" customHeight="1" x14ac:dyDescent="0.2">
      <c r="B20" s="206" t="s">
        <v>266</v>
      </c>
      <c r="C20" s="522" t="s">
        <v>291</v>
      </c>
      <c r="D20" s="523"/>
      <c r="E20" s="524"/>
      <c r="F20" s="525" t="s">
        <v>291</v>
      </c>
      <c r="G20" s="525"/>
      <c r="H20" s="525"/>
      <c r="I20" s="526"/>
      <c r="J20" s="183"/>
      <c r="K20" s="183"/>
      <c r="L20" s="209"/>
      <c r="M20" s="211"/>
      <c r="N20" s="209"/>
      <c r="O20" s="209"/>
    </row>
    <row r="21" spans="2:15" ht="57.75" customHeight="1" x14ac:dyDescent="0.2">
      <c r="B21" s="206" t="s">
        <v>267</v>
      </c>
      <c r="C21" s="527" t="s">
        <v>308</v>
      </c>
      <c r="D21" s="528"/>
      <c r="E21" s="529"/>
      <c r="F21" s="530" t="s">
        <v>326</v>
      </c>
      <c r="G21" s="511"/>
      <c r="H21" s="511"/>
      <c r="I21" s="531"/>
      <c r="J21" s="186"/>
      <c r="K21" s="186"/>
      <c r="L21" s="209"/>
      <c r="M21" s="211"/>
      <c r="N21" s="209"/>
      <c r="O21" s="209"/>
    </row>
    <row r="22" spans="2:15" ht="23.25" customHeight="1" x14ac:dyDescent="0.2">
      <c r="B22" s="206" t="s">
        <v>268</v>
      </c>
      <c r="C22" s="510">
        <v>44562</v>
      </c>
      <c r="D22" s="532"/>
      <c r="E22" s="533"/>
      <c r="F22" s="172" t="s">
        <v>271</v>
      </c>
      <c r="G22" s="215">
        <v>0</v>
      </c>
      <c r="H22" s="172" t="s">
        <v>275</v>
      </c>
      <c r="I22" s="216">
        <v>7.0000000000000007E-2</v>
      </c>
      <c r="J22" s="30"/>
      <c r="K22" s="30"/>
      <c r="L22" s="209"/>
      <c r="M22" s="211"/>
      <c r="N22" s="209"/>
      <c r="O22" s="209"/>
    </row>
    <row r="23" spans="2:15" ht="27" customHeight="1" x14ac:dyDescent="0.2">
      <c r="B23" s="206" t="s">
        <v>269</v>
      </c>
      <c r="C23" s="510">
        <v>44926</v>
      </c>
      <c r="D23" s="511"/>
      <c r="E23" s="512"/>
      <c r="F23" s="172" t="s">
        <v>272</v>
      </c>
      <c r="G23" s="513">
        <v>0.3</v>
      </c>
      <c r="H23" s="514"/>
      <c r="I23" s="515"/>
      <c r="J23" s="31"/>
      <c r="K23" s="31"/>
      <c r="L23" s="209"/>
      <c r="M23" s="211"/>
      <c r="N23" s="209"/>
      <c r="O23" s="209"/>
    </row>
    <row r="24" spans="2:15" ht="30.75" customHeight="1" x14ac:dyDescent="0.2">
      <c r="B24" s="205" t="s">
        <v>270</v>
      </c>
      <c r="C24" s="534" t="s">
        <v>293</v>
      </c>
      <c r="D24" s="535"/>
      <c r="E24" s="536"/>
      <c r="F24" s="173" t="s">
        <v>274</v>
      </c>
      <c r="G24" s="530" t="s">
        <v>223</v>
      </c>
      <c r="H24" s="511"/>
      <c r="I24" s="531"/>
      <c r="J24" s="28"/>
      <c r="K24" s="28"/>
      <c r="M24" s="189"/>
    </row>
    <row r="25" spans="2:15" ht="22.5" customHeight="1" x14ac:dyDescent="0.2">
      <c r="B25" s="491" t="s">
        <v>235</v>
      </c>
      <c r="C25" s="492"/>
      <c r="D25" s="492"/>
      <c r="E25" s="492"/>
      <c r="F25" s="492"/>
      <c r="G25" s="492"/>
      <c r="H25" s="492"/>
      <c r="I25" s="493"/>
      <c r="J25" s="180"/>
      <c r="K25" s="180"/>
      <c r="M25" s="189"/>
    </row>
    <row r="26" spans="2:15" ht="43.5" customHeight="1" x14ac:dyDescent="0.2">
      <c r="B26" s="174" t="s">
        <v>105</v>
      </c>
      <c r="C26" s="204" t="s">
        <v>261</v>
      </c>
      <c r="D26" s="204" t="s">
        <v>260</v>
      </c>
      <c r="E26" s="175" t="s">
        <v>264</v>
      </c>
      <c r="F26" s="204" t="s">
        <v>263</v>
      </c>
      <c r="G26" s="204" t="s">
        <v>262</v>
      </c>
      <c r="H26" s="175" t="s">
        <v>276</v>
      </c>
      <c r="I26" s="176" t="s">
        <v>273</v>
      </c>
      <c r="J26" s="187"/>
      <c r="K26" s="187"/>
      <c r="M26" s="189"/>
    </row>
    <row r="27" spans="2:15" ht="15.6" customHeight="1" x14ac:dyDescent="0.2">
      <c r="B27" s="174" t="s">
        <v>294</v>
      </c>
      <c r="C27" s="246">
        <v>0</v>
      </c>
      <c r="D27" s="241">
        <v>0</v>
      </c>
      <c r="E27" s="217">
        <v>0</v>
      </c>
      <c r="F27" s="552">
        <f>+SUM(C27:C38)</f>
        <v>0.3</v>
      </c>
      <c r="G27" s="552">
        <f>+SUM(D27:D38)</f>
        <v>0</v>
      </c>
      <c r="H27" s="250"/>
      <c r="I27" s="549">
        <f>+G27+I22</f>
        <v>7.0000000000000007E-2</v>
      </c>
      <c r="J27" s="187"/>
      <c r="K27" s="187"/>
      <c r="M27" s="189"/>
    </row>
    <row r="28" spans="2:15" ht="15.6" customHeight="1" x14ac:dyDescent="0.2">
      <c r="B28" s="174" t="s">
        <v>114</v>
      </c>
      <c r="C28" s="246">
        <v>0</v>
      </c>
      <c r="D28" s="240">
        <v>0</v>
      </c>
      <c r="E28" s="217">
        <v>0</v>
      </c>
      <c r="F28" s="553"/>
      <c r="G28" s="553"/>
      <c r="H28" s="250"/>
      <c r="I28" s="550"/>
      <c r="J28" s="187"/>
      <c r="K28" s="187"/>
      <c r="M28" s="189"/>
    </row>
    <row r="29" spans="2:15" ht="15.6" customHeight="1" x14ac:dyDescent="0.2">
      <c r="B29" s="174" t="s">
        <v>115</v>
      </c>
      <c r="C29" s="246">
        <f>0.06*G23</f>
        <v>1.7999999999999999E-2</v>
      </c>
      <c r="D29" s="246">
        <v>0</v>
      </c>
      <c r="E29" s="217">
        <f>+D29/C29</f>
        <v>0</v>
      </c>
      <c r="F29" s="553"/>
      <c r="G29" s="553"/>
      <c r="H29" s="251">
        <f>+(D29*100%)/$G$23</f>
        <v>0</v>
      </c>
      <c r="I29" s="550"/>
      <c r="J29" s="187"/>
      <c r="K29" s="187"/>
      <c r="M29" s="189"/>
    </row>
    <row r="30" spans="2:15" ht="15.6" customHeight="1" x14ac:dyDescent="0.2">
      <c r="B30" s="174" t="s">
        <v>116</v>
      </c>
      <c r="C30" s="246">
        <f>0.3*G23</f>
        <v>0.09</v>
      </c>
      <c r="D30" s="246">
        <v>0</v>
      </c>
      <c r="E30" s="217">
        <f>+D30/C30</f>
        <v>0</v>
      </c>
      <c r="F30" s="553"/>
      <c r="G30" s="553"/>
      <c r="H30" s="251">
        <f t="shared" ref="H30:H38" si="0">+IF(D30="","",((D30*100%)/$G$23)+H29)</f>
        <v>0</v>
      </c>
      <c r="I30" s="550"/>
      <c r="J30" s="187"/>
      <c r="K30" s="187"/>
      <c r="M30" s="189"/>
    </row>
    <row r="31" spans="2:15" ht="15.6" customHeight="1" x14ac:dyDescent="0.2">
      <c r="B31" s="174" t="s">
        <v>117</v>
      </c>
      <c r="C31" s="246">
        <f>0.24*G23</f>
        <v>7.1999999999999995E-2</v>
      </c>
      <c r="D31" s="246">
        <v>0</v>
      </c>
      <c r="E31" s="217">
        <f t="shared" ref="E31:E35" si="1">+D31/C31</f>
        <v>0</v>
      </c>
      <c r="F31" s="553"/>
      <c r="G31" s="553"/>
      <c r="H31" s="251">
        <f t="shared" si="0"/>
        <v>0</v>
      </c>
      <c r="I31" s="550"/>
      <c r="J31" s="187"/>
      <c r="K31" s="187"/>
      <c r="M31" s="189"/>
    </row>
    <row r="32" spans="2:15" ht="15.6" customHeight="1" x14ac:dyDescent="0.2">
      <c r="B32" s="174" t="s">
        <v>118</v>
      </c>
      <c r="C32" s="246">
        <f>0.08*G23</f>
        <v>2.4E-2</v>
      </c>
      <c r="D32" s="246">
        <v>0</v>
      </c>
      <c r="E32" s="217">
        <f t="shared" si="1"/>
        <v>0</v>
      </c>
      <c r="F32" s="553"/>
      <c r="G32" s="553"/>
      <c r="H32" s="251">
        <f t="shared" si="0"/>
        <v>0</v>
      </c>
      <c r="I32" s="550"/>
      <c r="J32" s="187"/>
      <c r="K32" s="187"/>
      <c r="M32" s="189"/>
    </row>
    <row r="33" spans="2:11" ht="19.5" customHeight="1" x14ac:dyDescent="0.2">
      <c r="B33" s="174" t="s">
        <v>119</v>
      </c>
      <c r="C33" s="246">
        <f>0.08*G23</f>
        <v>2.4E-2</v>
      </c>
      <c r="D33" s="246">
        <v>0</v>
      </c>
      <c r="E33" s="217">
        <v>0</v>
      </c>
      <c r="F33" s="553"/>
      <c r="G33" s="553"/>
      <c r="H33" s="251">
        <f t="shared" si="0"/>
        <v>0</v>
      </c>
      <c r="I33" s="550"/>
      <c r="J33" s="38"/>
      <c r="K33" s="38"/>
    </row>
    <row r="34" spans="2:11" ht="19.5" customHeight="1" x14ac:dyDescent="0.2">
      <c r="B34" s="174" t="s">
        <v>120</v>
      </c>
      <c r="C34" s="246">
        <f>0.2*G23</f>
        <v>0.06</v>
      </c>
      <c r="D34" s="246">
        <v>0</v>
      </c>
      <c r="E34" s="217">
        <f t="shared" si="1"/>
        <v>0</v>
      </c>
      <c r="F34" s="553"/>
      <c r="G34" s="553"/>
      <c r="H34" s="251">
        <f t="shared" si="0"/>
        <v>0</v>
      </c>
      <c r="I34" s="550"/>
      <c r="J34" s="38"/>
      <c r="K34" s="38"/>
    </row>
    <row r="35" spans="2:11" ht="19.5" customHeight="1" x14ac:dyDescent="0.2">
      <c r="B35" s="174" t="s">
        <v>121</v>
      </c>
      <c r="C35" s="246">
        <f>0.04*G23</f>
        <v>1.2E-2</v>
      </c>
      <c r="D35" s="246">
        <v>0</v>
      </c>
      <c r="E35" s="217">
        <f t="shared" si="1"/>
        <v>0</v>
      </c>
      <c r="F35" s="553"/>
      <c r="G35" s="553"/>
      <c r="H35" s="251">
        <f t="shared" si="0"/>
        <v>0</v>
      </c>
      <c r="I35" s="550"/>
      <c r="J35" s="38"/>
      <c r="K35" s="38"/>
    </row>
    <row r="36" spans="2:11" ht="19.5" customHeight="1" x14ac:dyDescent="0.2">
      <c r="B36" s="174" t="s">
        <v>122</v>
      </c>
      <c r="C36" s="246">
        <f>0*G23</f>
        <v>0</v>
      </c>
      <c r="D36" s="246">
        <v>0</v>
      </c>
      <c r="E36" s="217">
        <v>0</v>
      </c>
      <c r="F36" s="553"/>
      <c r="G36" s="553"/>
      <c r="H36" s="251">
        <f t="shared" si="0"/>
        <v>0</v>
      </c>
      <c r="I36" s="550"/>
      <c r="J36" s="38"/>
      <c r="K36" s="38"/>
    </row>
    <row r="37" spans="2:11" ht="19.5" customHeight="1" x14ac:dyDescent="0.2">
      <c r="B37" s="174" t="s">
        <v>123</v>
      </c>
      <c r="C37" s="246">
        <f>0*G23</f>
        <v>0</v>
      </c>
      <c r="D37" s="246">
        <v>0</v>
      </c>
      <c r="E37" s="217">
        <v>0</v>
      </c>
      <c r="F37" s="553"/>
      <c r="G37" s="553"/>
      <c r="H37" s="251">
        <f t="shared" si="0"/>
        <v>0</v>
      </c>
      <c r="I37" s="550"/>
      <c r="J37" s="38"/>
      <c r="K37" s="38"/>
    </row>
    <row r="38" spans="2:11" ht="19.5" customHeight="1" x14ac:dyDescent="0.2">
      <c r="B38" s="174" t="s">
        <v>124</v>
      </c>
      <c r="C38" s="246">
        <f>0*G23</f>
        <v>0</v>
      </c>
      <c r="D38" s="246">
        <v>0</v>
      </c>
      <c r="E38" s="217">
        <v>0</v>
      </c>
      <c r="F38" s="554"/>
      <c r="G38" s="554"/>
      <c r="H38" s="251">
        <f t="shared" si="0"/>
        <v>0</v>
      </c>
      <c r="I38" s="551"/>
      <c r="J38" s="38"/>
      <c r="K38" s="38"/>
    </row>
    <row r="39" spans="2:11" ht="50.25" customHeight="1" x14ac:dyDescent="0.2">
      <c r="B39" s="198" t="s">
        <v>277</v>
      </c>
      <c r="C39" s="537" t="s">
        <v>340</v>
      </c>
      <c r="D39" s="538"/>
      <c r="E39" s="538"/>
      <c r="F39" s="538"/>
      <c r="G39" s="538"/>
      <c r="H39" s="538"/>
      <c r="I39" s="539"/>
      <c r="J39" s="190"/>
      <c r="K39" s="190"/>
    </row>
    <row r="40" spans="2:11" ht="34.5" customHeight="1" x14ac:dyDescent="0.2">
      <c r="B40" s="540"/>
      <c r="C40" s="541"/>
      <c r="D40" s="541"/>
      <c r="E40" s="541"/>
      <c r="F40" s="541"/>
      <c r="G40" s="541"/>
      <c r="H40" s="541"/>
      <c r="I40" s="542"/>
      <c r="J40" s="180"/>
      <c r="K40" s="180"/>
    </row>
    <row r="41" spans="2:11" ht="34.5" customHeight="1" x14ac:dyDescent="0.2">
      <c r="B41" s="543"/>
      <c r="C41" s="544"/>
      <c r="D41" s="544"/>
      <c r="E41" s="544"/>
      <c r="F41" s="544"/>
      <c r="G41" s="544"/>
      <c r="H41" s="544"/>
      <c r="I41" s="545"/>
      <c r="J41" s="190"/>
      <c r="K41" s="190"/>
    </row>
    <row r="42" spans="2:11" ht="34.5" customHeight="1" x14ac:dyDescent="0.2">
      <c r="B42" s="543"/>
      <c r="C42" s="544"/>
      <c r="D42" s="544"/>
      <c r="E42" s="544"/>
      <c r="F42" s="544"/>
      <c r="G42" s="544"/>
      <c r="H42" s="544"/>
      <c r="I42" s="545"/>
      <c r="J42" s="190"/>
      <c r="K42" s="190"/>
    </row>
    <row r="43" spans="2:11" ht="34.5" customHeight="1" x14ac:dyDescent="0.2">
      <c r="B43" s="543"/>
      <c r="C43" s="544"/>
      <c r="D43" s="544"/>
      <c r="E43" s="544"/>
      <c r="F43" s="544"/>
      <c r="G43" s="544"/>
      <c r="H43" s="544"/>
      <c r="I43" s="545"/>
      <c r="J43" s="190"/>
      <c r="K43" s="190"/>
    </row>
    <row r="44" spans="2:11" ht="34.5" customHeight="1" x14ac:dyDescent="0.2">
      <c r="B44" s="546"/>
      <c r="C44" s="547"/>
      <c r="D44" s="547"/>
      <c r="E44" s="547"/>
      <c r="F44" s="547"/>
      <c r="G44" s="547"/>
      <c r="H44" s="547"/>
      <c r="I44" s="548"/>
      <c r="J44" s="179"/>
      <c r="K44" s="179"/>
    </row>
    <row r="45" spans="2:11" ht="87" customHeight="1" x14ac:dyDescent="0.2">
      <c r="B45" s="206" t="s">
        <v>278</v>
      </c>
      <c r="C45" s="569" t="s">
        <v>341</v>
      </c>
      <c r="D45" s="570"/>
      <c r="E45" s="570"/>
      <c r="F45" s="570"/>
      <c r="G45" s="570"/>
      <c r="H45" s="570"/>
      <c r="I45" s="571"/>
      <c r="J45" s="191"/>
      <c r="K45" s="191"/>
    </row>
    <row r="46" spans="2:11" ht="33" customHeight="1" x14ac:dyDescent="0.2">
      <c r="B46" s="206" t="s">
        <v>279</v>
      </c>
      <c r="C46" s="572" t="s">
        <v>337</v>
      </c>
      <c r="D46" s="573"/>
      <c r="E46" s="573"/>
      <c r="F46" s="573"/>
      <c r="G46" s="573"/>
      <c r="H46" s="573"/>
      <c r="I46" s="574"/>
      <c r="J46" s="191"/>
      <c r="K46" s="191"/>
    </row>
    <row r="47" spans="2:11" ht="48.75" customHeight="1" x14ac:dyDescent="0.2">
      <c r="B47" s="199" t="s">
        <v>280</v>
      </c>
      <c r="C47" s="575" t="s">
        <v>338</v>
      </c>
      <c r="D47" s="576"/>
      <c r="E47" s="576"/>
      <c r="F47" s="576"/>
      <c r="G47" s="576"/>
      <c r="H47" s="576"/>
      <c r="I47" s="577"/>
      <c r="J47" s="191"/>
      <c r="K47" s="191"/>
    </row>
    <row r="48" spans="2:11" ht="22.5" customHeight="1" x14ac:dyDescent="0.2">
      <c r="B48" s="491" t="s">
        <v>236</v>
      </c>
      <c r="C48" s="492"/>
      <c r="D48" s="492"/>
      <c r="E48" s="492"/>
      <c r="F48" s="492"/>
      <c r="G48" s="492"/>
      <c r="H48" s="492"/>
      <c r="I48" s="493"/>
      <c r="J48" s="191"/>
      <c r="K48" s="191"/>
    </row>
    <row r="49" spans="2:11" ht="22.5" customHeight="1" x14ac:dyDescent="0.2">
      <c r="B49" s="560" t="s">
        <v>281</v>
      </c>
      <c r="C49" s="203" t="s">
        <v>282</v>
      </c>
      <c r="D49" s="562" t="s">
        <v>283</v>
      </c>
      <c r="E49" s="562"/>
      <c r="F49" s="562"/>
      <c r="G49" s="562" t="s">
        <v>284</v>
      </c>
      <c r="H49" s="562"/>
      <c r="I49" s="563"/>
      <c r="J49" s="192"/>
      <c r="K49" s="192"/>
    </row>
    <row r="50" spans="2:11" ht="30.75" customHeight="1" x14ac:dyDescent="0.2">
      <c r="B50" s="561"/>
      <c r="C50" s="218"/>
      <c r="D50" s="564"/>
      <c r="E50" s="564"/>
      <c r="F50" s="564"/>
      <c r="G50" s="564"/>
      <c r="H50" s="564"/>
      <c r="I50" s="565"/>
      <c r="J50" s="192"/>
      <c r="K50" s="192"/>
    </row>
    <row r="51" spans="2:11" ht="32.25" customHeight="1" x14ac:dyDescent="0.2">
      <c r="B51" s="200" t="s">
        <v>285</v>
      </c>
      <c r="C51" s="566" t="s">
        <v>303</v>
      </c>
      <c r="D51" s="567"/>
      <c r="E51" s="567"/>
      <c r="F51" s="567"/>
      <c r="G51" s="567"/>
      <c r="H51" s="567"/>
      <c r="I51" s="568"/>
      <c r="J51" s="193"/>
      <c r="K51" s="193"/>
    </row>
    <row r="52" spans="2:11" ht="28.5" customHeight="1" x14ac:dyDescent="0.2">
      <c r="B52" s="201" t="s">
        <v>286</v>
      </c>
      <c r="C52" s="566" t="s">
        <v>303</v>
      </c>
      <c r="D52" s="567"/>
      <c r="E52" s="567"/>
      <c r="F52" s="567"/>
      <c r="G52" s="567"/>
      <c r="H52" s="567"/>
      <c r="I52" s="568"/>
      <c r="J52" s="193"/>
      <c r="K52" s="193"/>
    </row>
    <row r="53" spans="2:11" ht="30" customHeight="1" x14ac:dyDescent="0.2">
      <c r="B53" s="199" t="s">
        <v>287</v>
      </c>
      <c r="C53" s="555" t="s">
        <v>336</v>
      </c>
      <c r="D53" s="556"/>
      <c r="E53" s="556"/>
      <c r="F53" s="556"/>
      <c r="G53" s="556"/>
      <c r="H53" s="556"/>
      <c r="I53" s="557"/>
      <c r="J53" s="194"/>
      <c r="K53" s="194"/>
    </row>
    <row r="54" spans="2:11" ht="31.5" customHeight="1" thickBot="1" x14ac:dyDescent="0.25">
      <c r="B54" s="202" t="s">
        <v>288</v>
      </c>
      <c r="C54" s="558" t="s">
        <v>295</v>
      </c>
      <c r="D54" s="558"/>
      <c r="E54" s="558"/>
      <c r="F54" s="558"/>
      <c r="G54" s="558"/>
      <c r="H54" s="558"/>
      <c r="I54" s="559"/>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1057275</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21" zoomScale="85" zoomScaleNormal="85" zoomScalePageLayoutView="85" workbookViewId="0">
      <selection activeCell="D30" sqref="D30"/>
    </sheetView>
  </sheetViews>
  <sheetFormatPr baseColWidth="10" defaultColWidth="10.85546875" defaultRowHeight="12.75" x14ac:dyDescent="0.2"/>
  <cols>
    <col min="1" max="1" width="1" style="7" customWidth="1"/>
    <col min="2" max="2" width="25.42578125" style="8" customWidth="1"/>
    <col min="3" max="5" width="25.710937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12"/>
    <col min="25" max="16384" width="10.85546875" style="7"/>
  </cols>
  <sheetData>
    <row r="1" spans="2:14" ht="37.5" customHeight="1" x14ac:dyDescent="0.2">
      <c r="B1" s="479"/>
      <c r="C1" s="578" t="s">
        <v>25</v>
      </c>
      <c r="D1" s="578"/>
      <c r="E1" s="578"/>
      <c r="F1" s="578"/>
      <c r="G1" s="578"/>
      <c r="H1" s="578"/>
      <c r="I1" s="483"/>
      <c r="J1" s="177"/>
      <c r="K1" s="177"/>
      <c r="M1" s="178" t="s">
        <v>47</v>
      </c>
    </row>
    <row r="2" spans="2:14" ht="37.5" customHeight="1" x14ac:dyDescent="0.2">
      <c r="B2" s="480"/>
      <c r="C2" s="486" t="s">
        <v>239</v>
      </c>
      <c r="D2" s="486"/>
      <c r="E2" s="486"/>
      <c r="F2" s="486"/>
      <c r="G2" s="486"/>
      <c r="H2" s="486"/>
      <c r="I2" s="484"/>
      <c r="J2" s="177"/>
      <c r="K2" s="177"/>
      <c r="M2" s="178" t="s">
        <v>48</v>
      </c>
    </row>
    <row r="3" spans="2:14" ht="37.5" customHeight="1" thickBot="1" x14ac:dyDescent="0.25">
      <c r="B3" s="481"/>
      <c r="C3" s="487" t="s">
        <v>240</v>
      </c>
      <c r="D3" s="487"/>
      <c r="E3" s="487"/>
      <c r="F3" s="487" t="s">
        <v>241</v>
      </c>
      <c r="G3" s="487"/>
      <c r="H3" s="487"/>
      <c r="I3" s="485"/>
      <c r="J3" s="177"/>
      <c r="K3" s="177"/>
      <c r="M3" s="178" t="s">
        <v>50</v>
      </c>
    </row>
    <row r="4" spans="2:14" ht="23.25" customHeight="1" x14ac:dyDescent="0.2">
      <c r="B4" s="488"/>
      <c r="C4" s="489"/>
      <c r="D4" s="489"/>
      <c r="E4" s="489"/>
      <c r="F4" s="489"/>
      <c r="G4" s="489"/>
      <c r="H4" s="489"/>
      <c r="I4" s="490"/>
      <c r="J4" s="179"/>
      <c r="K4" s="179"/>
    </row>
    <row r="5" spans="2:14" ht="24" customHeight="1" x14ac:dyDescent="0.2">
      <c r="B5" s="491" t="s">
        <v>234</v>
      </c>
      <c r="C5" s="492"/>
      <c r="D5" s="492"/>
      <c r="E5" s="492"/>
      <c r="F5" s="492"/>
      <c r="G5" s="492"/>
      <c r="H5" s="492"/>
      <c r="I5" s="493"/>
      <c r="J5" s="180"/>
      <c r="K5" s="180"/>
      <c r="N5" s="181" t="s">
        <v>57</v>
      </c>
    </row>
    <row r="6" spans="2:14" ht="30.75" customHeight="1" x14ac:dyDescent="0.2">
      <c r="B6" s="206" t="s">
        <v>242</v>
      </c>
      <c r="C6" s="247">
        <v>2</v>
      </c>
      <c r="D6" s="494" t="s">
        <v>243</v>
      </c>
      <c r="E6" s="494"/>
      <c r="F6" s="495" t="s">
        <v>300</v>
      </c>
      <c r="G6" s="495"/>
      <c r="H6" s="495"/>
      <c r="I6" s="496"/>
      <c r="J6" s="182"/>
      <c r="K6" s="182"/>
      <c r="M6" s="178" t="s">
        <v>60</v>
      </c>
      <c r="N6" s="181" t="s">
        <v>61</v>
      </c>
    </row>
    <row r="7" spans="2:14" ht="30.75" customHeight="1" x14ac:dyDescent="0.2">
      <c r="B7" s="206" t="s">
        <v>244</v>
      </c>
      <c r="C7" s="247" t="s">
        <v>81</v>
      </c>
      <c r="D7" s="494" t="s">
        <v>245</v>
      </c>
      <c r="E7" s="494"/>
      <c r="F7" s="497" t="s">
        <v>296</v>
      </c>
      <c r="G7" s="497"/>
      <c r="H7" s="213" t="s">
        <v>246</v>
      </c>
      <c r="I7" s="214" t="s">
        <v>76</v>
      </c>
      <c r="J7" s="183"/>
      <c r="K7" s="183"/>
      <c r="M7" s="178" t="s">
        <v>65</v>
      </c>
      <c r="N7" s="181" t="s">
        <v>66</v>
      </c>
    </row>
    <row r="8" spans="2:14" ht="30.75" customHeight="1" x14ac:dyDescent="0.2">
      <c r="B8" s="206" t="s">
        <v>247</v>
      </c>
      <c r="C8" s="495" t="s">
        <v>301</v>
      </c>
      <c r="D8" s="495"/>
      <c r="E8" s="495"/>
      <c r="F8" s="495"/>
      <c r="G8" s="248" t="s">
        <v>248</v>
      </c>
      <c r="H8" s="500">
        <v>7556</v>
      </c>
      <c r="I8" s="501"/>
      <c r="J8" s="21"/>
      <c r="K8" s="21"/>
      <c r="M8" s="178" t="s">
        <v>69</v>
      </c>
      <c r="N8" s="181" t="s">
        <v>70</v>
      </c>
    </row>
    <row r="9" spans="2:14" ht="30.75" customHeight="1" thickBot="1" x14ac:dyDescent="0.25">
      <c r="B9" s="206" t="s">
        <v>48</v>
      </c>
      <c r="C9" s="580" t="s">
        <v>65</v>
      </c>
      <c r="D9" s="580"/>
      <c r="E9" s="580"/>
      <c r="F9" s="580"/>
      <c r="G9" s="257" t="s">
        <v>249</v>
      </c>
      <c r="H9" s="581" t="s">
        <v>302</v>
      </c>
      <c r="I9" s="582"/>
      <c r="J9" s="22"/>
      <c r="K9" s="22"/>
      <c r="M9" s="184" t="s">
        <v>73</v>
      </c>
    </row>
    <row r="10" spans="2:14" ht="39" customHeight="1" x14ac:dyDescent="0.2">
      <c r="B10" s="256" t="s">
        <v>250</v>
      </c>
      <c r="C10" s="583" t="s">
        <v>304</v>
      </c>
      <c r="D10" s="584"/>
      <c r="E10" s="584"/>
      <c r="F10" s="584"/>
      <c r="G10" s="584"/>
      <c r="H10" s="584"/>
      <c r="I10" s="585"/>
      <c r="J10" s="185"/>
      <c r="K10" s="185"/>
      <c r="M10" s="184"/>
    </row>
    <row r="11" spans="2:14" ht="50.25" customHeight="1" x14ac:dyDescent="0.2">
      <c r="B11" s="256" t="s">
        <v>251</v>
      </c>
      <c r="C11" s="586" t="s">
        <v>311</v>
      </c>
      <c r="D11" s="587"/>
      <c r="E11" s="587"/>
      <c r="F11" s="587"/>
      <c r="G11" s="587"/>
      <c r="H11" s="587"/>
      <c r="I11" s="588"/>
      <c r="J11" s="183"/>
      <c r="K11" s="183"/>
      <c r="M11" s="184"/>
      <c r="N11" s="181" t="s">
        <v>76</v>
      </c>
    </row>
    <row r="12" spans="2:14" ht="30.75" customHeight="1" x14ac:dyDescent="0.2">
      <c r="B12" s="256" t="s">
        <v>254</v>
      </c>
      <c r="C12" s="589" t="s">
        <v>327</v>
      </c>
      <c r="D12" s="590"/>
      <c r="E12" s="590"/>
      <c r="F12" s="590"/>
      <c r="G12" s="226" t="s">
        <v>252</v>
      </c>
      <c r="H12" s="591" t="s">
        <v>91</v>
      </c>
      <c r="I12" s="592"/>
      <c r="J12" s="183"/>
      <c r="K12" s="183"/>
      <c r="M12" s="184" t="s">
        <v>80</v>
      </c>
      <c r="N12" s="181" t="s">
        <v>81</v>
      </c>
    </row>
    <row r="13" spans="2:14" ht="30.75" customHeight="1" x14ac:dyDescent="0.2">
      <c r="B13" s="256" t="s">
        <v>255</v>
      </c>
      <c r="C13" s="507" t="s">
        <v>339</v>
      </c>
      <c r="D13" s="508"/>
      <c r="E13" s="508"/>
      <c r="F13" s="509"/>
      <c r="G13" s="229" t="s">
        <v>253</v>
      </c>
      <c r="H13" s="591" t="s">
        <v>70</v>
      </c>
      <c r="I13" s="592"/>
      <c r="J13" s="183"/>
      <c r="K13" s="183"/>
      <c r="M13" s="184" t="s">
        <v>84</v>
      </c>
    </row>
    <row r="14" spans="2:14" ht="54" customHeight="1" thickBot="1" x14ac:dyDescent="0.25">
      <c r="B14" s="256" t="s">
        <v>256</v>
      </c>
      <c r="C14" s="593" t="s">
        <v>318</v>
      </c>
      <c r="D14" s="594"/>
      <c r="E14" s="594"/>
      <c r="F14" s="594"/>
      <c r="G14" s="594"/>
      <c r="H14" s="594"/>
      <c r="I14" s="595"/>
      <c r="J14" s="185"/>
      <c r="K14" s="185"/>
      <c r="M14" s="184" t="s">
        <v>86</v>
      </c>
      <c r="N14" s="181"/>
    </row>
    <row r="15" spans="2:14" ht="30.75" customHeight="1" x14ac:dyDescent="0.2">
      <c r="B15" s="206" t="s">
        <v>257</v>
      </c>
      <c r="C15" s="579" t="s">
        <v>289</v>
      </c>
      <c r="D15" s="579"/>
      <c r="E15" s="579"/>
      <c r="F15" s="579"/>
      <c r="G15" s="579"/>
      <c r="H15" s="579"/>
      <c r="I15" s="579"/>
      <c r="J15" s="186"/>
      <c r="K15" s="186"/>
      <c r="M15" s="184" t="s">
        <v>88</v>
      </c>
      <c r="N15" s="181"/>
    </row>
    <row r="16" spans="2:14" ht="35.450000000000003" customHeight="1" x14ac:dyDescent="0.2">
      <c r="B16" s="206" t="s">
        <v>258</v>
      </c>
      <c r="C16" s="495" t="s">
        <v>310</v>
      </c>
      <c r="D16" s="495"/>
      <c r="E16" s="495"/>
      <c r="F16" s="495"/>
      <c r="G16" s="495"/>
      <c r="H16" s="495"/>
      <c r="I16" s="496"/>
      <c r="J16" s="187"/>
      <c r="K16" s="187"/>
      <c r="M16" s="184"/>
      <c r="N16" s="181"/>
    </row>
    <row r="17" spans="2:14" ht="30.75" customHeight="1" x14ac:dyDescent="0.2">
      <c r="B17" s="206" t="s">
        <v>259</v>
      </c>
      <c r="C17" s="497" t="s">
        <v>152</v>
      </c>
      <c r="D17" s="516"/>
      <c r="E17" s="516"/>
      <c r="F17" s="516"/>
      <c r="G17" s="516"/>
      <c r="H17" s="516"/>
      <c r="I17" s="516"/>
      <c r="J17" s="188"/>
      <c r="K17" s="188"/>
      <c r="M17" s="184" t="s">
        <v>91</v>
      </c>
      <c r="N17" s="181"/>
    </row>
    <row r="18" spans="2:14" ht="18" customHeight="1" x14ac:dyDescent="0.2">
      <c r="B18" s="518" t="s">
        <v>265</v>
      </c>
      <c r="C18" s="519" t="s">
        <v>237</v>
      </c>
      <c r="D18" s="519"/>
      <c r="E18" s="519"/>
      <c r="F18" s="520" t="s">
        <v>238</v>
      </c>
      <c r="G18" s="520"/>
      <c r="H18" s="520"/>
      <c r="I18" s="521"/>
      <c r="J18" s="28"/>
      <c r="K18" s="28"/>
      <c r="M18" s="184" t="s">
        <v>79</v>
      </c>
      <c r="N18" s="181"/>
    </row>
    <row r="19" spans="2:14" ht="39.75" customHeight="1" x14ac:dyDescent="0.2">
      <c r="B19" s="518"/>
      <c r="C19" s="495" t="s">
        <v>307</v>
      </c>
      <c r="D19" s="495"/>
      <c r="E19" s="495"/>
      <c r="F19" s="495" t="s">
        <v>328</v>
      </c>
      <c r="G19" s="495"/>
      <c r="H19" s="495"/>
      <c r="I19" s="496"/>
      <c r="J19" s="187"/>
      <c r="K19" s="187"/>
      <c r="M19" s="184" t="s">
        <v>95</v>
      </c>
      <c r="N19" s="181"/>
    </row>
    <row r="20" spans="2:14" ht="39.75" customHeight="1" x14ac:dyDescent="0.2">
      <c r="B20" s="206" t="s">
        <v>266</v>
      </c>
      <c r="C20" s="522" t="s">
        <v>152</v>
      </c>
      <c r="D20" s="523"/>
      <c r="E20" s="524"/>
      <c r="F20" s="525" t="s">
        <v>152</v>
      </c>
      <c r="G20" s="525"/>
      <c r="H20" s="525"/>
      <c r="I20" s="526"/>
      <c r="J20" s="183"/>
      <c r="K20" s="183"/>
      <c r="M20" s="184"/>
      <c r="N20" s="181"/>
    </row>
    <row r="21" spans="2:14" ht="65.25" customHeight="1" x14ac:dyDescent="0.2">
      <c r="B21" s="206" t="s">
        <v>267</v>
      </c>
      <c r="C21" s="527" t="s">
        <v>308</v>
      </c>
      <c r="D21" s="528"/>
      <c r="E21" s="529"/>
      <c r="F21" s="530" t="s">
        <v>309</v>
      </c>
      <c r="G21" s="511"/>
      <c r="H21" s="511"/>
      <c r="I21" s="599"/>
      <c r="J21" s="186"/>
      <c r="K21" s="186"/>
      <c r="M21" s="189"/>
      <c r="N21" s="181"/>
    </row>
    <row r="22" spans="2:14" ht="23.25" customHeight="1" x14ac:dyDescent="0.2">
      <c r="B22" s="206" t="s">
        <v>268</v>
      </c>
      <c r="C22" s="510">
        <v>44562</v>
      </c>
      <c r="D22" s="532"/>
      <c r="E22" s="533"/>
      <c r="F22" s="172" t="s">
        <v>271</v>
      </c>
      <c r="G22" s="221">
        <v>0</v>
      </c>
      <c r="H22" s="270" t="s">
        <v>275</v>
      </c>
      <c r="I22" s="269">
        <v>0.03</v>
      </c>
      <c r="J22" s="30"/>
      <c r="K22" s="30"/>
      <c r="M22" s="189"/>
    </row>
    <row r="23" spans="2:14" ht="27" customHeight="1" x14ac:dyDescent="0.2">
      <c r="B23" s="206" t="s">
        <v>269</v>
      </c>
      <c r="C23" s="510">
        <v>44926</v>
      </c>
      <c r="D23" s="511"/>
      <c r="E23" s="512"/>
      <c r="F23" s="172" t="s">
        <v>272</v>
      </c>
      <c r="G23" s="596">
        <v>0.25</v>
      </c>
      <c r="H23" s="597"/>
      <c r="I23" s="598"/>
      <c r="J23" s="31"/>
      <c r="K23" s="31"/>
      <c r="M23" s="189"/>
    </row>
    <row r="24" spans="2:14" ht="30.75" customHeight="1" x14ac:dyDescent="0.2">
      <c r="B24" s="205" t="s">
        <v>270</v>
      </c>
      <c r="C24" s="600" t="s">
        <v>293</v>
      </c>
      <c r="D24" s="601"/>
      <c r="E24" s="602"/>
      <c r="F24" s="173" t="s">
        <v>274</v>
      </c>
      <c r="G24" s="530" t="s">
        <v>223</v>
      </c>
      <c r="H24" s="511"/>
      <c r="I24" s="531"/>
      <c r="J24" s="28"/>
      <c r="K24" s="28"/>
      <c r="M24" s="189"/>
    </row>
    <row r="25" spans="2:14" ht="22.5" customHeight="1" x14ac:dyDescent="0.2">
      <c r="B25" s="491" t="s">
        <v>235</v>
      </c>
      <c r="C25" s="492"/>
      <c r="D25" s="492"/>
      <c r="E25" s="492"/>
      <c r="F25" s="492"/>
      <c r="G25" s="492"/>
      <c r="H25" s="492"/>
      <c r="I25" s="493"/>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42">
        <v>0</v>
      </c>
      <c r="D27" s="242">
        <v>0</v>
      </c>
      <c r="E27" s="217">
        <v>0</v>
      </c>
      <c r="F27" s="552">
        <f>+SUM(C27:C38)</f>
        <v>0.25</v>
      </c>
      <c r="G27" s="603">
        <f>+SUM(D27:D38)</f>
        <v>0</v>
      </c>
      <c r="H27" s="252"/>
      <c r="I27" s="549">
        <f>+G27+I22</f>
        <v>0.03</v>
      </c>
      <c r="J27" s="187"/>
      <c r="K27" s="187"/>
      <c r="M27" s="189"/>
    </row>
    <row r="28" spans="2:14" ht="15.6" customHeight="1" x14ac:dyDescent="0.2">
      <c r="B28" s="174" t="s">
        <v>114</v>
      </c>
      <c r="C28" s="242">
        <v>0</v>
      </c>
      <c r="D28" s="220">
        <v>0</v>
      </c>
      <c r="E28" s="217">
        <v>0</v>
      </c>
      <c r="F28" s="553"/>
      <c r="G28" s="604"/>
      <c r="H28" s="252"/>
      <c r="I28" s="550"/>
      <c r="J28" s="187"/>
      <c r="K28" s="187"/>
      <c r="M28" s="189"/>
    </row>
    <row r="29" spans="2:14" ht="15.6" customHeight="1" x14ac:dyDescent="0.2">
      <c r="B29" s="174" t="s">
        <v>115</v>
      </c>
      <c r="C29" s="242">
        <f>0.06*G23</f>
        <v>1.4999999999999999E-2</v>
      </c>
      <c r="D29" s="258">
        <v>0</v>
      </c>
      <c r="E29" s="217">
        <f>+D29/C29</f>
        <v>0</v>
      </c>
      <c r="F29" s="553"/>
      <c r="G29" s="604"/>
      <c r="H29" s="251">
        <f>+(D29*100%)/$G$23</f>
        <v>0</v>
      </c>
      <c r="I29" s="550"/>
      <c r="J29" s="187"/>
      <c r="K29" s="187"/>
      <c r="M29" s="189"/>
    </row>
    <row r="30" spans="2:14" ht="15.6" customHeight="1" x14ac:dyDescent="0.2">
      <c r="B30" s="174" t="s">
        <v>116</v>
      </c>
      <c r="C30" s="242">
        <f>0.3*G23</f>
        <v>7.4999999999999997E-2</v>
      </c>
      <c r="D30" s="258">
        <v>0</v>
      </c>
      <c r="E30" s="217">
        <f>+D30/C30</f>
        <v>0</v>
      </c>
      <c r="F30" s="553"/>
      <c r="G30" s="604"/>
      <c r="H30" s="251">
        <f>+IF(D30="","",((D30*100%)/$G$23)+H29)</f>
        <v>0</v>
      </c>
      <c r="I30" s="550"/>
      <c r="J30" s="187"/>
      <c r="K30" s="187"/>
      <c r="M30" s="189"/>
    </row>
    <row r="31" spans="2:14" ht="15.6" customHeight="1" x14ac:dyDescent="0.2">
      <c r="B31" s="174" t="s">
        <v>117</v>
      </c>
      <c r="C31" s="242">
        <f>0.24*G23</f>
        <v>0.06</v>
      </c>
      <c r="D31" s="258">
        <v>0</v>
      </c>
      <c r="E31" s="217">
        <f>+D31/C31</f>
        <v>0</v>
      </c>
      <c r="F31" s="553"/>
      <c r="G31" s="604"/>
      <c r="H31" s="251">
        <f t="shared" ref="H31:H38" si="0">+IF(D31="","",((D31*100%)/$G$23)+H30)</f>
        <v>0</v>
      </c>
      <c r="I31" s="550"/>
      <c r="J31" s="187"/>
      <c r="K31" s="187"/>
      <c r="M31" s="189"/>
    </row>
    <row r="32" spans="2:14" ht="15.6" customHeight="1" x14ac:dyDescent="0.2">
      <c r="B32" s="174" t="s">
        <v>118</v>
      </c>
      <c r="C32" s="242">
        <f>0.08*G23</f>
        <v>0.02</v>
      </c>
      <c r="D32" s="258">
        <v>0</v>
      </c>
      <c r="E32" s="217">
        <f>+D32/C32</f>
        <v>0</v>
      </c>
      <c r="F32" s="553"/>
      <c r="G32" s="604"/>
      <c r="H32" s="251">
        <f t="shared" si="0"/>
        <v>0</v>
      </c>
      <c r="I32" s="550"/>
      <c r="J32" s="187"/>
      <c r="K32" s="187"/>
      <c r="M32" s="189"/>
    </row>
    <row r="33" spans="2:11" ht="19.5" customHeight="1" x14ac:dyDescent="0.2">
      <c r="B33" s="174" t="s">
        <v>119</v>
      </c>
      <c r="C33" s="242">
        <f>0.08*G23</f>
        <v>0.02</v>
      </c>
      <c r="D33" s="220">
        <v>0</v>
      </c>
      <c r="E33" s="217">
        <f t="shared" ref="E33:E35" si="1">+D33/C33</f>
        <v>0</v>
      </c>
      <c r="F33" s="553"/>
      <c r="G33" s="604"/>
      <c r="H33" s="251">
        <f t="shared" si="0"/>
        <v>0</v>
      </c>
      <c r="I33" s="550"/>
      <c r="J33" s="38"/>
      <c r="K33" s="38"/>
    </row>
    <row r="34" spans="2:11" ht="19.5" customHeight="1" x14ac:dyDescent="0.2">
      <c r="B34" s="174" t="s">
        <v>120</v>
      </c>
      <c r="C34" s="242">
        <f>0.2*G23</f>
        <v>0.05</v>
      </c>
      <c r="D34" s="260">
        <v>0</v>
      </c>
      <c r="E34" s="217">
        <f t="shared" si="1"/>
        <v>0</v>
      </c>
      <c r="F34" s="553"/>
      <c r="G34" s="604"/>
      <c r="H34" s="251">
        <f t="shared" si="0"/>
        <v>0</v>
      </c>
      <c r="I34" s="550"/>
      <c r="J34" s="38"/>
      <c r="K34" s="38"/>
    </row>
    <row r="35" spans="2:11" ht="19.5" customHeight="1" x14ac:dyDescent="0.2">
      <c r="B35" s="174" t="s">
        <v>121</v>
      </c>
      <c r="C35" s="242">
        <f>0.04*G23</f>
        <v>0.01</v>
      </c>
      <c r="D35" s="242">
        <v>0</v>
      </c>
      <c r="E35" s="217">
        <f t="shared" si="1"/>
        <v>0</v>
      </c>
      <c r="F35" s="553"/>
      <c r="G35" s="604"/>
      <c r="H35" s="251">
        <f t="shared" si="0"/>
        <v>0</v>
      </c>
      <c r="I35" s="550"/>
      <c r="J35" s="38"/>
      <c r="K35" s="38"/>
    </row>
    <row r="36" spans="2:11" ht="19.5" customHeight="1" x14ac:dyDescent="0.2">
      <c r="B36" s="174" t="s">
        <v>122</v>
      </c>
      <c r="C36" s="242">
        <f>0*G23</f>
        <v>0</v>
      </c>
      <c r="D36" s="242">
        <v>0</v>
      </c>
      <c r="E36" s="217">
        <v>1</v>
      </c>
      <c r="F36" s="553"/>
      <c r="G36" s="604"/>
      <c r="H36" s="251">
        <f t="shared" si="0"/>
        <v>0</v>
      </c>
      <c r="I36" s="550"/>
      <c r="J36" s="38"/>
      <c r="K36" s="38"/>
    </row>
    <row r="37" spans="2:11" ht="19.5" customHeight="1" x14ac:dyDescent="0.2">
      <c r="B37" s="174" t="s">
        <v>123</v>
      </c>
      <c r="C37" s="242">
        <f>0*G23</f>
        <v>0</v>
      </c>
      <c r="D37" s="242">
        <v>0</v>
      </c>
      <c r="E37" s="217">
        <v>0</v>
      </c>
      <c r="F37" s="553"/>
      <c r="G37" s="604"/>
      <c r="H37" s="251">
        <f t="shared" si="0"/>
        <v>0</v>
      </c>
      <c r="I37" s="550"/>
      <c r="J37" s="38"/>
      <c r="K37" s="38"/>
    </row>
    <row r="38" spans="2:11" ht="19.5" customHeight="1" x14ac:dyDescent="0.2">
      <c r="B38" s="174" t="s">
        <v>124</v>
      </c>
      <c r="C38" s="242">
        <f>0*G23</f>
        <v>0</v>
      </c>
      <c r="D38" s="220">
        <v>0</v>
      </c>
      <c r="E38" s="217">
        <v>0</v>
      </c>
      <c r="F38" s="554"/>
      <c r="G38" s="605"/>
      <c r="H38" s="251">
        <f t="shared" si="0"/>
        <v>0</v>
      </c>
      <c r="I38" s="551"/>
      <c r="J38" s="38"/>
      <c r="K38" s="38"/>
    </row>
    <row r="39" spans="2:11" ht="66.75" customHeight="1" x14ac:dyDescent="0.2">
      <c r="B39" s="198" t="s">
        <v>277</v>
      </c>
      <c r="C39" s="606" t="s">
        <v>340</v>
      </c>
      <c r="D39" s="607"/>
      <c r="E39" s="607"/>
      <c r="F39" s="607"/>
      <c r="G39" s="607"/>
      <c r="H39" s="607"/>
      <c r="I39" s="608"/>
      <c r="J39" s="190"/>
      <c r="K39" s="190"/>
    </row>
    <row r="40" spans="2:11" ht="34.5" customHeight="1" x14ac:dyDescent="0.2">
      <c r="B40" s="540"/>
      <c r="C40" s="541"/>
      <c r="D40" s="541"/>
      <c r="E40" s="541"/>
      <c r="F40" s="541"/>
      <c r="G40" s="541"/>
      <c r="H40" s="541"/>
      <c r="I40" s="542"/>
      <c r="J40" s="180"/>
      <c r="K40" s="180"/>
    </row>
    <row r="41" spans="2:11" ht="34.5" customHeight="1" x14ac:dyDescent="0.2">
      <c r="B41" s="543"/>
      <c r="C41" s="544"/>
      <c r="D41" s="544"/>
      <c r="E41" s="544"/>
      <c r="F41" s="544"/>
      <c r="G41" s="544"/>
      <c r="H41" s="544"/>
      <c r="I41" s="545"/>
      <c r="J41" s="190"/>
      <c r="K41" s="190"/>
    </row>
    <row r="42" spans="2:11" ht="34.5" customHeight="1" x14ac:dyDescent="0.2">
      <c r="B42" s="543"/>
      <c r="C42" s="544"/>
      <c r="D42" s="544"/>
      <c r="E42" s="544"/>
      <c r="F42" s="544"/>
      <c r="G42" s="544"/>
      <c r="H42" s="544"/>
      <c r="I42" s="545"/>
      <c r="J42" s="190"/>
      <c r="K42" s="190"/>
    </row>
    <row r="43" spans="2:11" ht="34.5" customHeight="1" x14ac:dyDescent="0.2">
      <c r="B43" s="543"/>
      <c r="C43" s="544"/>
      <c r="D43" s="544"/>
      <c r="E43" s="544"/>
      <c r="F43" s="544"/>
      <c r="G43" s="544"/>
      <c r="H43" s="544"/>
      <c r="I43" s="545"/>
      <c r="J43" s="190"/>
      <c r="K43" s="190"/>
    </row>
    <row r="44" spans="2:11" ht="34.5" customHeight="1" x14ac:dyDescent="0.2">
      <c r="B44" s="546"/>
      <c r="C44" s="547"/>
      <c r="D44" s="547"/>
      <c r="E44" s="547"/>
      <c r="F44" s="547"/>
      <c r="G44" s="547"/>
      <c r="H44" s="547"/>
      <c r="I44" s="548"/>
      <c r="J44" s="179"/>
      <c r="K44" s="179"/>
    </row>
    <row r="45" spans="2:11" ht="58.5" customHeight="1" x14ac:dyDescent="0.2">
      <c r="B45" s="206" t="s">
        <v>278</v>
      </c>
      <c r="C45" s="569" t="s">
        <v>341</v>
      </c>
      <c r="D45" s="570"/>
      <c r="E45" s="570"/>
      <c r="F45" s="570"/>
      <c r="G45" s="570"/>
      <c r="H45" s="570"/>
      <c r="I45" s="571"/>
      <c r="J45" s="191"/>
      <c r="K45" s="191"/>
    </row>
    <row r="46" spans="2:11" ht="30.75" customHeight="1" x14ac:dyDescent="0.2">
      <c r="B46" s="206" t="s">
        <v>279</v>
      </c>
      <c r="C46" s="572" t="s">
        <v>337</v>
      </c>
      <c r="D46" s="573"/>
      <c r="E46" s="573"/>
      <c r="F46" s="573"/>
      <c r="G46" s="573"/>
      <c r="H46" s="573"/>
      <c r="I46" s="574"/>
      <c r="J46" s="191"/>
      <c r="K46" s="191"/>
    </row>
    <row r="47" spans="2:11" ht="48" customHeight="1" x14ac:dyDescent="0.2">
      <c r="B47" s="199" t="s">
        <v>280</v>
      </c>
      <c r="C47" s="575" t="s">
        <v>338</v>
      </c>
      <c r="D47" s="576"/>
      <c r="E47" s="576"/>
      <c r="F47" s="576"/>
      <c r="G47" s="576"/>
      <c r="H47" s="576"/>
      <c r="I47" s="577"/>
      <c r="J47" s="191"/>
      <c r="K47" s="191"/>
    </row>
    <row r="48" spans="2:11" ht="22.5" customHeight="1" x14ac:dyDescent="0.2">
      <c r="B48" s="491" t="s">
        <v>236</v>
      </c>
      <c r="C48" s="492"/>
      <c r="D48" s="492"/>
      <c r="E48" s="492"/>
      <c r="F48" s="492"/>
      <c r="G48" s="492"/>
      <c r="H48" s="492"/>
      <c r="I48" s="493"/>
      <c r="J48" s="191"/>
      <c r="K48" s="191"/>
    </row>
    <row r="49" spans="2:11" ht="22.5" customHeight="1" x14ac:dyDescent="0.2">
      <c r="B49" s="560" t="s">
        <v>281</v>
      </c>
      <c r="C49" s="203" t="s">
        <v>282</v>
      </c>
      <c r="D49" s="562" t="s">
        <v>283</v>
      </c>
      <c r="E49" s="562"/>
      <c r="F49" s="562"/>
      <c r="G49" s="562" t="s">
        <v>284</v>
      </c>
      <c r="H49" s="562"/>
      <c r="I49" s="563"/>
      <c r="J49" s="192"/>
      <c r="K49" s="192"/>
    </row>
    <row r="50" spans="2:11" ht="30.75" customHeight="1" x14ac:dyDescent="0.2">
      <c r="B50" s="561"/>
      <c r="C50" s="207"/>
      <c r="D50" s="612"/>
      <c r="E50" s="612"/>
      <c r="F50" s="612"/>
      <c r="G50" s="612"/>
      <c r="H50" s="612"/>
      <c r="I50" s="613"/>
      <c r="J50" s="192"/>
      <c r="K50" s="192"/>
    </row>
    <row r="51" spans="2:11" ht="32.25" customHeight="1" x14ac:dyDescent="0.2">
      <c r="B51" s="200" t="s">
        <v>285</v>
      </c>
      <c r="C51" s="566" t="s">
        <v>303</v>
      </c>
      <c r="D51" s="567"/>
      <c r="E51" s="567"/>
      <c r="F51" s="567"/>
      <c r="G51" s="567"/>
      <c r="H51" s="567"/>
      <c r="I51" s="568"/>
      <c r="J51" s="193"/>
      <c r="K51" s="193"/>
    </row>
    <row r="52" spans="2:11" ht="28.5" customHeight="1" x14ac:dyDescent="0.2">
      <c r="B52" s="201" t="s">
        <v>286</v>
      </c>
      <c r="C52" s="566" t="s">
        <v>303</v>
      </c>
      <c r="D52" s="567"/>
      <c r="E52" s="567"/>
      <c r="F52" s="567"/>
      <c r="G52" s="567"/>
      <c r="H52" s="567"/>
      <c r="I52" s="568"/>
      <c r="J52" s="193"/>
      <c r="K52" s="193"/>
    </row>
    <row r="53" spans="2:11" ht="30" customHeight="1" x14ac:dyDescent="0.2">
      <c r="B53" s="199" t="s">
        <v>287</v>
      </c>
      <c r="C53" s="555" t="s">
        <v>336</v>
      </c>
      <c r="D53" s="556"/>
      <c r="E53" s="556"/>
      <c r="F53" s="556"/>
      <c r="G53" s="556"/>
      <c r="H53" s="556"/>
      <c r="I53" s="557"/>
      <c r="J53" s="194"/>
      <c r="K53" s="194"/>
    </row>
    <row r="54" spans="2:11" ht="31.5" customHeight="1" thickBot="1" x14ac:dyDescent="0.25">
      <c r="B54" s="202" t="s">
        <v>288</v>
      </c>
      <c r="C54" s="609" t="s">
        <v>295</v>
      </c>
      <c r="D54" s="610"/>
      <c r="E54" s="610"/>
      <c r="F54" s="610"/>
      <c r="G54" s="610"/>
      <c r="H54" s="610"/>
      <c r="I54" s="611"/>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A24" zoomScale="85" zoomScaleNormal="85" workbookViewId="0">
      <selection activeCell="D37" sqref="D37"/>
    </sheetView>
  </sheetViews>
  <sheetFormatPr baseColWidth="10" defaultColWidth="11.42578125" defaultRowHeight="12.75" x14ac:dyDescent="0.2"/>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14"/>
      <c r="C1" s="615" t="s">
        <v>25</v>
      </c>
      <c r="D1" s="615"/>
      <c r="E1" s="615"/>
      <c r="F1" s="615"/>
      <c r="G1" s="615"/>
      <c r="H1" s="615"/>
      <c r="I1" s="616"/>
      <c r="J1" s="177"/>
      <c r="K1" s="177"/>
      <c r="M1" s="178" t="s">
        <v>47</v>
      </c>
    </row>
    <row r="2" spans="2:14" ht="37.5" customHeight="1" x14ac:dyDescent="0.2">
      <c r="B2" s="614"/>
      <c r="C2" s="615" t="s">
        <v>239</v>
      </c>
      <c r="D2" s="615"/>
      <c r="E2" s="615"/>
      <c r="F2" s="615"/>
      <c r="G2" s="615"/>
      <c r="H2" s="615"/>
      <c r="I2" s="616"/>
      <c r="J2" s="177"/>
      <c r="K2" s="177"/>
      <c r="M2" s="178" t="s">
        <v>48</v>
      </c>
    </row>
    <row r="3" spans="2:14" ht="37.5" customHeight="1" x14ac:dyDescent="0.2">
      <c r="B3" s="614"/>
      <c r="C3" s="615" t="s">
        <v>240</v>
      </c>
      <c r="D3" s="615"/>
      <c r="E3" s="615"/>
      <c r="F3" s="615" t="s">
        <v>241</v>
      </c>
      <c r="G3" s="615"/>
      <c r="H3" s="615"/>
      <c r="I3" s="616"/>
      <c r="J3" s="177"/>
      <c r="K3" s="177"/>
      <c r="M3" s="178" t="s">
        <v>50</v>
      </c>
    </row>
    <row r="4" spans="2:14" ht="23.25" customHeight="1" x14ac:dyDescent="0.2">
      <c r="B4" s="617"/>
      <c r="C4" s="617"/>
      <c r="D4" s="617"/>
      <c r="E4" s="617"/>
      <c r="F4" s="617"/>
      <c r="G4" s="617"/>
      <c r="H4" s="617"/>
      <c r="I4" s="617"/>
      <c r="J4" s="179"/>
      <c r="K4" s="179"/>
    </row>
    <row r="5" spans="2:14" ht="24" customHeight="1" x14ac:dyDescent="0.2">
      <c r="B5" s="618" t="s">
        <v>234</v>
      </c>
      <c r="C5" s="618"/>
      <c r="D5" s="618"/>
      <c r="E5" s="618"/>
      <c r="F5" s="618"/>
      <c r="G5" s="618"/>
      <c r="H5" s="618"/>
      <c r="I5" s="618"/>
      <c r="J5" s="180"/>
      <c r="K5" s="180"/>
      <c r="N5" s="181" t="s">
        <v>57</v>
      </c>
    </row>
    <row r="6" spans="2:14" ht="30.75" customHeight="1" x14ac:dyDescent="0.2">
      <c r="B6" s="225" t="s">
        <v>242</v>
      </c>
      <c r="C6" s="247">
        <v>3</v>
      </c>
      <c r="D6" s="494" t="s">
        <v>243</v>
      </c>
      <c r="E6" s="494"/>
      <c r="F6" s="495" t="s">
        <v>300</v>
      </c>
      <c r="G6" s="495"/>
      <c r="H6" s="495"/>
      <c r="I6" s="496"/>
      <c r="J6" s="182"/>
      <c r="K6" s="182"/>
      <c r="M6" s="178" t="s">
        <v>60</v>
      </c>
      <c r="N6" s="181" t="s">
        <v>61</v>
      </c>
    </row>
    <row r="7" spans="2:14" ht="30.75" customHeight="1" x14ac:dyDescent="0.2">
      <c r="B7" s="225" t="s">
        <v>244</v>
      </c>
      <c r="C7" s="247" t="s">
        <v>81</v>
      </c>
      <c r="D7" s="494" t="s">
        <v>245</v>
      </c>
      <c r="E7" s="494"/>
      <c r="F7" s="497" t="s">
        <v>296</v>
      </c>
      <c r="G7" s="497"/>
      <c r="H7" s="213" t="s">
        <v>246</v>
      </c>
      <c r="I7" s="214" t="s">
        <v>76</v>
      </c>
      <c r="J7" s="183"/>
      <c r="K7" s="183"/>
      <c r="M7" s="178" t="s">
        <v>65</v>
      </c>
      <c r="N7" s="181" t="s">
        <v>66</v>
      </c>
    </row>
    <row r="8" spans="2:14" ht="30.75" customHeight="1" x14ac:dyDescent="0.2">
      <c r="B8" s="225" t="s">
        <v>247</v>
      </c>
      <c r="C8" s="495" t="s">
        <v>301</v>
      </c>
      <c r="D8" s="495"/>
      <c r="E8" s="495"/>
      <c r="F8" s="495"/>
      <c r="G8" s="248" t="s">
        <v>248</v>
      </c>
      <c r="H8" s="500">
        <v>7556</v>
      </c>
      <c r="I8" s="501"/>
      <c r="J8" s="21"/>
      <c r="K8" s="21"/>
      <c r="M8" s="178" t="s">
        <v>69</v>
      </c>
      <c r="N8" s="181" t="s">
        <v>70</v>
      </c>
    </row>
    <row r="9" spans="2:14" ht="30.75" customHeight="1" x14ac:dyDescent="0.2">
      <c r="B9" s="225" t="s">
        <v>48</v>
      </c>
      <c r="C9" s="502" t="s">
        <v>65</v>
      </c>
      <c r="D9" s="502"/>
      <c r="E9" s="502"/>
      <c r="F9" s="502"/>
      <c r="G9" s="248" t="s">
        <v>249</v>
      </c>
      <c r="H9" s="503" t="s">
        <v>302</v>
      </c>
      <c r="I9" s="504"/>
      <c r="J9" s="22"/>
      <c r="K9" s="22"/>
      <c r="M9" s="184" t="s">
        <v>73</v>
      </c>
    </row>
    <row r="10" spans="2:14" ht="30.75" customHeight="1" x14ac:dyDescent="0.2">
      <c r="B10" s="225" t="s">
        <v>250</v>
      </c>
      <c r="C10" s="495" t="s">
        <v>304</v>
      </c>
      <c r="D10" s="495"/>
      <c r="E10" s="495"/>
      <c r="F10" s="495"/>
      <c r="G10" s="495"/>
      <c r="H10" s="495"/>
      <c r="I10" s="496"/>
      <c r="J10" s="185"/>
      <c r="K10" s="185"/>
      <c r="M10" s="184"/>
    </row>
    <row r="11" spans="2:14" ht="45.75" customHeight="1" x14ac:dyDescent="0.2">
      <c r="B11" s="225" t="s">
        <v>251</v>
      </c>
      <c r="C11" s="495" t="s">
        <v>311</v>
      </c>
      <c r="D11" s="495"/>
      <c r="E11" s="495"/>
      <c r="F11" s="495"/>
      <c r="G11" s="495"/>
      <c r="H11" s="495"/>
      <c r="I11" s="495"/>
      <c r="J11" s="183"/>
      <c r="K11" s="183"/>
      <c r="M11" s="184"/>
      <c r="N11" s="181" t="s">
        <v>76</v>
      </c>
    </row>
    <row r="12" spans="2:14" ht="30.75" customHeight="1" x14ac:dyDescent="0.2">
      <c r="B12" s="225" t="s">
        <v>254</v>
      </c>
      <c r="C12" s="590" t="s">
        <v>329</v>
      </c>
      <c r="D12" s="590"/>
      <c r="E12" s="590"/>
      <c r="F12" s="590"/>
      <c r="G12" s="226" t="s">
        <v>252</v>
      </c>
      <c r="H12" s="590" t="s">
        <v>91</v>
      </c>
      <c r="I12" s="619"/>
      <c r="J12" s="183"/>
      <c r="K12" s="183"/>
      <c r="M12" s="184" t="s">
        <v>80</v>
      </c>
      <c r="N12" s="181" t="s">
        <v>81</v>
      </c>
    </row>
    <row r="13" spans="2:14" ht="30.75" customHeight="1" x14ac:dyDescent="0.2">
      <c r="B13" s="225" t="s">
        <v>255</v>
      </c>
      <c r="C13" s="507" t="s">
        <v>339</v>
      </c>
      <c r="D13" s="508"/>
      <c r="E13" s="508"/>
      <c r="F13" s="509"/>
      <c r="G13" s="226" t="s">
        <v>253</v>
      </c>
      <c r="H13" s="620" t="s">
        <v>70</v>
      </c>
      <c r="I13" s="621"/>
      <c r="J13" s="183"/>
      <c r="K13" s="183"/>
      <c r="M13" s="184" t="s">
        <v>84</v>
      </c>
    </row>
    <row r="14" spans="2:14" ht="64.5" customHeight="1" x14ac:dyDescent="0.2">
      <c r="B14" s="225" t="s">
        <v>256</v>
      </c>
      <c r="C14" s="498" t="s">
        <v>319</v>
      </c>
      <c r="D14" s="498"/>
      <c r="E14" s="498"/>
      <c r="F14" s="498"/>
      <c r="G14" s="498"/>
      <c r="H14" s="498"/>
      <c r="I14" s="499"/>
      <c r="J14" s="185"/>
      <c r="K14" s="185"/>
      <c r="M14" s="184" t="s">
        <v>86</v>
      </c>
      <c r="N14" s="181"/>
    </row>
    <row r="15" spans="2:14" ht="30.75" customHeight="1" x14ac:dyDescent="0.2">
      <c r="B15" s="225" t="s">
        <v>257</v>
      </c>
      <c r="C15" s="590" t="s">
        <v>297</v>
      </c>
      <c r="D15" s="590"/>
      <c r="E15" s="590"/>
      <c r="F15" s="590"/>
      <c r="G15" s="590"/>
      <c r="H15" s="590"/>
      <c r="I15" s="619"/>
      <c r="J15" s="186"/>
      <c r="K15" s="186"/>
      <c r="M15" s="184" t="s">
        <v>88</v>
      </c>
      <c r="N15" s="181"/>
    </row>
    <row r="16" spans="2:14" ht="20.25" customHeight="1" x14ac:dyDescent="0.2">
      <c r="B16" s="225" t="s">
        <v>258</v>
      </c>
      <c r="C16" s="495" t="s">
        <v>322</v>
      </c>
      <c r="D16" s="495"/>
      <c r="E16" s="495"/>
      <c r="F16" s="495"/>
      <c r="G16" s="495"/>
      <c r="H16" s="495"/>
      <c r="I16" s="496"/>
      <c r="J16" s="187"/>
      <c r="K16" s="187"/>
      <c r="M16" s="184"/>
      <c r="N16" s="181"/>
    </row>
    <row r="17" spans="2:14" ht="30.75" customHeight="1" x14ac:dyDescent="0.2">
      <c r="B17" s="225" t="s">
        <v>259</v>
      </c>
      <c r="C17" s="620" t="s">
        <v>151</v>
      </c>
      <c r="D17" s="625"/>
      <c r="E17" s="625"/>
      <c r="F17" s="625"/>
      <c r="G17" s="625"/>
      <c r="H17" s="625"/>
      <c r="I17" s="626"/>
      <c r="J17" s="188"/>
      <c r="K17" s="188"/>
      <c r="M17" s="184" t="s">
        <v>91</v>
      </c>
      <c r="N17" s="181"/>
    </row>
    <row r="18" spans="2:14" ht="18" customHeight="1" x14ac:dyDescent="0.2">
      <c r="B18" s="627" t="s">
        <v>265</v>
      </c>
      <c r="C18" s="628" t="s">
        <v>237</v>
      </c>
      <c r="D18" s="628"/>
      <c r="E18" s="628"/>
      <c r="F18" s="629" t="s">
        <v>238</v>
      </c>
      <c r="G18" s="629"/>
      <c r="H18" s="629"/>
      <c r="I18" s="629"/>
      <c r="J18" s="28"/>
      <c r="K18" s="28"/>
      <c r="M18" s="184" t="s">
        <v>79</v>
      </c>
      <c r="N18" s="181"/>
    </row>
    <row r="19" spans="2:14" ht="39.75" customHeight="1" x14ac:dyDescent="0.2">
      <c r="B19" s="627"/>
      <c r="C19" s="495" t="s">
        <v>312</v>
      </c>
      <c r="D19" s="495"/>
      <c r="E19" s="495"/>
      <c r="F19" s="495" t="s">
        <v>330</v>
      </c>
      <c r="G19" s="495"/>
      <c r="H19" s="495"/>
      <c r="I19" s="496"/>
      <c r="J19" s="187"/>
      <c r="K19" s="187"/>
      <c r="M19" s="184" t="s">
        <v>95</v>
      </c>
      <c r="N19" s="181"/>
    </row>
    <row r="20" spans="2:14" ht="39.75" customHeight="1" x14ac:dyDescent="0.2">
      <c r="B20" s="227" t="s">
        <v>266</v>
      </c>
      <c r="C20" s="522" t="s">
        <v>152</v>
      </c>
      <c r="D20" s="523"/>
      <c r="E20" s="524"/>
      <c r="F20" s="525" t="s">
        <v>152</v>
      </c>
      <c r="G20" s="525"/>
      <c r="H20" s="525"/>
      <c r="I20" s="526"/>
      <c r="J20" s="183"/>
      <c r="K20" s="183"/>
      <c r="M20" s="184"/>
      <c r="N20" s="181"/>
    </row>
    <row r="21" spans="2:14" ht="42" customHeight="1" x14ac:dyDescent="0.2">
      <c r="B21" s="227" t="s">
        <v>267</v>
      </c>
      <c r="C21" s="630" t="s">
        <v>313</v>
      </c>
      <c r="D21" s="631"/>
      <c r="E21" s="632"/>
      <c r="F21" s="633" t="s">
        <v>314</v>
      </c>
      <c r="G21" s="634"/>
      <c r="H21" s="634"/>
      <c r="I21" s="635"/>
      <c r="J21" s="186"/>
      <c r="K21" s="186"/>
      <c r="M21" s="189"/>
      <c r="N21" s="181"/>
    </row>
    <row r="22" spans="2:14" ht="23.25" customHeight="1" x14ac:dyDescent="0.2">
      <c r="B22" s="227" t="s">
        <v>268</v>
      </c>
      <c r="C22" s="510">
        <v>44562</v>
      </c>
      <c r="D22" s="532"/>
      <c r="E22" s="533"/>
      <c r="F22" s="226" t="s">
        <v>271</v>
      </c>
      <c r="G22" s="243">
        <v>0</v>
      </c>
      <c r="H22" s="226" t="s">
        <v>275</v>
      </c>
      <c r="I22" s="244">
        <v>0.02</v>
      </c>
      <c r="J22" s="30"/>
      <c r="K22" s="30"/>
      <c r="M22" s="189"/>
    </row>
    <row r="23" spans="2:14" ht="27" customHeight="1" x14ac:dyDescent="0.2">
      <c r="B23" s="227" t="s">
        <v>269</v>
      </c>
      <c r="C23" s="510">
        <v>44926</v>
      </c>
      <c r="D23" s="511"/>
      <c r="E23" s="512"/>
      <c r="F23" s="226" t="s">
        <v>272</v>
      </c>
      <c r="G23" s="622">
        <v>0.02</v>
      </c>
      <c r="H23" s="623"/>
      <c r="I23" s="624"/>
      <c r="J23" s="31"/>
      <c r="K23" s="31"/>
      <c r="M23" s="189"/>
    </row>
    <row r="24" spans="2:14" ht="30.75" customHeight="1" x14ac:dyDescent="0.2">
      <c r="B24" s="219" t="s">
        <v>270</v>
      </c>
      <c r="C24" s="637" t="s">
        <v>88</v>
      </c>
      <c r="D24" s="638"/>
      <c r="E24" s="639"/>
      <c r="F24" s="173" t="s">
        <v>274</v>
      </c>
      <c r="G24" s="633" t="s">
        <v>223</v>
      </c>
      <c r="H24" s="634"/>
      <c r="I24" s="640"/>
      <c r="J24" s="28"/>
      <c r="K24" s="28"/>
      <c r="M24" s="189"/>
    </row>
    <row r="25" spans="2:14" ht="22.5" customHeight="1" x14ac:dyDescent="0.2">
      <c r="B25" s="641" t="s">
        <v>235</v>
      </c>
      <c r="C25" s="636"/>
      <c r="D25" s="636"/>
      <c r="E25" s="636"/>
      <c r="F25" s="636"/>
      <c r="G25" s="636"/>
      <c r="H25" s="636"/>
      <c r="I25" s="642"/>
      <c r="J25" s="180"/>
      <c r="K25" s="180"/>
      <c r="M25" s="189"/>
    </row>
    <row r="26" spans="2:14" ht="43.5" customHeight="1" x14ac:dyDescent="0.2">
      <c r="B26" s="228" t="s">
        <v>105</v>
      </c>
      <c r="C26" s="229" t="s">
        <v>261</v>
      </c>
      <c r="D26" s="229" t="s">
        <v>260</v>
      </c>
      <c r="E26" s="230" t="s">
        <v>264</v>
      </c>
      <c r="F26" s="229" t="s">
        <v>263</v>
      </c>
      <c r="G26" s="229" t="s">
        <v>262</v>
      </c>
      <c r="H26" s="230" t="s">
        <v>298</v>
      </c>
      <c r="I26" s="231" t="s">
        <v>273</v>
      </c>
      <c r="J26" s="187"/>
      <c r="K26" s="187"/>
      <c r="M26" s="189"/>
    </row>
    <row r="27" spans="2:14" ht="19.5" customHeight="1" x14ac:dyDescent="0.2">
      <c r="B27" s="232" t="s">
        <v>113</v>
      </c>
      <c r="C27" s="242">
        <v>0</v>
      </c>
      <c r="D27" s="242">
        <v>0</v>
      </c>
      <c r="E27" s="217">
        <v>0</v>
      </c>
      <c r="F27" s="552">
        <f>SUM(C27:C38)</f>
        <v>0.02</v>
      </c>
      <c r="G27" s="643">
        <f>SUM(D27:D38)</f>
        <v>0</v>
      </c>
      <c r="H27" s="253"/>
      <c r="I27" s="643">
        <f>G27+I22</f>
        <v>0.02</v>
      </c>
      <c r="J27" s="38"/>
      <c r="K27" s="38"/>
      <c r="M27" s="189"/>
    </row>
    <row r="28" spans="2:14" ht="19.5" customHeight="1" x14ac:dyDescent="0.2">
      <c r="B28" s="232" t="s">
        <v>114</v>
      </c>
      <c r="C28" s="242">
        <v>0</v>
      </c>
      <c r="D28" s="242">
        <v>0</v>
      </c>
      <c r="E28" s="217">
        <v>0</v>
      </c>
      <c r="F28" s="553"/>
      <c r="G28" s="644"/>
      <c r="H28" s="253"/>
      <c r="I28" s="644"/>
      <c r="J28" s="38"/>
      <c r="K28" s="38"/>
      <c r="M28" s="189"/>
    </row>
    <row r="29" spans="2:14" ht="19.5" customHeight="1" x14ac:dyDescent="0.2">
      <c r="B29" s="232" t="s">
        <v>115</v>
      </c>
      <c r="C29" s="242">
        <f>0.06*G23</f>
        <v>1.1999999999999999E-3</v>
      </c>
      <c r="D29" s="242">
        <v>0</v>
      </c>
      <c r="E29" s="217">
        <f>+D29/C29</f>
        <v>0</v>
      </c>
      <c r="F29" s="553"/>
      <c r="G29" s="644"/>
      <c r="H29" s="251">
        <f>+(D29*100%)/$G$23</f>
        <v>0</v>
      </c>
      <c r="I29" s="644"/>
      <c r="J29" s="38"/>
      <c r="K29" s="38"/>
      <c r="M29" s="189"/>
    </row>
    <row r="30" spans="2:14" ht="19.5" customHeight="1" x14ac:dyDescent="0.2">
      <c r="B30" s="232" t="s">
        <v>116</v>
      </c>
      <c r="C30" s="242">
        <f>0.3*G23</f>
        <v>6.0000000000000001E-3</v>
      </c>
      <c r="D30" s="242">
        <v>0</v>
      </c>
      <c r="E30" s="217">
        <f t="shared" ref="E30:E32" si="0">+D30/C30</f>
        <v>0</v>
      </c>
      <c r="F30" s="553"/>
      <c r="G30" s="644"/>
      <c r="H30" s="251">
        <f>+IF(D30="","",((D30*100%)/$G$23)+H29)</f>
        <v>0</v>
      </c>
      <c r="I30" s="644"/>
      <c r="J30" s="38"/>
      <c r="K30" s="38"/>
    </row>
    <row r="31" spans="2:14" ht="19.5" customHeight="1" x14ac:dyDescent="0.2">
      <c r="B31" s="232" t="s">
        <v>117</v>
      </c>
      <c r="C31" s="242">
        <f>0.24*G23</f>
        <v>4.7999999999999996E-3</v>
      </c>
      <c r="D31" s="260">
        <v>0</v>
      </c>
      <c r="E31" s="217">
        <f t="shared" si="0"/>
        <v>0</v>
      </c>
      <c r="F31" s="553"/>
      <c r="G31" s="644"/>
      <c r="H31" s="251">
        <f t="shared" ref="H31:H38" si="1">+IF(D31="","",((D31*100%)/$G$23)+H30)</f>
        <v>0</v>
      </c>
      <c r="I31" s="644"/>
      <c r="J31" s="38"/>
      <c r="K31" s="38"/>
    </row>
    <row r="32" spans="2:14" ht="19.5" customHeight="1" x14ac:dyDescent="0.2">
      <c r="B32" s="232" t="s">
        <v>118</v>
      </c>
      <c r="C32" s="242">
        <f>0.08*G23</f>
        <v>1.6000000000000001E-3</v>
      </c>
      <c r="D32" s="260">
        <v>0</v>
      </c>
      <c r="E32" s="217">
        <f t="shared" si="0"/>
        <v>0</v>
      </c>
      <c r="F32" s="553"/>
      <c r="G32" s="644"/>
      <c r="H32" s="251">
        <f t="shared" si="1"/>
        <v>0</v>
      </c>
      <c r="I32" s="644"/>
      <c r="J32" s="38"/>
      <c r="K32" s="38"/>
    </row>
    <row r="33" spans="2:11" ht="19.5" customHeight="1" x14ac:dyDescent="0.2">
      <c r="B33" s="232" t="s">
        <v>119</v>
      </c>
      <c r="C33" s="242">
        <f>0.08*G23</f>
        <v>1.6000000000000001E-3</v>
      </c>
      <c r="D33" s="260">
        <v>0</v>
      </c>
      <c r="E33" s="217">
        <v>0</v>
      </c>
      <c r="F33" s="553"/>
      <c r="G33" s="644"/>
      <c r="H33" s="251">
        <f t="shared" si="1"/>
        <v>0</v>
      </c>
      <c r="I33" s="644"/>
      <c r="J33" s="38"/>
      <c r="K33" s="38"/>
    </row>
    <row r="34" spans="2:11" ht="19.5" customHeight="1" x14ac:dyDescent="0.2">
      <c r="B34" s="232" t="s">
        <v>120</v>
      </c>
      <c r="C34" s="242">
        <f>0.2*G23</f>
        <v>4.0000000000000001E-3</v>
      </c>
      <c r="D34" s="260">
        <v>0</v>
      </c>
      <c r="E34" s="217">
        <v>0</v>
      </c>
      <c r="F34" s="553"/>
      <c r="G34" s="644"/>
      <c r="H34" s="251">
        <f t="shared" si="1"/>
        <v>0</v>
      </c>
      <c r="I34" s="644"/>
      <c r="J34" s="38"/>
      <c r="K34" s="38"/>
    </row>
    <row r="35" spans="2:11" ht="19.5" customHeight="1" x14ac:dyDescent="0.2">
      <c r="B35" s="232" t="s">
        <v>121</v>
      </c>
      <c r="C35" s="242">
        <f>0.04*G23</f>
        <v>8.0000000000000004E-4</v>
      </c>
      <c r="D35" s="260">
        <v>0</v>
      </c>
      <c r="E35" s="217">
        <v>0</v>
      </c>
      <c r="F35" s="553"/>
      <c r="G35" s="644"/>
      <c r="H35" s="251">
        <f t="shared" si="1"/>
        <v>0</v>
      </c>
      <c r="I35" s="644"/>
      <c r="J35" s="38"/>
      <c r="K35" s="38"/>
    </row>
    <row r="36" spans="2:11" ht="19.5" customHeight="1" x14ac:dyDescent="0.2">
      <c r="B36" s="232" t="s">
        <v>122</v>
      </c>
      <c r="C36" s="242">
        <f>0*G23</f>
        <v>0</v>
      </c>
      <c r="D36" s="260">
        <v>0</v>
      </c>
      <c r="E36" s="217">
        <v>1</v>
      </c>
      <c r="F36" s="553"/>
      <c r="G36" s="644"/>
      <c r="H36" s="251">
        <f t="shared" si="1"/>
        <v>0</v>
      </c>
      <c r="I36" s="644"/>
      <c r="J36" s="38"/>
      <c r="K36" s="38"/>
    </row>
    <row r="37" spans="2:11" ht="19.5" customHeight="1" x14ac:dyDescent="0.2">
      <c r="B37" s="232" t="s">
        <v>123</v>
      </c>
      <c r="C37" s="242">
        <f>0*G23</f>
        <v>0</v>
      </c>
      <c r="D37" s="220">
        <v>0</v>
      </c>
      <c r="E37" s="217">
        <v>0</v>
      </c>
      <c r="F37" s="553"/>
      <c r="G37" s="644"/>
      <c r="H37" s="251">
        <f t="shared" si="1"/>
        <v>0</v>
      </c>
      <c r="I37" s="644"/>
      <c r="J37" s="38"/>
      <c r="K37" s="38"/>
    </row>
    <row r="38" spans="2:11" ht="19.5" customHeight="1" x14ac:dyDescent="0.2">
      <c r="B38" s="232" t="s">
        <v>124</v>
      </c>
      <c r="C38" s="242">
        <f>0*G23</f>
        <v>0</v>
      </c>
      <c r="D38" s="220">
        <v>0</v>
      </c>
      <c r="E38" s="217">
        <v>0</v>
      </c>
      <c r="F38" s="554"/>
      <c r="G38" s="645"/>
      <c r="H38" s="251">
        <f t="shared" si="1"/>
        <v>0</v>
      </c>
      <c r="I38" s="645"/>
      <c r="J38" s="38"/>
      <c r="K38" s="38"/>
    </row>
    <row r="39" spans="2:11" ht="57.75" customHeight="1" x14ac:dyDescent="0.2">
      <c r="B39" s="233" t="s">
        <v>277</v>
      </c>
      <c r="C39" s="606" t="s">
        <v>340</v>
      </c>
      <c r="D39" s="607"/>
      <c r="E39" s="607"/>
      <c r="F39" s="607"/>
      <c r="G39" s="607"/>
      <c r="H39" s="607"/>
      <c r="I39" s="608"/>
      <c r="J39" s="190"/>
      <c r="K39" s="190"/>
    </row>
    <row r="40" spans="2:11" ht="34.5" customHeight="1" x14ac:dyDescent="0.2">
      <c r="B40" s="646"/>
      <c r="C40" s="541"/>
      <c r="D40" s="541"/>
      <c r="E40" s="541"/>
      <c r="F40" s="541"/>
      <c r="G40" s="541"/>
      <c r="H40" s="541"/>
      <c r="I40" s="647"/>
      <c r="J40" s="180"/>
      <c r="K40" s="180"/>
    </row>
    <row r="41" spans="2:11" ht="34.5" customHeight="1" x14ac:dyDescent="0.2">
      <c r="B41" s="648"/>
      <c r="C41" s="649"/>
      <c r="D41" s="649"/>
      <c r="E41" s="649"/>
      <c r="F41" s="649"/>
      <c r="G41" s="649"/>
      <c r="H41" s="649"/>
      <c r="I41" s="650"/>
      <c r="J41" s="190"/>
      <c r="K41" s="190"/>
    </row>
    <row r="42" spans="2:11" ht="34.5" customHeight="1" x14ac:dyDescent="0.2">
      <c r="B42" s="648"/>
      <c r="C42" s="649"/>
      <c r="D42" s="649"/>
      <c r="E42" s="649"/>
      <c r="F42" s="649"/>
      <c r="G42" s="649"/>
      <c r="H42" s="649"/>
      <c r="I42" s="650"/>
      <c r="J42" s="190"/>
      <c r="K42" s="190"/>
    </row>
    <row r="43" spans="2:11" ht="34.5" customHeight="1" x14ac:dyDescent="0.2">
      <c r="B43" s="648"/>
      <c r="C43" s="649"/>
      <c r="D43" s="649"/>
      <c r="E43" s="649"/>
      <c r="F43" s="649"/>
      <c r="G43" s="649"/>
      <c r="H43" s="649"/>
      <c r="I43" s="650"/>
      <c r="J43" s="190"/>
      <c r="K43" s="190"/>
    </row>
    <row r="44" spans="2:11" ht="34.5" customHeight="1" x14ac:dyDescent="0.2">
      <c r="B44" s="651"/>
      <c r="C44" s="547"/>
      <c r="D44" s="547"/>
      <c r="E44" s="547"/>
      <c r="F44" s="547"/>
      <c r="G44" s="547"/>
      <c r="H44" s="547"/>
      <c r="I44" s="652"/>
      <c r="J44" s="179"/>
      <c r="K44" s="179"/>
    </row>
    <row r="45" spans="2:11" ht="69.75" customHeight="1" x14ac:dyDescent="0.2">
      <c r="B45" s="225" t="s">
        <v>278</v>
      </c>
      <c r="C45" s="653" t="s">
        <v>341</v>
      </c>
      <c r="D45" s="654"/>
      <c r="E45" s="654"/>
      <c r="F45" s="654"/>
      <c r="G45" s="654"/>
      <c r="H45" s="654"/>
      <c r="I45" s="655"/>
      <c r="J45" s="191"/>
      <c r="K45" s="191"/>
    </row>
    <row r="46" spans="2:11" ht="32.25" customHeight="1" x14ac:dyDescent="0.2">
      <c r="B46" s="225" t="s">
        <v>279</v>
      </c>
      <c r="C46" s="572" t="s">
        <v>337</v>
      </c>
      <c r="D46" s="573"/>
      <c r="E46" s="573"/>
      <c r="F46" s="573"/>
      <c r="G46" s="573"/>
      <c r="H46" s="573"/>
      <c r="I46" s="574"/>
      <c r="J46" s="191"/>
      <c r="K46" s="191"/>
    </row>
    <row r="47" spans="2:11" ht="48.75" customHeight="1" x14ac:dyDescent="0.2">
      <c r="B47" s="234" t="s">
        <v>280</v>
      </c>
      <c r="C47" s="575" t="s">
        <v>342</v>
      </c>
      <c r="D47" s="576"/>
      <c r="E47" s="576"/>
      <c r="F47" s="576"/>
      <c r="G47" s="576"/>
      <c r="H47" s="576"/>
      <c r="I47" s="577"/>
      <c r="J47" s="191"/>
      <c r="K47" s="191"/>
    </row>
    <row r="48" spans="2:11" ht="22.5" customHeight="1" x14ac:dyDescent="0.2">
      <c r="B48" s="636" t="s">
        <v>236</v>
      </c>
      <c r="C48" s="636"/>
      <c r="D48" s="636"/>
      <c r="E48" s="636"/>
      <c r="F48" s="636"/>
      <c r="G48" s="636"/>
      <c r="H48" s="636"/>
      <c r="I48" s="636"/>
      <c r="J48" s="191"/>
      <c r="K48" s="191"/>
    </row>
    <row r="49" spans="2:11" ht="22.5" customHeight="1" x14ac:dyDescent="0.2">
      <c r="B49" s="656" t="s">
        <v>281</v>
      </c>
      <c r="C49" s="235" t="s">
        <v>282</v>
      </c>
      <c r="D49" s="658" t="s">
        <v>283</v>
      </c>
      <c r="E49" s="658"/>
      <c r="F49" s="658"/>
      <c r="G49" s="658" t="s">
        <v>284</v>
      </c>
      <c r="H49" s="658"/>
      <c r="I49" s="658"/>
      <c r="J49" s="192"/>
      <c r="K49" s="192"/>
    </row>
    <row r="50" spans="2:11" ht="30.75" customHeight="1" x14ac:dyDescent="0.2">
      <c r="B50" s="657"/>
      <c r="C50" s="236"/>
      <c r="D50" s="659"/>
      <c r="E50" s="659"/>
      <c r="F50" s="659"/>
      <c r="G50" s="659"/>
      <c r="H50" s="659"/>
      <c r="I50" s="659"/>
      <c r="J50" s="192"/>
      <c r="K50" s="192"/>
    </row>
    <row r="51" spans="2:11" ht="32.25" customHeight="1" x14ac:dyDescent="0.2">
      <c r="B51" s="237" t="s">
        <v>285</v>
      </c>
      <c r="C51" s="566" t="s">
        <v>303</v>
      </c>
      <c r="D51" s="567"/>
      <c r="E51" s="567"/>
      <c r="F51" s="567"/>
      <c r="G51" s="567"/>
      <c r="H51" s="567"/>
      <c r="I51" s="568"/>
      <c r="J51" s="193"/>
      <c r="K51" s="193"/>
    </row>
    <row r="52" spans="2:11" ht="28.5" customHeight="1" x14ac:dyDescent="0.2">
      <c r="B52" s="226" t="s">
        <v>286</v>
      </c>
      <c r="C52" s="566" t="s">
        <v>303</v>
      </c>
      <c r="D52" s="567"/>
      <c r="E52" s="567"/>
      <c r="F52" s="567"/>
      <c r="G52" s="567"/>
      <c r="H52" s="567"/>
      <c r="I52" s="568"/>
      <c r="J52" s="193"/>
      <c r="K52" s="193"/>
    </row>
    <row r="53" spans="2:11" ht="30" customHeight="1" x14ac:dyDescent="0.2">
      <c r="B53" s="234" t="s">
        <v>287</v>
      </c>
      <c r="C53" s="555" t="s">
        <v>336</v>
      </c>
      <c r="D53" s="556"/>
      <c r="E53" s="556"/>
      <c r="F53" s="556"/>
      <c r="G53" s="556"/>
      <c r="H53" s="556"/>
      <c r="I53" s="557"/>
      <c r="J53" s="194"/>
      <c r="K53" s="194"/>
    </row>
    <row r="54" spans="2:11" ht="31.5" customHeight="1" thickBot="1" x14ac:dyDescent="0.25">
      <c r="B54" s="234" t="s">
        <v>288</v>
      </c>
      <c r="C54" s="558" t="s">
        <v>295</v>
      </c>
      <c r="D54" s="558"/>
      <c r="E54" s="558"/>
      <c r="F54" s="558"/>
      <c r="G54" s="558"/>
      <c r="H54" s="558"/>
      <c r="I54" s="559"/>
      <c r="J54" s="195"/>
      <c r="K54" s="195"/>
    </row>
    <row r="55" spans="2:11" ht="12.75" customHeight="1" x14ac:dyDescent="0.2">
      <c r="B55" s="47"/>
      <c r="C55" s="196"/>
      <c r="D55" s="196"/>
      <c r="E55" s="197"/>
      <c r="F55" s="197"/>
      <c r="G55" s="238"/>
      <c r="H55" s="48"/>
      <c r="I55" s="196"/>
      <c r="J55" s="195"/>
      <c r="K55" s="195"/>
    </row>
    <row r="56" spans="2:11" x14ac:dyDescent="0.2">
      <c r="B56" s="47"/>
      <c r="C56" s="196"/>
      <c r="D56" s="196"/>
      <c r="E56" s="197"/>
      <c r="F56" s="197"/>
      <c r="G56" s="238"/>
      <c r="H56" s="48"/>
      <c r="I56" s="196"/>
      <c r="J56" s="195"/>
      <c r="K56" s="195"/>
    </row>
    <row r="57" spans="2:11" x14ac:dyDescent="0.2">
      <c r="B57" s="47"/>
      <c r="C57" s="196"/>
      <c r="D57" s="196"/>
      <c r="E57" s="197"/>
      <c r="F57" s="197"/>
      <c r="G57" s="238"/>
      <c r="H57" s="48"/>
      <c r="I57" s="196"/>
      <c r="J57" s="195"/>
      <c r="K57" s="195"/>
    </row>
    <row r="58" spans="2:11" x14ac:dyDescent="0.2">
      <c r="B58" s="47"/>
      <c r="C58" s="196"/>
      <c r="D58" s="196"/>
      <c r="E58" s="197"/>
      <c r="F58" s="197"/>
      <c r="G58" s="238"/>
      <c r="H58" s="48"/>
      <c r="I58" s="196"/>
      <c r="J58" s="195"/>
      <c r="K58" s="195"/>
    </row>
    <row r="59" spans="2:11" x14ac:dyDescent="0.2">
      <c r="B59" s="47"/>
      <c r="C59" s="196"/>
      <c r="D59" s="196"/>
      <c r="E59" s="197"/>
      <c r="F59" s="197"/>
      <c r="G59" s="238"/>
      <c r="H59" s="48"/>
      <c r="I59" s="196"/>
      <c r="J59" s="195"/>
      <c r="K59" s="195"/>
    </row>
    <row r="60" spans="2:11" ht="25.5" customHeight="1" x14ac:dyDescent="0.2">
      <c r="B60" s="47"/>
      <c r="C60" s="196"/>
      <c r="D60" s="196"/>
      <c r="E60" s="197"/>
      <c r="F60" s="197"/>
      <c r="G60" s="23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20" zoomScaleNormal="100" workbookViewId="0">
      <selection activeCell="D27" sqref="D27"/>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14"/>
      <c r="C1" s="615" t="s">
        <v>25</v>
      </c>
      <c r="D1" s="615"/>
      <c r="E1" s="615"/>
      <c r="F1" s="615"/>
      <c r="G1" s="615"/>
      <c r="H1" s="615"/>
      <c r="I1" s="616"/>
      <c r="J1" s="177"/>
      <c r="K1" s="177"/>
      <c r="M1" s="178" t="s">
        <v>47</v>
      </c>
    </row>
    <row r="2" spans="2:14" ht="37.5" customHeight="1" x14ac:dyDescent="0.2">
      <c r="B2" s="614"/>
      <c r="C2" s="615" t="s">
        <v>239</v>
      </c>
      <c r="D2" s="615"/>
      <c r="E2" s="615"/>
      <c r="F2" s="615"/>
      <c r="G2" s="615"/>
      <c r="H2" s="615"/>
      <c r="I2" s="616"/>
      <c r="J2" s="177"/>
      <c r="K2" s="177"/>
      <c r="M2" s="178" t="s">
        <v>48</v>
      </c>
    </row>
    <row r="3" spans="2:14" ht="37.5" customHeight="1" x14ac:dyDescent="0.2">
      <c r="B3" s="614"/>
      <c r="C3" s="615" t="s">
        <v>240</v>
      </c>
      <c r="D3" s="615"/>
      <c r="E3" s="615"/>
      <c r="F3" s="615" t="s">
        <v>241</v>
      </c>
      <c r="G3" s="615"/>
      <c r="H3" s="615"/>
      <c r="I3" s="616"/>
      <c r="J3" s="177"/>
      <c r="K3" s="177"/>
      <c r="M3" s="178" t="s">
        <v>50</v>
      </c>
    </row>
    <row r="4" spans="2:14" ht="23.25" customHeight="1" x14ac:dyDescent="0.2">
      <c r="B4" s="617"/>
      <c r="C4" s="617"/>
      <c r="D4" s="617"/>
      <c r="E4" s="617"/>
      <c r="F4" s="617"/>
      <c r="G4" s="617"/>
      <c r="H4" s="617"/>
      <c r="I4" s="617"/>
      <c r="J4" s="179"/>
      <c r="K4" s="179"/>
    </row>
    <row r="5" spans="2:14" ht="24" customHeight="1" x14ac:dyDescent="0.2">
      <c r="B5" s="618" t="s">
        <v>234</v>
      </c>
      <c r="C5" s="618"/>
      <c r="D5" s="618"/>
      <c r="E5" s="618"/>
      <c r="F5" s="618"/>
      <c r="G5" s="618"/>
      <c r="H5" s="618"/>
      <c r="I5" s="618"/>
      <c r="J5" s="180"/>
      <c r="K5" s="180"/>
      <c r="N5" s="181" t="s">
        <v>57</v>
      </c>
    </row>
    <row r="6" spans="2:14" ht="53.25" customHeight="1" x14ac:dyDescent="0.2">
      <c r="B6" s="225" t="s">
        <v>242</v>
      </c>
      <c r="C6" s="247">
        <v>4</v>
      </c>
      <c r="D6" s="494" t="s">
        <v>243</v>
      </c>
      <c r="E6" s="494"/>
      <c r="F6" s="495" t="s">
        <v>300</v>
      </c>
      <c r="G6" s="495"/>
      <c r="H6" s="495"/>
      <c r="I6" s="496"/>
      <c r="J6" s="182"/>
      <c r="K6" s="182"/>
      <c r="M6" s="178" t="s">
        <v>60</v>
      </c>
      <c r="N6" s="181" t="s">
        <v>61</v>
      </c>
    </row>
    <row r="7" spans="2:14" ht="30.75" customHeight="1" x14ac:dyDescent="0.2">
      <c r="B7" s="225" t="s">
        <v>244</v>
      </c>
      <c r="C7" s="247" t="s">
        <v>81</v>
      </c>
      <c r="D7" s="494" t="s">
        <v>245</v>
      </c>
      <c r="E7" s="494"/>
      <c r="F7" s="497" t="s">
        <v>296</v>
      </c>
      <c r="G7" s="497"/>
      <c r="H7" s="213" t="s">
        <v>246</v>
      </c>
      <c r="I7" s="214" t="s">
        <v>76</v>
      </c>
      <c r="J7" s="183"/>
      <c r="K7" s="183"/>
      <c r="M7" s="178" t="s">
        <v>65</v>
      </c>
      <c r="N7" s="181" t="s">
        <v>66</v>
      </c>
    </row>
    <row r="8" spans="2:14" ht="57" customHeight="1" x14ac:dyDescent="0.2">
      <c r="B8" s="225" t="s">
        <v>247</v>
      </c>
      <c r="C8" s="495" t="s">
        <v>301</v>
      </c>
      <c r="D8" s="495"/>
      <c r="E8" s="495"/>
      <c r="F8" s="495"/>
      <c r="G8" s="248" t="s">
        <v>248</v>
      </c>
      <c r="H8" s="500">
        <v>7556</v>
      </c>
      <c r="I8" s="501"/>
      <c r="J8" s="21"/>
      <c r="K8" s="21"/>
      <c r="M8" s="178" t="s">
        <v>69</v>
      </c>
      <c r="N8" s="181" t="s">
        <v>70</v>
      </c>
    </row>
    <row r="9" spans="2:14" ht="30.75" customHeight="1" x14ac:dyDescent="0.2">
      <c r="B9" s="225" t="s">
        <v>48</v>
      </c>
      <c r="C9" s="502" t="s">
        <v>65</v>
      </c>
      <c r="D9" s="502"/>
      <c r="E9" s="502"/>
      <c r="F9" s="502"/>
      <c r="G9" s="248" t="s">
        <v>249</v>
      </c>
      <c r="H9" s="503" t="s">
        <v>302</v>
      </c>
      <c r="I9" s="504"/>
      <c r="J9" s="22"/>
      <c r="K9" s="22"/>
      <c r="M9" s="184" t="s">
        <v>73</v>
      </c>
    </row>
    <row r="10" spans="2:14" ht="30.75" customHeight="1" x14ac:dyDescent="0.2">
      <c r="B10" s="225" t="s">
        <v>250</v>
      </c>
      <c r="C10" s="495" t="s">
        <v>304</v>
      </c>
      <c r="D10" s="495"/>
      <c r="E10" s="495"/>
      <c r="F10" s="495"/>
      <c r="G10" s="495"/>
      <c r="H10" s="495"/>
      <c r="I10" s="496"/>
      <c r="J10" s="185"/>
      <c r="K10" s="185"/>
      <c r="M10" s="184"/>
    </row>
    <row r="11" spans="2:14" ht="47.25" customHeight="1" x14ac:dyDescent="0.2">
      <c r="B11" s="225" t="s">
        <v>251</v>
      </c>
      <c r="C11" s="495" t="s">
        <v>311</v>
      </c>
      <c r="D11" s="495"/>
      <c r="E11" s="495"/>
      <c r="F11" s="495"/>
      <c r="G11" s="495"/>
      <c r="H11" s="495"/>
      <c r="I11" s="495"/>
      <c r="J11" s="183"/>
      <c r="K11" s="183"/>
      <c r="M11" s="184"/>
      <c r="N11" s="181" t="s">
        <v>76</v>
      </c>
    </row>
    <row r="12" spans="2:14" ht="30.75" customHeight="1" x14ac:dyDescent="0.2">
      <c r="B12" s="225" t="s">
        <v>254</v>
      </c>
      <c r="C12" s="590" t="s">
        <v>331</v>
      </c>
      <c r="D12" s="590"/>
      <c r="E12" s="590"/>
      <c r="F12" s="590"/>
      <c r="G12" s="226" t="s">
        <v>252</v>
      </c>
      <c r="H12" s="660" t="s">
        <v>91</v>
      </c>
      <c r="I12" s="660"/>
      <c r="J12" s="183"/>
      <c r="K12" s="183"/>
      <c r="M12" s="184" t="s">
        <v>80</v>
      </c>
      <c r="N12" s="181" t="s">
        <v>81</v>
      </c>
    </row>
    <row r="13" spans="2:14" ht="30.75" customHeight="1" x14ac:dyDescent="0.2">
      <c r="B13" s="225" t="s">
        <v>255</v>
      </c>
      <c r="C13" s="507" t="s">
        <v>339</v>
      </c>
      <c r="D13" s="508"/>
      <c r="E13" s="508"/>
      <c r="F13" s="509"/>
      <c r="G13" s="226" t="s">
        <v>253</v>
      </c>
      <c r="H13" s="661" t="s">
        <v>70</v>
      </c>
      <c r="I13" s="661"/>
      <c r="J13" s="183"/>
      <c r="K13" s="183"/>
      <c r="M13" s="184" t="s">
        <v>84</v>
      </c>
    </row>
    <row r="14" spans="2:14" ht="64.5" customHeight="1" x14ac:dyDescent="0.2">
      <c r="B14" s="225" t="s">
        <v>256</v>
      </c>
      <c r="C14" s="587" t="s">
        <v>320</v>
      </c>
      <c r="D14" s="587"/>
      <c r="E14" s="587"/>
      <c r="F14" s="587"/>
      <c r="G14" s="587"/>
      <c r="H14" s="587"/>
      <c r="I14" s="587"/>
      <c r="J14" s="185"/>
      <c r="K14" s="185"/>
      <c r="M14" s="184" t="s">
        <v>86</v>
      </c>
      <c r="N14" s="181"/>
    </row>
    <row r="15" spans="2:14" ht="30.75" customHeight="1" x14ac:dyDescent="0.2">
      <c r="B15" s="225" t="s">
        <v>257</v>
      </c>
      <c r="C15" s="590" t="s">
        <v>292</v>
      </c>
      <c r="D15" s="590"/>
      <c r="E15" s="590"/>
      <c r="F15" s="590"/>
      <c r="G15" s="590"/>
      <c r="H15" s="590"/>
      <c r="I15" s="590"/>
      <c r="J15" s="186"/>
      <c r="K15" s="186"/>
      <c r="M15" s="184" t="s">
        <v>88</v>
      </c>
      <c r="N15" s="181"/>
    </row>
    <row r="16" spans="2:14" ht="47.25" customHeight="1" x14ac:dyDescent="0.2">
      <c r="B16" s="225" t="s">
        <v>258</v>
      </c>
      <c r="C16" s="587" t="s">
        <v>323</v>
      </c>
      <c r="D16" s="587"/>
      <c r="E16" s="587"/>
      <c r="F16" s="587"/>
      <c r="G16" s="587"/>
      <c r="H16" s="587"/>
      <c r="I16" s="587"/>
      <c r="J16" s="187"/>
      <c r="K16" s="187"/>
      <c r="M16" s="184"/>
      <c r="N16" s="181"/>
    </row>
    <row r="17" spans="2:14" ht="30.75" customHeight="1" x14ac:dyDescent="0.2">
      <c r="B17" s="225" t="s">
        <v>259</v>
      </c>
      <c r="C17" s="661" t="s">
        <v>151</v>
      </c>
      <c r="D17" s="662"/>
      <c r="E17" s="662"/>
      <c r="F17" s="662"/>
      <c r="G17" s="662"/>
      <c r="H17" s="662"/>
      <c r="I17" s="662"/>
      <c r="J17" s="188"/>
      <c r="K17" s="188"/>
      <c r="M17" s="184" t="s">
        <v>91</v>
      </c>
      <c r="N17" s="181"/>
    </row>
    <row r="18" spans="2:14" ht="18" customHeight="1" x14ac:dyDescent="0.2">
      <c r="B18" s="627" t="s">
        <v>265</v>
      </c>
      <c r="C18" s="628" t="s">
        <v>237</v>
      </c>
      <c r="D18" s="628"/>
      <c r="E18" s="628"/>
      <c r="F18" s="629" t="s">
        <v>238</v>
      </c>
      <c r="G18" s="629"/>
      <c r="H18" s="629"/>
      <c r="I18" s="629"/>
      <c r="J18" s="28"/>
      <c r="K18" s="28"/>
      <c r="M18" s="184" t="s">
        <v>79</v>
      </c>
      <c r="N18" s="181"/>
    </row>
    <row r="19" spans="2:14" ht="96" customHeight="1" x14ac:dyDescent="0.2">
      <c r="B19" s="627"/>
      <c r="C19" s="495" t="s">
        <v>333</v>
      </c>
      <c r="D19" s="495"/>
      <c r="E19" s="495"/>
      <c r="F19" s="495" t="s">
        <v>332</v>
      </c>
      <c r="G19" s="495"/>
      <c r="H19" s="495"/>
      <c r="I19" s="496"/>
      <c r="J19" s="187"/>
      <c r="K19" s="187"/>
      <c r="M19" s="184" t="s">
        <v>95</v>
      </c>
      <c r="N19" s="181"/>
    </row>
    <row r="20" spans="2:14" ht="39.75" customHeight="1" x14ac:dyDescent="0.2">
      <c r="B20" s="227" t="s">
        <v>266</v>
      </c>
      <c r="C20" s="522" t="s">
        <v>152</v>
      </c>
      <c r="D20" s="523"/>
      <c r="E20" s="524"/>
      <c r="F20" s="525" t="s">
        <v>152</v>
      </c>
      <c r="G20" s="525"/>
      <c r="H20" s="525"/>
      <c r="I20" s="526"/>
      <c r="J20" s="183"/>
      <c r="K20" s="183"/>
      <c r="M20" s="184"/>
      <c r="N20" s="181"/>
    </row>
    <row r="21" spans="2:14" ht="58.5" customHeight="1" x14ac:dyDescent="0.2">
      <c r="B21" s="227" t="s">
        <v>267</v>
      </c>
      <c r="C21" s="630" t="s">
        <v>299</v>
      </c>
      <c r="D21" s="631"/>
      <c r="E21" s="632"/>
      <c r="F21" s="633" t="s">
        <v>315</v>
      </c>
      <c r="G21" s="634"/>
      <c r="H21" s="634"/>
      <c r="I21" s="635"/>
      <c r="J21" s="186"/>
      <c r="K21" s="186"/>
      <c r="M21" s="189"/>
      <c r="N21" s="181"/>
    </row>
    <row r="22" spans="2:14" ht="23.25" customHeight="1" x14ac:dyDescent="0.2">
      <c r="B22" s="227" t="s">
        <v>268</v>
      </c>
      <c r="C22" s="510">
        <v>44562</v>
      </c>
      <c r="D22" s="532"/>
      <c r="E22" s="533"/>
      <c r="F22" s="226" t="s">
        <v>271</v>
      </c>
      <c r="G22" s="243">
        <v>0</v>
      </c>
      <c r="H22" s="226" t="s">
        <v>275</v>
      </c>
      <c r="I22" s="268">
        <v>0.05</v>
      </c>
      <c r="J22" s="30"/>
      <c r="K22" s="30"/>
      <c r="M22" s="189"/>
    </row>
    <row r="23" spans="2:14" ht="27" customHeight="1" x14ac:dyDescent="0.2">
      <c r="B23" s="227" t="s">
        <v>269</v>
      </c>
      <c r="C23" s="510">
        <v>44926</v>
      </c>
      <c r="D23" s="511"/>
      <c r="E23" s="512"/>
      <c r="F23" s="226" t="s">
        <v>272</v>
      </c>
      <c r="G23" s="622">
        <v>0.05</v>
      </c>
      <c r="H23" s="623"/>
      <c r="I23" s="624"/>
      <c r="J23" s="31"/>
      <c r="K23" s="31"/>
      <c r="M23" s="189"/>
    </row>
    <row r="24" spans="2:14" ht="30.75" customHeight="1" x14ac:dyDescent="0.2">
      <c r="B24" s="219" t="s">
        <v>270</v>
      </c>
      <c r="C24" s="600" t="s">
        <v>88</v>
      </c>
      <c r="D24" s="601"/>
      <c r="E24" s="602"/>
      <c r="F24" s="173" t="s">
        <v>274</v>
      </c>
      <c r="G24" s="633" t="s">
        <v>223</v>
      </c>
      <c r="H24" s="634"/>
      <c r="I24" s="640"/>
      <c r="J24" s="28"/>
      <c r="K24" s="28"/>
      <c r="M24" s="189"/>
    </row>
    <row r="25" spans="2:14" ht="22.5" customHeight="1" x14ac:dyDescent="0.2">
      <c r="B25" s="641" t="s">
        <v>235</v>
      </c>
      <c r="C25" s="636"/>
      <c r="D25" s="636"/>
      <c r="E25" s="636"/>
      <c r="F25" s="636"/>
      <c r="G25" s="636"/>
      <c r="H25" s="636"/>
      <c r="I25" s="642"/>
      <c r="J25" s="180"/>
      <c r="K25" s="180"/>
      <c r="M25" s="189"/>
    </row>
    <row r="26" spans="2:14" ht="43.5" customHeight="1" x14ac:dyDescent="0.2">
      <c r="B26" s="228" t="s">
        <v>105</v>
      </c>
      <c r="C26" s="229" t="s">
        <v>261</v>
      </c>
      <c r="D26" s="229" t="s">
        <v>260</v>
      </c>
      <c r="E26" s="230" t="s">
        <v>264</v>
      </c>
      <c r="F26" s="229" t="s">
        <v>263</v>
      </c>
      <c r="G26" s="229" t="s">
        <v>262</v>
      </c>
      <c r="H26" s="230" t="s">
        <v>298</v>
      </c>
      <c r="I26" s="231" t="s">
        <v>273</v>
      </c>
      <c r="J26" s="187"/>
      <c r="K26" s="187"/>
      <c r="M26" s="189"/>
    </row>
    <row r="27" spans="2:14" ht="19.5" customHeight="1" x14ac:dyDescent="0.2">
      <c r="B27" s="232" t="s">
        <v>113</v>
      </c>
      <c r="C27" s="242">
        <v>0</v>
      </c>
      <c r="D27" s="245">
        <v>0</v>
      </c>
      <c r="E27" s="249">
        <v>0</v>
      </c>
      <c r="F27" s="663">
        <f>SUM(C27:C38)</f>
        <v>5.000000000000001E-2</v>
      </c>
      <c r="G27" s="663">
        <f>SUM(D27:D38)</f>
        <v>0</v>
      </c>
      <c r="H27" s="254"/>
      <c r="I27" s="663">
        <f>G27+I22</f>
        <v>0.05</v>
      </c>
      <c r="J27" s="239"/>
      <c r="K27" s="38"/>
      <c r="M27" s="189"/>
    </row>
    <row r="28" spans="2:14" ht="19.5" customHeight="1" x14ac:dyDescent="0.2">
      <c r="B28" s="232" t="s">
        <v>114</v>
      </c>
      <c r="C28" s="242">
        <v>0</v>
      </c>
      <c r="D28" s="245">
        <v>0</v>
      </c>
      <c r="E28" s="249">
        <v>0</v>
      </c>
      <c r="F28" s="664"/>
      <c r="G28" s="664"/>
      <c r="H28" s="254"/>
      <c r="I28" s="664"/>
      <c r="J28" s="239"/>
      <c r="K28" s="38"/>
      <c r="M28" s="189"/>
    </row>
    <row r="29" spans="2:14" ht="19.5" customHeight="1" x14ac:dyDescent="0.2">
      <c r="B29" s="232" t="s">
        <v>115</v>
      </c>
      <c r="C29" s="242">
        <f>0.06*G23</f>
        <v>3.0000000000000001E-3</v>
      </c>
      <c r="D29" s="242">
        <v>0</v>
      </c>
      <c r="E29" s="249">
        <f t="shared" ref="E29:E35" si="0">+D29/C29</f>
        <v>0</v>
      </c>
      <c r="F29" s="664"/>
      <c r="G29" s="664"/>
      <c r="H29" s="251">
        <f>+(D29*100%)/$G$23</f>
        <v>0</v>
      </c>
      <c r="I29" s="664"/>
      <c r="J29" s="239"/>
      <c r="K29" s="38"/>
      <c r="M29" s="189"/>
    </row>
    <row r="30" spans="2:14" ht="19.5" customHeight="1" x14ac:dyDescent="0.2">
      <c r="B30" s="232" t="s">
        <v>116</v>
      </c>
      <c r="C30" s="242">
        <f>0.3*G23</f>
        <v>1.4999999999999999E-2</v>
      </c>
      <c r="D30" s="242">
        <v>0</v>
      </c>
      <c r="E30" s="249">
        <f t="shared" si="0"/>
        <v>0</v>
      </c>
      <c r="F30" s="664"/>
      <c r="G30" s="664"/>
      <c r="H30" s="251">
        <f>+IF(D30="","",((D30*100%)/$G$23)+H29)</f>
        <v>0</v>
      </c>
      <c r="I30" s="664"/>
      <c r="J30" s="239"/>
      <c r="K30" s="38"/>
    </row>
    <row r="31" spans="2:14" ht="19.5" customHeight="1" x14ac:dyDescent="0.2">
      <c r="B31" s="232" t="s">
        <v>117</v>
      </c>
      <c r="C31" s="242">
        <f>0.24*G23</f>
        <v>1.2E-2</v>
      </c>
      <c r="D31" s="242">
        <v>0</v>
      </c>
      <c r="E31" s="249">
        <f t="shared" si="0"/>
        <v>0</v>
      </c>
      <c r="F31" s="664"/>
      <c r="G31" s="664"/>
      <c r="H31" s="251">
        <f t="shared" ref="H31:H38" si="1">+IF(D31="","",((D31*100%)/$G$23)+H30)</f>
        <v>0</v>
      </c>
      <c r="I31" s="664"/>
      <c r="J31" s="239"/>
      <c r="K31" s="38"/>
    </row>
    <row r="32" spans="2:14" ht="19.5" customHeight="1" x14ac:dyDescent="0.2">
      <c r="B32" s="232" t="s">
        <v>118</v>
      </c>
      <c r="C32" s="242">
        <f>0.08*G23</f>
        <v>4.0000000000000001E-3</v>
      </c>
      <c r="D32" s="259">
        <v>0</v>
      </c>
      <c r="E32" s="249">
        <f t="shared" si="0"/>
        <v>0</v>
      </c>
      <c r="F32" s="664"/>
      <c r="G32" s="664"/>
      <c r="H32" s="251">
        <f t="shared" si="1"/>
        <v>0</v>
      </c>
      <c r="I32" s="664"/>
      <c r="J32" s="239"/>
      <c r="K32" s="38"/>
    </row>
    <row r="33" spans="2:11" ht="19.5" customHeight="1" x14ac:dyDescent="0.2">
      <c r="B33" s="232" t="s">
        <v>119</v>
      </c>
      <c r="C33" s="242">
        <f>0.08*G23</f>
        <v>4.0000000000000001E-3</v>
      </c>
      <c r="D33" s="245">
        <v>0</v>
      </c>
      <c r="E33" s="249">
        <v>0</v>
      </c>
      <c r="F33" s="664"/>
      <c r="G33" s="664"/>
      <c r="H33" s="251">
        <f t="shared" si="1"/>
        <v>0</v>
      </c>
      <c r="I33" s="664"/>
      <c r="J33" s="239"/>
      <c r="K33" s="38"/>
    </row>
    <row r="34" spans="2:11" ht="19.5" customHeight="1" x14ac:dyDescent="0.2">
      <c r="B34" s="232" t="s">
        <v>120</v>
      </c>
      <c r="C34" s="242">
        <f>0.2*G23</f>
        <v>1.0000000000000002E-2</v>
      </c>
      <c r="D34" s="245">
        <v>0</v>
      </c>
      <c r="E34" s="249">
        <f t="shared" si="0"/>
        <v>0</v>
      </c>
      <c r="F34" s="664"/>
      <c r="G34" s="664"/>
      <c r="H34" s="251">
        <f t="shared" si="1"/>
        <v>0</v>
      </c>
      <c r="I34" s="664"/>
      <c r="J34" s="239"/>
      <c r="K34" s="38"/>
    </row>
    <row r="35" spans="2:11" ht="19.5" customHeight="1" x14ac:dyDescent="0.2">
      <c r="B35" s="232" t="s">
        <v>121</v>
      </c>
      <c r="C35" s="242">
        <f>0.04*G23</f>
        <v>2E-3</v>
      </c>
      <c r="D35" s="245">
        <v>0</v>
      </c>
      <c r="E35" s="249">
        <f t="shared" si="0"/>
        <v>0</v>
      </c>
      <c r="F35" s="664"/>
      <c r="G35" s="664"/>
      <c r="H35" s="251">
        <f t="shared" si="1"/>
        <v>0</v>
      </c>
      <c r="I35" s="664"/>
      <c r="J35" s="239"/>
      <c r="K35" s="38"/>
    </row>
    <row r="36" spans="2:11" ht="19.5" customHeight="1" x14ac:dyDescent="0.2">
      <c r="B36" s="232" t="s">
        <v>122</v>
      </c>
      <c r="C36" s="242">
        <f>0*G23</f>
        <v>0</v>
      </c>
      <c r="D36" s="245">
        <v>0</v>
      </c>
      <c r="E36" s="249">
        <v>1</v>
      </c>
      <c r="F36" s="664"/>
      <c r="G36" s="664"/>
      <c r="H36" s="251">
        <f t="shared" si="1"/>
        <v>0</v>
      </c>
      <c r="I36" s="664"/>
      <c r="J36" s="239"/>
      <c r="K36" s="38"/>
    </row>
    <row r="37" spans="2:11" ht="19.5" customHeight="1" x14ac:dyDescent="0.2">
      <c r="B37" s="232" t="s">
        <v>123</v>
      </c>
      <c r="C37" s="242">
        <f>0*G23</f>
        <v>0</v>
      </c>
      <c r="D37" s="245">
        <v>0</v>
      </c>
      <c r="E37" s="249">
        <v>0</v>
      </c>
      <c r="F37" s="664"/>
      <c r="G37" s="664"/>
      <c r="H37" s="251">
        <f t="shared" si="1"/>
        <v>0</v>
      </c>
      <c r="I37" s="664"/>
      <c r="J37" s="239"/>
      <c r="K37" s="38"/>
    </row>
    <row r="38" spans="2:11" ht="19.5" customHeight="1" x14ac:dyDescent="0.2">
      <c r="B38" s="232" t="s">
        <v>124</v>
      </c>
      <c r="C38" s="242">
        <f>0*G23</f>
        <v>0</v>
      </c>
      <c r="D38" s="245">
        <v>0</v>
      </c>
      <c r="E38" s="249">
        <v>0</v>
      </c>
      <c r="F38" s="665"/>
      <c r="G38" s="665"/>
      <c r="H38" s="251">
        <f t="shared" si="1"/>
        <v>0</v>
      </c>
      <c r="I38" s="665"/>
      <c r="J38" s="239"/>
      <c r="K38" s="38"/>
    </row>
    <row r="39" spans="2:11" ht="54.75" customHeight="1" x14ac:dyDescent="0.2">
      <c r="B39" s="233" t="s">
        <v>277</v>
      </c>
      <c r="C39" s="606" t="s">
        <v>340</v>
      </c>
      <c r="D39" s="607"/>
      <c r="E39" s="607"/>
      <c r="F39" s="607"/>
      <c r="G39" s="607"/>
      <c r="H39" s="607"/>
      <c r="I39" s="608"/>
      <c r="J39" s="190"/>
      <c r="K39" s="190"/>
    </row>
    <row r="40" spans="2:11" ht="45" customHeight="1" x14ac:dyDescent="0.2">
      <c r="B40" s="646"/>
      <c r="C40" s="541"/>
      <c r="D40" s="541"/>
      <c r="E40" s="541"/>
      <c r="F40" s="541"/>
      <c r="G40" s="541"/>
      <c r="H40" s="541"/>
      <c r="I40" s="647"/>
      <c r="J40" s="180"/>
      <c r="K40" s="180"/>
    </row>
    <row r="41" spans="2:11" ht="45" customHeight="1" x14ac:dyDescent="0.2">
      <c r="B41" s="648"/>
      <c r="C41" s="649"/>
      <c r="D41" s="649"/>
      <c r="E41" s="649"/>
      <c r="F41" s="649"/>
      <c r="G41" s="649"/>
      <c r="H41" s="649"/>
      <c r="I41" s="650"/>
      <c r="J41" s="190"/>
      <c r="K41" s="190"/>
    </row>
    <row r="42" spans="2:11" ht="45" customHeight="1" x14ac:dyDescent="0.2">
      <c r="B42" s="648"/>
      <c r="C42" s="649"/>
      <c r="D42" s="649"/>
      <c r="E42" s="649"/>
      <c r="F42" s="649"/>
      <c r="G42" s="649"/>
      <c r="H42" s="649"/>
      <c r="I42" s="650"/>
      <c r="J42" s="190"/>
      <c r="K42" s="190"/>
    </row>
    <row r="43" spans="2:11" ht="45" customHeight="1" x14ac:dyDescent="0.2">
      <c r="B43" s="648"/>
      <c r="C43" s="649"/>
      <c r="D43" s="649"/>
      <c r="E43" s="649"/>
      <c r="F43" s="649"/>
      <c r="G43" s="649"/>
      <c r="H43" s="649"/>
      <c r="I43" s="650"/>
      <c r="J43" s="190"/>
      <c r="K43" s="190"/>
    </row>
    <row r="44" spans="2:11" ht="45" customHeight="1" x14ac:dyDescent="0.2">
      <c r="B44" s="651"/>
      <c r="C44" s="547"/>
      <c r="D44" s="547"/>
      <c r="E44" s="547"/>
      <c r="F44" s="547"/>
      <c r="G44" s="547"/>
      <c r="H44" s="547"/>
      <c r="I44" s="652"/>
      <c r="J44" s="179"/>
      <c r="K44" s="179"/>
    </row>
    <row r="45" spans="2:11" ht="62.25" customHeight="1" x14ac:dyDescent="0.2">
      <c r="B45" s="225" t="s">
        <v>278</v>
      </c>
      <c r="C45" s="653" t="s">
        <v>341</v>
      </c>
      <c r="D45" s="654"/>
      <c r="E45" s="654"/>
      <c r="F45" s="654"/>
      <c r="G45" s="654"/>
      <c r="H45" s="654"/>
      <c r="I45" s="655"/>
      <c r="J45" s="191"/>
      <c r="K45" s="191"/>
    </row>
    <row r="46" spans="2:11" ht="32.25" customHeight="1" x14ac:dyDescent="0.2">
      <c r="B46" s="225" t="s">
        <v>279</v>
      </c>
      <c r="C46" s="572" t="s">
        <v>337</v>
      </c>
      <c r="D46" s="573"/>
      <c r="E46" s="573"/>
      <c r="F46" s="573"/>
      <c r="G46" s="573"/>
      <c r="H46" s="573"/>
      <c r="I46" s="574"/>
      <c r="J46" s="191"/>
      <c r="K46" s="191"/>
    </row>
    <row r="47" spans="2:11" ht="40.5" customHeight="1" x14ac:dyDescent="0.2">
      <c r="B47" s="234" t="s">
        <v>280</v>
      </c>
      <c r="C47" s="575" t="s">
        <v>338</v>
      </c>
      <c r="D47" s="576"/>
      <c r="E47" s="576"/>
      <c r="F47" s="576"/>
      <c r="G47" s="576"/>
      <c r="H47" s="576"/>
      <c r="I47" s="577"/>
      <c r="J47" s="191"/>
      <c r="K47" s="191"/>
    </row>
    <row r="48" spans="2:11" ht="22.5" customHeight="1" x14ac:dyDescent="0.2">
      <c r="B48" s="636" t="s">
        <v>236</v>
      </c>
      <c r="C48" s="636"/>
      <c r="D48" s="636"/>
      <c r="E48" s="636"/>
      <c r="F48" s="636"/>
      <c r="G48" s="636"/>
      <c r="H48" s="636"/>
      <c r="I48" s="636"/>
      <c r="J48" s="191"/>
      <c r="K48" s="191"/>
    </row>
    <row r="49" spans="2:11" ht="22.5" customHeight="1" x14ac:dyDescent="0.2">
      <c r="B49" s="656" t="s">
        <v>281</v>
      </c>
      <c r="C49" s="235" t="s">
        <v>282</v>
      </c>
      <c r="D49" s="658" t="s">
        <v>283</v>
      </c>
      <c r="E49" s="658"/>
      <c r="F49" s="658"/>
      <c r="G49" s="658" t="s">
        <v>284</v>
      </c>
      <c r="H49" s="658"/>
      <c r="I49" s="658"/>
      <c r="J49" s="192"/>
      <c r="K49" s="192"/>
    </row>
    <row r="50" spans="2:11" ht="30.75" customHeight="1" x14ac:dyDescent="0.2">
      <c r="B50" s="657"/>
      <c r="C50" s="236"/>
      <c r="D50" s="659"/>
      <c r="E50" s="659"/>
      <c r="F50" s="659"/>
      <c r="G50" s="659"/>
      <c r="H50" s="659"/>
      <c r="I50" s="659"/>
      <c r="J50" s="192"/>
      <c r="K50" s="192"/>
    </row>
    <row r="51" spans="2:11" ht="32.25" customHeight="1" x14ac:dyDescent="0.2">
      <c r="B51" s="237" t="s">
        <v>285</v>
      </c>
      <c r="C51" s="566" t="s">
        <v>303</v>
      </c>
      <c r="D51" s="567"/>
      <c r="E51" s="567"/>
      <c r="F51" s="567"/>
      <c r="G51" s="567"/>
      <c r="H51" s="567"/>
      <c r="I51" s="568"/>
      <c r="J51" s="193"/>
      <c r="K51" s="193"/>
    </row>
    <row r="52" spans="2:11" ht="28.5" customHeight="1" x14ac:dyDescent="0.2">
      <c r="B52" s="226" t="s">
        <v>286</v>
      </c>
      <c r="C52" s="566" t="s">
        <v>303</v>
      </c>
      <c r="D52" s="567"/>
      <c r="E52" s="567"/>
      <c r="F52" s="567"/>
      <c r="G52" s="567"/>
      <c r="H52" s="567"/>
      <c r="I52" s="568"/>
      <c r="J52" s="193"/>
      <c r="K52" s="193"/>
    </row>
    <row r="53" spans="2:11" ht="30" customHeight="1" x14ac:dyDescent="0.2">
      <c r="B53" s="234" t="s">
        <v>287</v>
      </c>
      <c r="C53" s="555" t="s">
        <v>336</v>
      </c>
      <c r="D53" s="556"/>
      <c r="E53" s="556"/>
      <c r="F53" s="556"/>
      <c r="G53" s="556"/>
      <c r="H53" s="556"/>
      <c r="I53" s="557"/>
      <c r="J53" s="194"/>
      <c r="K53" s="194"/>
    </row>
    <row r="54" spans="2:11" ht="31.5" customHeight="1" thickBot="1" x14ac:dyDescent="0.25">
      <c r="B54" s="234" t="s">
        <v>288</v>
      </c>
      <c r="C54" s="558" t="s">
        <v>295</v>
      </c>
      <c r="D54" s="558"/>
      <c r="E54" s="558"/>
      <c r="F54" s="558"/>
      <c r="G54" s="558"/>
      <c r="H54" s="558"/>
      <c r="I54" s="559"/>
      <c r="J54" s="195"/>
      <c r="K54" s="195"/>
    </row>
    <row r="55" spans="2:11" ht="12.75" customHeight="1" x14ac:dyDescent="0.2">
      <c r="B55" s="47"/>
      <c r="C55" s="196"/>
      <c r="D55" s="196"/>
      <c r="E55" s="197"/>
      <c r="F55" s="197"/>
      <c r="G55" s="238"/>
      <c r="H55" s="48"/>
      <c r="I55" s="196"/>
      <c r="J55" s="195"/>
      <c r="K55" s="195"/>
    </row>
    <row r="56" spans="2:11" x14ac:dyDescent="0.2">
      <c r="B56" s="47"/>
      <c r="C56" s="196"/>
      <c r="D56" s="196"/>
      <c r="E56" s="197"/>
      <c r="F56" s="197"/>
      <c r="G56" s="238"/>
      <c r="H56" s="48"/>
      <c r="I56" s="196"/>
      <c r="J56" s="195"/>
      <c r="K56" s="195"/>
    </row>
    <row r="57" spans="2:11" x14ac:dyDescent="0.2">
      <c r="B57" s="47"/>
      <c r="C57" s="196"/>
      <c r="D57" s="196"/>
      <c r="E57" s="197"/>
      <c r="F57" s="197"/>
      <c r="G57" s="238"/>
      <c r="H57" s="48"/>
      <c r="I57" s="196"/>
      <c r="J57" s="195"/>
      <c r="K57" s="195"/>
    </row>
    <row r="58" spans="2:11" x14ac:dyDescent="0.2">
      <c r="B58" s="47"/>
      <c r="C58" s="196"/>
      <c r="D58" s="196"/>
      <c r="E58" s="197"/>
      <c r="F58" s="197"/>
      <c r="G58" s="238"/>
      <c r="H58" s="48"/>
      <c r="I58" s="196"/>
      <c r="J58" s="195"/>
      <c r="K58" s="195"/>
    </row>
    <row r="59" spans="2:11" x14ac:dyDescent="0.2">
      <c r="B59" s="47"/>
      <c r="C59" s="196"/>
      <c r="D59" s="196"/>
      <c r="E59" s="197"/>
      <c r="F59" s="197"/>
      <c r="G59" s="238"/>
      <c r="H59" s="48"/>
      <c r="I59" s="196"/>
      <c r="J59" s="195"/>
      <c r="K59" s="195"/>
    </row>
    <row r="60" spans="2:11" ht="25.5" customHeight="1" x14ac:dyDescent="0.2">
      <c r="B60" s="47"/>
      <c r="C60" s="196"/>
      <c r="D60" s="196"/>
      <c r="E60" s="197"/>
      <c r="F60" s="197"/>
      <c r="G60" s="23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A23" zoomScaleNormal="100" zoomScalePageLayoutView="85" workbookViewId="0">
      <selection activeCell="C39" sqref="C39:I39"/>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479"/>
      <c r="C1" s="482" t="s">
        <v>25</v>
      </c>
      <c r="D1" s="482"/>
      <c r="E1" s="482"/>
      <c r="F1" s="482"/>
      <c r="G1" s="482"/>
      <c r="H1" s="482"/>
      <c r="I1" s="483"/>
      <c r="J1" s="177"/>
      <c r="K1" s="177"/>
      <c r="M1" s="178" t="s">
        <v>47</v>
      </c>
    </row>
    <row r="2" spans="2:14" ht="37.5" customHeight="1" x14ac:dyDescent="0.2">
      <c r="B2" s="480"/>
      <c r="C2" s="486" t="s">
        <v>239</v>
      </c>
      <c r="D2" s="486"/>
      <c r="E2" s="486"/>
      <c r="F2" s="486"/>
      <c r="G2" s="486"/>
      <c r="H2" s="486"/>
      <c r="I2" s="484"/>
      <c r="J2" s="177"/>
      <c r="K2" s="177"/>
      <c r="M2" s="178" t="s">
        <v>48</v>
      </c>
    </row>
    <row r="3" spans="2:14" ht="37.5" customHeight="1" thickBot="1" x14ac:dyDescent="0.25">
      <c r="B3" s="481"/>
      <c r="C3" s="487" t="s">
        <v>240</v>
      </c>
      <c r="D3" s="487"/>
      <c r="E3" s="487"/>
      <c r="F3" s="487" t="s">
        <v>241</v>
      </c>
      <c r="G3" s="487"/>
      <c r="H3" s="487"/>
      <c r="I3" s="485"/>
      <c r="J3" s="177"/>
      <c r="K3" s="177"/>
      <c r="M3" s="178" t="s">
        <v>50</v>
      </c>
    </row>
    <row r="4" spans="2:14" ht="23.25" customHeight="1" x14ac:dyDescent="0.2">
      <c r="B4" s="488"/>
      <c r="C4" s="489"/>
      <c r="D4" s="489"/>
      <c r="E4" s="489"/>
      <c r="F4" s="489"/>
      <c r="G4" s="489"/>
      <c r="H4" s="489"/>
      <c r="I4" s="490"/>
      <c r="J4" s="179"/>
      <c r="K4" s="179"/>
    </row>
    <row r="5" spans="2:14" ht="24" customHeight="1" x14ac:dyDescent="0.2">
      <c r="B5" s="491" t="s">
        <v>234</v>
      </c>
      <c r="C5" s="492"/>
      <c r="D5" s="492"/>
      <c r="E5" s="492"/>
      <c r="F5" s="492"/>
      <c r="G5" s="492"/>
      <c r="H5" s="492"/>
      <c r="I5" s="493"/>
      <c r="J5" s="180"/>
      <c r="K5" s="180"/>
      <c r="N5" s="181" t="s">
        <v>57</v>
      </c>
    </row>
    <row r="6" spans="2:14" ht="60" customHeight="1" x14ac:dyDescent="0.2">
      <c r="B6" s="206" t="s">
        <v>242</v>
      </c>
      <c r="C6" s="247">
        <v>5</v>
      </c>
      <c r="D6" s="494" t="s">
        <v>243</v>
      </c>
      <c r="E6" s="494"/>
      <c r="F6" s="495" t="s">
        <v>300</v>
      </c>
      <c r="G6" s="495"/>
      <c r="H6" s="495"/>
      <c r="I6" s="496"/>
      <c r="J6" s="182"/>
      <c r="K6" s="182"/>
      <c r="M6" s="178" t="s">
        <v>60</v>
      </c>
      <c r="N6" s="181" t="s">
        <v>61</v>
      </c>
    </row>
    <row r="7" spans="2:14" ht="30.75" customHeight="1" x14ac:dyDescent="0.2">
      <c r="B7" s="206" t="s">
        <v>244</v>
      </c>
      <c r="C7" s="247" t="s">
        <v>81</v>
      </c>
      <c r="D7" s="494" t="s">
        <v>245</v>
      </c>
      <c r="E7" s="494"/>
      <c r="F7" s="497" t="s">
        <v>296</v>
      </c>
      <c r="G7" s="497"/>
      <c r="H7" s="213" t="s">
        <v>246</v>
      </c>
      <c r="I7" s="214" t="s">
        <v>76</v>
      </c>
      <c r="J7" s="183"/>
      <c r="K7" s="183"/>
      <c r="M7" s="178" t="s">
        <v>65</v>
      </c>
      <c r="N7" s="181" t="s">
        <v>66</v>
      </c>
    </row>
    <row r="8" spans="2:14" ht="54" customHeight="1" x14ac:dyDescent="0.2">
      <c r="B8" s="206" t="s">
        <v>247</v>
      </c>
      <c r="C8" s="495" t="s">
        <v>301</v>
      </c>
      <c r="D8" s="495"/>
      <c r="E8" s="495"/>
      <c r="F8" s="495"/>
      <c r="G8" s="248" t="s">
        <v>248</v>
      </c>
      <c r="H8" s="500">
        <v>7556</v>
      </c>
      <c r="I8" s="501"/>
      <c r="J8" s="21"/>
      <c r="K8" s="21"/>
      <c r="M8" s="178" t="s">
        <v>69</v>
      </c>
      <c r="N8" s="181" t="s">
        <v>70</v>
      </c>
    </row>
    <row r="9" spans="2:14" ht="30.75" customHeight="1" x14ac:dyDescent="0.2">
      <c r="B9" s="206" t="s">
        <v>48</v>
      </c>
      <c r="C9" s="502" t="s">
        <v>65</v>
      </c>
      <c r="D9" s="502"/>
      <c r="E9" s="502"/>
      <c r="F9" s="502"/>
      <c r="G9" s="248" t="s">
        <v>249</v>
      </c>
      <c r="H9" s="503" t="s">
        <v>302</v>
      </c>
      <c r="I9" s="504"/>
      <c r="J9" s="22"/>
      <c r="K9" s="22"/>
      <c r="M9" s="184" t="s">
        <v>73</v>
      </c>
    </row>
    <row r="10" spans="2:14" ht="39" customHeight="1" x14ac:dyDescent="0.2">
      <c r="B10" s="206" t="s">
        <v>250</v>
      </c>
      <c r="C10" s="495" t="s">
        <v>304</v>
      </c>
      <c r="D10" s="495"/>
      <c r="E10" s="495"/>
      <c r="F10" s="495"/>
      <c r="G10" s="495"/>
      <c r="H10" s="495"/>
      <c r="I10" s="496"/>
      <c r="J10" s="185"/>
      <c r="K10" s="185"/>
      <c r="M10" s="184"/>
    </row>
    <row r="11" spans="2:14" ht="48.75" customHeight="1" x14ac:dyDescent="0.2">
      <c r="B11" s="206" t="s">
        <v>251</v>
      </c>
      <c r="C11" s="495" t="s">
        <v>311</v>
      </c>
      <c r="D11" s="495"/>
      <c r="E11" s="495"/>
      <c r="F11" s="495"/>
      <c r="G11" s="495"/>
      <c r="H11" s="495"/>
      <c r="I11" s="495"/>
      <c r="J11" s="183"/>
      <c r="K11" s="183"/>
      <c r="M11" s="184"/>
      <c r="N11" s="181" t="s">
        <v>76</v>
      </c>
    </row>
    <row r="12" spans="2:14" ht="30.75" customHeight="1" x14ac:dyDescent="0.2">
      <c r="B12" s="206" t="s">
        <v>254</v>
      </c>
      <c r="C12" s="498" t="s">
        <v>334</v>
      </c>
      <c r="D12" s="498"/>
      <c r="E12" s="498"/>
      <c r="F12" s="498"/>
      <c r="G12" s="172" t="s">
        <v>252</v>
      </c>
      <c r="H12" s="525" t="s">
        <v>91</v>
      </c>
      <c r="I12" s="525"/>
      <c r="J12" s="183"/>
      <c r="K12" s="183"/>
      <c r="M12" s="184" t="s">
        <v>80</v>
      </c>
      <c r="N12" s="181" t="s">
        <v>81</v>
      </c>
    </row>
    <row r="13" spans="2:14" ht="30.75" customHeight="1" x14ac:dyDescent="0.2">
      <c r="B13" s="206" t="s">
        <v>255</v>
      </c>
      <c r="C13" s="507" t="s">
        <v>339</v>
      </c>
      <c r="D13" s="508"/>
      <c r="E13" s="508"/>
      <c r="F13" s="509"/>
      <c r="G13" s="172" t="s">
        <v>253</v>
      </c>
      <c r="H13" s="497" t="s">
        <v>70</v>
      </c>
      <c r="I13" s="497"/>
      <c r="J13" s="183"/>
      <c r="K13" s="183"/>
      <c r="M13" s="184" t="s">
        <v>84</v>
      </c>
    </row>
    <row r="14" spans="2:14" ht="36.75" customHeight="1" x14ac:dyDescent="0.2">
      <c r="B14" s="206" t="s">
        <v>256</v>
      </c>
      <c r="C14" s="666" t="s">
        <v>321</v>
      </c>
      <c r="D14" s="667"/>
      <c r="E14" s="667"/>
      <c r="F14" s="667"/>
      <c r="G14" s="667"/>
      <c r="H14" s="667"/>
      <c r="I14" s="667"/>
      <c r="J14" s="185"/>
      <c r="K14" s="185"/>
      <c r="M14" s="184" t="s">
        <v>86</v>
      </c>
      <c r="N14" s="181"/>
    </row>
    <row r="15" spans="2:14" ht="30.75" customHeight="1" x14ac:dyDescent="0.2">
      <c r="B15" s="206" t="s">
        <v>257</v>
      </c>
      <c r="C15" s="498" t="s">
        <v>290</v>
      </c>
      <c r="D15" s="498"/>
      <c r="E15" s="498"/>
      <c r="F15" s="498"/>
      <c r="G15" s="498"/>
      <c r="H15" s="498"/>
      <c r="I15" s="498"/>
      <c r="J15" s="186"/>
      <c r="K15" s="186"/>
      <c r="M15" s="184" t="s">
        <v>88</v>
      </c>
      <c r="N15" s="181"/>
    </row>
    <row r="16" spans="2:14" ht="33.75" customHeight="1" x14ac:dyDescent="0.2">
      <c r="B16" s="206" t="s">
        <v>258</v>
      </c>
      <c r="C16" s="495" t="s">
        <v>324</v>
      </c>
      <c r="D16" s="495"/>
      <c r="E16" s="495"/>
      <c r="F16" s="495"/>
      <c r="G16" s="495"/>
      <c r="H16" s="495"/>
      <c r="I16" s="495"/>
      <c r="J16" s="187"/>
      <c r="K16" s="187"/>
      <c r="M16" s="184"/>
      <c r="N16" s="181"/>
    </row>
    <row r="17" spans="2:14" ht="30.75" customHeight="1" x14ac:dyDescent="0.2">
      <c r="B17" s="206" t="s">
        <v>259</v>
      </c>
      <c r="C17" s="497" t="s">
        <v>152</v>
      </c>
      <c r="D17" s="516"/>
      <c r="E17" s="516"/>
      <c r="F17" s="516"/>
      <c r="G17" s="516"/>
      <c r="H17" s="516"/>
      <c r="I17" s="516"/>
      <c r="J17" s="188"/>
      <c r="K17" s="188"/>
      <c r="M17" s="184" t="s">
        <v>91</v>
      </c>
      <c r="N17" s="181"/>
    </row>
    <row r="18" spans="2:14" ht="18" customHeight="1" x14ac:dyDescent="0.2">
      <c r="B18" s="518" t="s">
        <v>265</v>
      </c>
      <c r="C18" s="519" t="s">
        <v>237</v>
      </c>
      <c r="D18" s="519"/>
      <c r="E18" s="519"/>
      <c r="F18" s="520" t="s">
        <v>238</v>
      </c>
      <c r="G18" s="520"/>
      <c r="H18" s="520"/>
      <c r="I18" s="521"/>
      <c r="J18" s="28"/>
      <c r="K18" s="28"/>
      <c r="M18" s="184" t="s">
        <v>79</v>
      </c>
      <c r="N18" s="181"/>
    </row>
    <row r="19" spans="2:14" ht="83.25" customHeight="1" x14ac:dyDescent="0.2">
      <c r="B19" s="518"/>
      <c r="C19" s="495" t="s">
        <v>316</v>
      </c>
      <c r="D19" s="495"/>
      <c r="E19" s="495"/>
      <c r="F19" s="495" t="s">
        <v>335</v>
      </c>
      <c r="G19" s="495"/>
      <c r="H19" s="495"/>
      <c r="I19" s="496"/>
      <c r="J19" s="187"/>
      <c r="K19" s="187"/>
      <c r="M19" s="184" t="s">
        <v>95</v>
      </c>
      <c r="N19" s="181"/>
    </row>
    <row r="20" spans="2:14" ht="39.75" customHeight="1" x14ac:dyDescent="0.2">
      <c r="B20" s="206" t="s">
        <v>266</v>
      </c>
      <c r="C20" s="522" t="s">
        <v>291</v>
      </c>
      <c r="D20" s="523"/>
      <c r="E20" s="524"/>
      <c r="F20" s="525" t="s">
        <v>291</v>
      </c>
      <c r="G20" s="525"/>
      <c r="H20" s="525"/>
      <c r="I20" s="526"/>
      <c r="J20" s="183"/>
      <c r="K20" s="183"/>
      <c r="M20" s="184"/>
      <c r="N20" s="181"/>
    </row>
    <row r="21" spans="2:14" ht="61.5" customHeight="1" x14ac:dyDescent="0.2">
      <c r="B21" s="206" t="s">
        <v>267</v>
      </c>
      <c r="C21" s="630" t="s">
        <v>299</v>
      </c>
      <c r="D21" s="631"/>
      <c r="E21" s="632"/>
      <c r="F21" s="633" t="s">
        <v>317</v>
      </c>
      <c r="G21" s="634"/>
      <c r="H21" s="634"/>
      <c r="I21" s="635"/>
      <c r="J21" s="186"/>
      <c r="K21" s="186"/>
      <c r="M21" s="189"/>
      <c r="N21" s="181"/>
    </row>
    <row r="22" spans="2:14" ht="23.25" customHeight="1" x14ac:dyDescent="0.2">
      <c r="B22" s="206" t="s">
        <v>268</v>
      </c>
      <c r="C22" s="510">
        <v>44562</v>
      </c>
      <c r="D22" s="532"/>
      <c r="E22" s="533"/>
      <c r="F22" s="172" t="s">
        <v>271</v>
      </c>
      <c r="G22" s="222">
        <v>0</v>
      </c>
      <c r="H22" s="172" t="s">
        <v>275</v>
      </c>
      <c r="I22" s="223">
        <v>7.4999999999999997E-2</v>
      </c>
      <c r="J22" s="30"/>
      <c r="K22" s="30"/>
      <c r="M22" s="189"/>
    </row>
    <row r="23" spans="2:14" ht="27" customHeight="1" x14ac:dyDescent="0.2">
      <c r="B23" s="206" t="s">
        <v>269</v>
      </c>
      <c r="C23" s="510">
        <v>44926</v>
      </c>
      <c r="D23" s="511"/>
      <c r="E23" s="512"/>
      <c r="F23" s="172" t="s">
        <v>272</v>
      </c>
      <c r="G23" s="668">
        <v>7.4999999999999997E-2</v>
      </c>
      <c r="H23" s="669"/>
      <c r="I23" s="670"/>
      <c r="J23" s="31"/>
      <c r="K23" s="31"/>
      <c r="M23" s="189"/>
    </row>
    <row r="24" spans="2:14" ht="30.75" customHeight="1" x14ac:dyDescent="0.2">
      <c r="B24" s="205" t="s">
        <v>270</v>
      </c>
      <c r="C24" s="534" t="s">
        <v>293</v>
      </c>
      <c r="D24" s="535"/>
      <c r="E24" s="536"/>
      <c r="F24" s="173" t="s">
        <v>274</v>
      </c>
      <c r="G24" s="530" t="s">
        <v>223</v>
      </c>
      <c r="H24" s="511"/>
      <c r="I24" s="531"/>
      <c r="J24" s="28"/>
      <c r="K24" s="28"/>
      <c r="M24" s="189"/>
    </row>
    <row r="25" spans="2:14" ht="22.5" customHeight="1" x14ac:dyDescent="0.2">
      <c r="B25" s="491" t="s">
        <v>235</v>
      </c>
      <c r="C25" s="492"/>
      <c r="D25" s="492"/>
      <c r="E25" s="492"/>
      <c r="F25" s="492"/>
      <c r="G25" s="492"/>
      <c r="H25" s="492"/>
      <c r="I25" s="493"/>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61">
        <v>0</v>
      </c>
      <c r="D27" s="261">
        <v>0</v>
      </c>
      <c r="E27" s="217">
        <v>0</v>
      </c>
      <c r="F27" s="671">
        <f>+SUM(C27:C38)</f>
        <v>7.4967857142856933E-2</v>
      </c>
      <c r="G27" s="674">
        <f>+SUM(D27:D38)</f>
        <v>0</v>
      </c>
      <c r="H27" s="255"/>
      <c r="I27" s="677">
        <f>+G27+G27+I22</f>
        <v>7.4999999999999997E-2</v>
      </c>
      <c r="J27" s="187"/>
      <c r="K27" s="187"/>
      <c r="M27" s="189"/>
    </row>
    <row r="28" spans="2:14" ht="15.6" customHeight="1" x14ac:dyDescent="0.2">
      <c r="B28" s="174" t="s">
        <v>114</v>
      </c>
      <c r="C28" s="261">
        <v>0</v>
      </c>
      <c r="D28" s="261">
        <v>0</v>
      </c>
      <c r="E28" s="217">
        <v>0</v>
      </c>
      <c r="F28" s="672"/>
      <c r="G28" s="675"/>
      <c r="H28" s="255"/>
      <c r="I28" s="678"/>
      <c r="J28" s="187"/>
      <c r="K28" s="187"/>
      <c r="M28" s="189"/>
    </row>
    <row r="29" spans="2:14" ht="15.6" customHeight="1" x14ac:dyDescent="0.2">
      <c r="B29" s="174" t="s">
        <v>115</v>
      </c>
      <c r="C29" s="261">
        <v>0</v>
      </c>
      <c r="D29" s="261">
        <v>0</v>
      </c>
      <c r="E29" s="217">
        <v>0</v>
      </c>
      <c r="F29" s="672"/>
      <c r="G29" s="675"/>
      <c r="H29" s="251">
        <f>+(D29*100%)/$G$23</f>
        <v>0</v>
      </c>
      <c r="I29" s="678"/>
      <c r="J29" s="187"/>
      <c r="K29" s="187"/>
      <c r="M29" s="189"/>
    </row>
    <row r="30" spans="2:14" ht="15.6" customHeight="1" x14ac:dyDescent="0.2">
      <c r="B30" s="174" t="s">
        <v>116</v>
      </c>
      <c r="C30" s="261">
        <v>0</v>
      </c>
      <c r="D30" s="261">
        <v>0</v>
      </c>
      <c r="E30" s="217">
        <v>0</v>
      </c>
      <c r="F30" s="672"/>
      <c r="G30" s="675"/>
      <c r="H30" s="251">
        <f>+IF(D30="","",((D30*100%)/$G$23)+H29)</f>
        <v>0</v>
      </c>
      <c r="I30" s="678"/>
      <c r="J30" s="187"/>
      <c r="K30" s="187"/>
      <c r="M30" s="189"/>
    </row>
    <row r="31" spans="2:14" ht="15.6" customHeight="1" x14ac:dyDescent="0.2">
      <c r="B31" s="174" t="s">
        <v>117</v>
      </c>
      <c r="C31" s="261">
        <f t="shared" ref="C31" si="0">0*G25</f>
        <v>0</v>
      </c>
      <c r="D31" s="261">
        <v>0</v>
      </c>
      <c r="E31" s="217">
        <v>0</v>
      </c>
      <c r="F31" s="672"/>
      <c r="G31" s="675"/>
      <c r="H31" s="251">
        <f t="shared" ref="H31:H38" si="1">+IF(D31="","",((D31*100%)/$G$23)+H30)</f>
        <v>0</v>
      </c>
      <c r="I31" s="678"/>
      <c r="J31" s="187"/>
      <c r="K31" s="187"/>
      <c r="M31" s="189"/>
    </row>
    <row r="32" spans="2:14" ht="15.6" customHeight="1" x14ac:dyDescent="0.2">
      <c r="B32" s="174" t="s">
        <v>118</v>
      </c>
      <c r="C32" s="261">
        <f>14.2428571428571%*$G$23</f>
        <v>1.0682142857142824E-2</v>
      </c>
      <c r="D32" s="261">
        <v>0</v>
      </c>
      <c r="E32" s="217">
        <v>0</v>
      </c>
      <c r="F32" s="672"/>
      <c r="G32" s="675"/>
      <c r="H32" s="251">
        <f t="shared" si="1"/>
        <v>0</v>
      </c>
      <c r="I32" s="678"/>
      <c r="J32" s="187"/>
      <c r="K32" s="187"/>
      <c r="M32" s="189"/>
    </row>
    <row r="33" spans="2:11" ht="19.5" customHeight="1" x14ac:dyDescent="0.2">
      <c r="B33" s="174" t="s">
        <v>119</v>
      </c>
      <c r="C33" s="261">
        <f t="shared" ref="C33:C37" si="2">14.2428571428571%*$G$23</f>
        <v>1.0682142857142824E-2</v>
      </c>
      <c r="D33" s="261">
        <v>0</v>
      </c>
      <c r="E33" s="217">
        <f>+D33/C33</f>
        <v>0</v>
      </c>
      <c r="F33" s="672"/>
      <c r="G33" s="675"/>
      <c r="H33" s="251">
        <f t="shared" si="1"/>
        <v>0</v>
      </c>
      <c r="I33" s="678"/>
      <c r="J33" s="38"/>
      <c r="K33" s="38"/>
    </row>
    <row r="34" spans="2:11" ht="19.5" customHeight="1" x14ac:dyDescent="0.2">
      <c r="B34" s="174" t="s">
        <v>120</v>
      </c>
      <c r="C34" s="261">
        <f t="shared" si="2"/>
        <v>1.0682142857142824E-2</v>
      </c>
      <c r="D34" s="261">
        <v>0</v>
      </c>
      <c r="E34" s="217">
        <f t="shared" ref="E34:E37" si="3">+D34/C34</f>
        <v>0</v>
      </c>
      <c r="F34" s="672"/>
      <c r="G34" s="675"/>
      <c r="H34" s="251">
        <f t="shared" si="1"/>
        <v>0</v>
      </c>
      <c r="I34" s="678"/>
      <c r="J34" s="38"/>
      <c r="K34" s="38"/>
    </row>
    <row r="35" spans="2:11" ht="19.5" customHeight="1" x14ac:dyDescent="0.2">
      <c r="B35" s="174" t="s">
        <v>121</v>
      </c>
      <c r="C35" s="261">
        <f t="shared" si="2"/>
        <v>1.0682142857142824E-2</v>
      </c>
      <c r="D35" s="261">
        <v>0</v>
      </c>
      <c r="E35" s="217">
        <f t="shared" si="3"/>
        <v>0</v>
      </c>
      <c r="F35" s="672"/>
      <c r="G35" s="675"/>
      <c r="H35" s="251">
        <f t="shared" si="1"/>
        <v>0</v>
      </c>
      <c r="I35" s="678"/>
      <c r="J35" s="38"/>
      <c r="K35" s="38"/>
    </row>
    <row r="36" spans="2:11" ht="19.5" customHeight="1" x14ac:dyDescent="0.2">
      <c r="B36" s="174" t="s">
        <v>122</v>
      </c>
      <c r="C36" s="261">
        <f t="shared" si="2"/>
        <v>1.0682142857142824E-2</v>
      </c>
      <c r="D36" s="261">
        <v>0</v>
      </c>
      <c r="E36" s="217">
        <f t="shared" si="3"/>
        <v>0</v>
      </c>
      <c r="F36" s="672"/>
      <c r="G36" s="675"/>
      <c r="H36" s="251">
        <f t="shared" si="1"/>
        <v>0</v>
      </c>
      <c r="I36" s="678"/>
      <c r="J36" s="38"/>
      <c r="K36" s="38"/>
    </row>
    <row r="37" spans="2:11" ht="19.5" customHeight="1" x14ac:dyDescent="0.2">
      <c r="B37" s="174" t="s">
        <v>123</v>
      </c>
      <c r="C37" s="261">
        <f t="shared" si="2"/>
        <v>1.0682142857142824E-2</v>
      </c>
      <c r="D37" s="261">
        <v>0</v>
      </c>
      <c r="E37" s="217">
        <f t="shared" si="3"/>
        <v>0</v>
      </c>
      <c r="F37" s="672"/>
      <c r="G37" s="675"/>
      <c r="H37" s="251">
        <f t="shared" si="1"/>
        <v>0</v>
      </c>
      <c r="I37" s="678"/>
      <c r="J37" s="38"/>
      <c r="K37" s="38"/>
    </row>
    <row r="38" spans="2:11" ht="19.5" customHeight="1" x14ac:dyDescent="0.2">
      <c r="B38" s="174" t="s">
        <v>124</v>
      </c>
      <c r="C38" s="261">
        <f>14.5%*$G$23</f>
        <v>1.0874999999999999E-2</v>
      </c>
      <c r="D38" s="261">
        <v>0</v>
      </c>
      <c r="E38" s="217">
        <v>0</v>
      </c>
      <c r="F38" s="673"/>
      <c r="G38" s="676"/>
      <c r="H38" s="251">
        <f t="shared" si="1"/>
        <v>0</v>
      </c>
      <c r="I38" s="679"/>
      <c r="J38" s="38"/>
      <c r="K38" s="38"/>
    </row>
    <row r="39" spans="2:11" ht="52.5" customHeight="1" x14ac:dyDescent="0.2">
      <c r="B39" s="198" t="s">
        <v>277</v>
      </c>
      <c r="C39" s="606" t="s">
        <v>340</v>
      </c>
      <c r="D39" s="607"/>
      <c r="E39" s="607"/>
      <c r="F39" s="607"/>
      <c r="G39" s="607"/>
      <c r="H39" s="607"/>
      <c r="I39" s="608"/>
      <c r="J39" s="190"/>
      <c r="K39" s="190"/>
    </row>
    <row r="40" spans="2:11" ht="34.5" customHeight="1" x14ac:dyDescent="0.2">
      <c r="B40" s="540"/>
      <c r="C40" s="541"/>
      <c r="D40" s="541"/>
      <c r="E40" s="541"/>
      <c r="F40" s="541"/>
      <c r="G40" s="541"/>
      <c r="H40" s="541"/>
      <c r="I40" s="542"/>
      <c r="J40" s="180"/>
      <c r="K40" s="180"/>
    </row>
    <row r="41" spans="2:11" ht="34.5" customHeight="1" x14ac:dyDescent="0.2">
      <c r="B41" s="543"/>
      <c r="C41" s="544"/>
      <c r="D41" s="544"/>
      <c r="E41" s="544"/>
      <c r="F41" s="544"/>
      <c r="G41" s="544"/>
      <c r="H41" s="544"/>
      <c r="I41" s="545"/>
      <c r="J41" s="190"/>
      <c r="K41" s="190"/>
    </row>
    <row r="42" spans="2:11" ht="34.5" customHeight="1" x14ac:dyDescent="0.2">
      <c r="B42" s="543"/>
      <c r="C42" s="544"/>
      <c r="D42" s="544"/>
      <c r="E42" s="544"/>
      <c r="F42" s="544"/>
      <c r="G42" s="544"/>
      <c r="H42" s="544"/>
      <c r="I42" s="545"/>
      <c r="J42" s="190"/>
      <c r="K42" s="190"/>
    </row>
    <row r="43" spans="2:11" ht="34.5" customHeight="1" x14ac:dyDescent="0.2">
      <c r="B43" s="543"/>
      <c r="C43" s="544"/>
      <c r="D43" s="544"/>
      <c r="E43" s="544"/>
      <c r="F43" s="544"/>
      <c r="G43" s="544"/>
      <c r="H43" s="544"/>
      <c r="I43" s="545"/>
      <c r="J43" s="190"/>
      <c r="K43" s="190"/>
    </row>
    <row r="44" spans="2:11" ht="34.5" customHeight="1" x14ac:dyDescent="0.2">
      <c r="B44" s="546"/>
      <c r="C44" s="547"/>
      <c r="D44" s="547"/>
      <c r="E44" s="547"/>
      <c r="F44" s="547"/>
      <c r="G44" s="547"/>
      <c r="H44" s="547"/>
      <c r="I44" s="548"/>
      <c r="J44" s="179"/>
      <c r="K44" s="179"/>
    </row>
    <row r="45" spans="2:11" ht="54.75" customHeight="1" x14ac:dyDescent="0.2">
      <c r="B45" s="206" t="s">
        <v>278</v>
      </c>
      <c r="C45" s="653" t="s">
        <v>341</v>
      </c>
      <c r="D45" s="654"/>
      <c r="E45" s="654"/>
      <c r="F45" s="654"/>
      <c r="G45" s="654"/>
      <c r="H45" s="654"/>
      <c r="I45" s="655"/>
      <c r="J45" s="191"/>
      <c r="K45" s="191"/>
    </row>
    <row r="46" spans="2:11" ht="43.5" customHeight="1" x14ac:dyDescent="0.2">
      <c r="B46" s="206" t="s">
        <v>279</v>
      </c>
      <c r="C46" s="572" t="s">
        <v>337</v>
      </c>
      <c r="D46" s="573"/>
      <c r="E46" s="573"/>
      <c r="F46" s="573"/>
      <c r="G46" s="573"/>
      <c r="H46" s="573"/>
      <c r="I46" s="574"/>
      <c r="J46" s="191"/>
      <c r="K46" s="191"/>
    </row>
    <row r="47" spans="2:11" ht="43.5" customHeight="1" x14ac:dyDescent="0.2">
      <c r="B47" s="199" t="s">
        <v>280</v>
      </c>
      <c r="C47" s="575" t="s">
        <v>338</v>
      </c>
      <c r="D47" s="576"/>
      <c r="E47" s="576"/>
      <c r="F47" s="576"/>
      <c r="G47" s="576"/>
      <c r="H47" s="576"/>
      <c r="I47" s="577"/>
      <c r="J47" s="191"/>
      <c r="K47" s="191"/>
    </row>
    <row r="48" spans="2:11" ht="22.5" customHeight="1" x14ac:dyDescent="0.2">
      <c r="B48" s="491" t="s">
        <v>236</v>
      </c>
      <c r="C48" s="492"/>
      <c r="D48" s="492"/>
      <c r="E48" s="492"/>
      <c r="F48" s="492"/>
      <c r="G48" s="492"/>
      <c r="H48" s="492"/>
      <c r="I48" s="493"/>
      <c r="J48" s="191"/>
      <c r="K48" s="191"/>
    </row>
    <row r="49" spans="2:11" ht="22.5" customHeight="1" x14ac:dyDescent="0.2">
      <c r="B49" s="560" t="s">
        <v>281</v>
      </c>
      <c r="C49" s="203" t="s">
        <v>282</v>
      </c>
      <c r="D49" s="562" t="s">
        <v>283</v>
      </c>
      <c r="E49" s="562"/>
      <c r="F49" s="562"/>
      <c r="G49" s="562" t="s">
        <v>284</v>
      </c>
      <c r="H49" s="562"/>
      <c r="I49" s="563"/>
      <c r="J49" s="192"/>
      <c r="K49" s="192"/>
    </row>
    <row r="50" spans="2:11" ht="30.75" customHeight="1" x14ac:dyDescent="0.2">
      <c r="B50" s="561"/>
      <c r="C50" s="207"/>
      <c r="D50" s="612"/>
      <c r="E50" s="612"/>
      <c r="F50" s="612"/>
      <c r="G50" s="612"/>
      <c r="H50" s="612"/>
      <c r="I50" s="613"/>
      <c r="J50" s="192"/>
      <c r="K50" s="192"/>
    </row>
    <row r="51" spans="2:11" ht="32.25" customHeight="1" x14ac:dyDescent="0.2">
      <c r="B51" s="200" t="s">
        <v>285</v>
      </c>
      <c r="C51" s="566" t="s">
        <v>303</v>
      </c>
      <c r="D51" s="567"/>
      <c r="E51" s="567"/>
      <c r="F51" s="567"/>
      <c r="G51" s="567"/>
      <c r="H51" s="567"/>
      <c r="I51" s="568"/>
      <c r="J51" s="193"/>
      <c r="K51" s="193"/>
    </row>
    <row r="52" spans="2:11" ht="28.5" customHeight="1" x14ac:dyDescent="0.2">
      <c r="B52" s="201" t="s">
        <v>286</v>
      </c>
      <c r="C52" s="566" t="s">
        <v>303</v>
      </c>
      <c r="D52" s="567"/>
      <c r="E52" s="567"/>
      <c r="F52" s="567"/>
      <c r="G52" s="567"/>
      <c r="H52" s="567"/>
      <c r="I52" s="568"/>
      <c r="J52" s="193"/>
      <c r="K52" s="193"/>
    </row>
    <row r="53" spans="2:11" ht="30" customHeight="1" x14ac:dyDescent="0.2">
      <c r="B53" s="199" t="s">
        <v>287</v>
      </c>
      <c r="C53" s="555" t="s">
        <v>336</v>
      </c>
      <c r="D53" s="556"/>
      <c r="E53" s="556"/>
      <c r="F53" s="556"/>
      <c r="G53" s="556"/>
      <c r="H53" s="556"/>
      <c r="I53" s="557"/>
      <c r="J53" s="194"/>
      <c r="K53" s="194"/>
    </row>
    <row r="54" spans="2:11" ht="31.5" customHeight="1" thickBot="1" x14ac:dyDescent="0.25">
      <c r="B54" s="202" t="s">
        <v>288</v>
      </c>
      <c r="C54" s="558" t="s">
        <v>295</v>
      </c>
      <c r="D54" s="558"/>
      <c r="E54" s="558"/>
      <c r="F54" s="558"/>
      <c r="G54" s="558"/>
      <c r="H54" s="558"/>
      <c r="I54" s="559"/>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abSelected="1" topLeftCell="A21" zoomScaleNormal="100" zoomScalePageLayoutView="85" workbookViewId="0">
      <selection activeCell="C39" sqref="C39:I39"/>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479"/>
      <c r="C1" s="482" t="s">
        <v>25</v>
      </c>
      <c r="D1" s="482"/>
      <c r="E1" s="482"/>
      <c r="F1" s="482"/>
      <c r="G1" s="482"/>
      <c r="H1" s="482"/>
      <c r="I1" s="483"/>
      <c r="J1" s="177"/>
      <c r="K1" s="177"/>
      <c r="M1" s="178" t="s">
        <v>47</v>
      </c>
    </row>
    <row r="2" spans="2:14" ht="37.5" customHeight="1" x14ac:dyDescent="0.2">
      <c r="B2" s="480"/>
      <c r="C2" s="486" t="s">
        <v>239</v>
      </c>
      <c r="D2" s="486"/>
      <c r="E2" s="486"/>
      <c r="F2" s="486"/>
      <c r="G2" s="486"/>
      <c r="H2" s="486"/>
      <c r="I2" s="484"/>
      <c r="J2" s="177"/>
      <c r="K2" s="177"/>
      <c r="M2" s="178" t="s">
        <v>48</v>
      </c>
    </row>
    <row r="3" spans="2:14" ht="37.5" customHeight="1" thickBot="1" x14ac:dyDescent="0.25">
      <c r="B3" s="481"/>
      <c r="C3" s="487" t="s">
        <v>240</v>
      </c>
      <c r="D3" s="487"/>
      <c r="E3" s="487"/>
      <c r="F3" s="487" t="s">
        <v>241</v>
      </c>
      <c r="G3" s="487"/>
      <c r="H3" s="487"/>
      <c r="I3" s="485"/>
      <c r="J3" s="177"/>
      <c r="K3" s="177"/>
      <c r="M3" s="178" t="s">
        <v>50</v>
      </c>
    </row>
    <row r="4" spans="2:14" ht="23.25" customHeight="1" x14ac:dyDescent="0.2">
      <c r="B4" s="488"/>
      <c r="C4" s="489"/>
      <c r="D4" s="489"/>
      <c r="E4" s="489"/>
      <c r="F4" s="489"/>
      <c r="G4" s="489"/>
      <c r="H4" s="489"/>
      <c r="I4" s="490"/>
      <c r="J4" s="179"/>
      <c r="K4" s="179"/>
    </row>
    <row r="5" spans="2:14" ht="24" customHeight="1" x14ac:dyDescent="0.2">
      <c r="B5" s="491" t="s">
        <v>234</v>
      </c>
      <c r="C5" s="492"/>
      <c r="D5" s="492"/>
      <c r="E5" s="492"/>
      <c r="F5" s="492"/>
      <c r="G5" s="492"/>
      <c r="H5" s="492"/>
      <c r="I5" s="493"/>
      <c r="J5" s="180"/>
      <c r="K5" s="180"/>
      <c r="N5" s="181" t="s">
        <v>57</v>
      </c>
    </row>
    <row r="6" spans="2:14" ht="60" customHeight="1" x14ac:dyDescent="0.2">
      <c r="B6" s="265" t="s">
        <v>242</v>
      </c>
      <c r="C6" s="264">
        <v>6</v>
      </c>
      <c r="D6" s="494" t="s">
        <v>243</v>
      </c>
      <c r="E6" s="494"/>
      <c r="F6" s="495" t="s">
        <v>300</v>
      </c>
      <c r="G6" s="495"/>
      <c r="H6" s="495"/>
      <c r="I6" s="496"/>
      <c r="J6" s="182"/>
      <c r="K6" s="182"/>
      <c r="M6" s="178" t="s">
        <v>60</v>
      </c>
      <c r="N6" s="181" t="s">
        <v>61</v>
      </c>
    </row>
    <row r="7" spans="2:14" ht="30.75" customHeight="1" x14ac:dyDescent="0.2">
      <c r="B7" s="265" t="s">
        <v>244</v>
      </c>
      <c r="C7" s="264" t="s">
        <v>81</v>
      </c>
      <c r="D7" s="494" t="s">
        <v>245</v>
      </c>
      <c r="E7" s="494"/>
      <c r="F7" s="497" t="s">
        <v>296</v>
      </c>
      <c r="G7" s="497"/>
      <c r="H7" s="213" t="s">
        <v>246</v>
      </c>
      <c r="I7" s="214" t="s">
        <v>76</v>
      </c>
      <c r="J7" s="183"/>
      <c r="K7" s="183"/>
      <c r="M7" s="178" t="s">
        <v>65</v>
      </c>
      <c r="N7" s="181" t="s">
        <v>66</v>
      </c>
    </row>
    <row r="8" spans="2:14" ht="54" customHeight="1" x14ac:dyDescent="0.2">
      <c r="B8" s="265" t="s">
        <v>247</v>
      </c>
      <c r="C8" s="495" t="s">
        <v>301</v>
      </c>
      <c r="D8" s="495"/>
      <c r="E8" s="495"/>
      <c r="F8" s="495"/>
      <c r="G8" s="263" t="s">
        <v>248</v>
      </c>
      <c r="H8" s="500">
        <v>7556</v>
      </c>
      <c r="I8" s="501"/>
      <c r="J8" s="21"/>
      <c r="K8" s="21"/>
      <c r="M8" s="178" t="s">
        <v>69</v>
      </c>
      <c r="N8" s="181" t="s">
        <v>70</v>
      </c>
    </row>
    <row r="9" spans="2:14" ht="30.75" customHeight="1" x14ac:dyDescent="0.2">
      <c r="B9" s="265" t="s">
        <v>48</v>
      </c>
      <c r="C9" s="502" t="s">
        <v>65</v>
      </c>
      <c r="D9" s="502"/>
      <c r="E9" s="502"/>
      <c r="F9" s="502"/>
      <c r="G9" s="263" t="s">
        <v>249</v>
      </c>
      <c r="H9" s="503" t="s">
        <v>302</v>
      </c>
      <c r="I9" s="504"/>
      <c r="J9" s="22"/>
      <c r="K9" s="22"/>
      <c r="M9" s="184" t="s">
        <v>73</v>
      </c>
    </row>
    <row r="10" spans="2:14" ht="39" customHeight="1" x14ac:dyDescent="0.2">
      <c r="B10" s="265" t="s">
        <v>250</v>
      </c>
      <c r="C10" s="495" t="s">
        <v>304</v>
      </c>
      <c r="D10" s="495"/>
      <c r="E10" s="495"/>
      <c r="F10" s="495"/>
      <c r="G10" s="495"/>
      <c r="H10" s="495"/>
      <c r="I10" s="496"/>
      <c r="J10" s="185"/>
      <c r="K10" s="185"/>
      <c r="M10" s="184"/>
    </row>
    <row r="11" spans="2:14" ht="48.75" customHeight="1" x14ac:dyDescent="0.2">
      <c r="B11" s="265" t="s">
        <v>251</v>
      </c>
      <c r="C11" s="495" t="s">
        <v>311</v>
      </c>
      <c r="D11" s="495"/>
      <c r="E11" s="495"/>
      <c r="F11" s="495"/>
      <c r="G11" s="495"/>
      <c r="H11" s="495"/>
      <c r="I11" s="495"/>
      <c r="J11" s="183"/>
      <c r="K11" s="183"/>
      <c r="M11" s="184"/>
      <c r="N11" s="181" t="s">
        <v>76</v>
      </c>
    </row>
    <row r="12" spans="2:14" ht="30.75" customHeight="1" x14ac:dyDescent="0.2">
      <c r="B12" s="265" t="s">
        <v>254</v>
      </c>
      <c r="C12" s="498" t="s">
        <v>334</v>
      </c>
      <c r="D12" s="498"/>
      <c r="E12" s="498"/>
      <c r="F12" s="498"/>
      <c r="G12" s="172" t="s">
        <v>252</v>
      </c>
      <c r="H12" s="525" t="s">
        <v>91</v>
      </c>
      <c r="I12" s="525"/>
      <c r="J12" s="183"/>
      <c r="K12" s="183"/>
      <c r="M12" s="184" t="s">
        <v>80</v>
      </c>
      <c r="N12" s="181" t="s">
        <v>81</v>
      </c>
    </row>
    <row r="13" spans="2:14" ht="30.75" customHeight="1" x14ac:dyDescent="0.2">
      <c r="B13" s="265" t="s">
        <v>255</v>
      </c>
      <c r="C13" s="507" t="s">
        <v>339</v>
      </c>
      <c r="D13" s="508"/>
      <c r="E13" s="508"/>
      <c r="F13" s="509"/>
      <c r="G13" s="172" t="s">
        <v>253</v>
      </c>
      <c r="H13" s="497" t="s">
        <v>70</v>
      </c>
      <c r="I13" s="497"/>
      <c r="J13" s="183"/>
      <c r="K13" s="183"/>
      <c r="M13" s="184" t="s">
        <v>84</v>
      </c>
    </row>
    <row r="14" spans="2:14" ht="36.75" customHeight="1" x14ac:dyDescent="0.2">
      <c r="B14" s="265" t="s">
        <v>256</v>
      </c>
      <c r="C14" s="666" t="s">
        <v>321</v>
      </c>
      <c r="D14" s="667"/>
      <c r="E14" s="667"/>
      <c r="F14" s="667"/>
      <c r="G14" s="667"/>
      <c r="H14" s="667"/>
      <c r="I14" s="667"/>
      <c r="J14" s="185"/>
      <c r="K14" s="185"/>
      <c r="M14" s="184" t="s">
        <v>86</v>
      </c>
      <c r="N14" s="181"/>
    </row>
    <row r="15" spans="2:14" ht="30.75" customHeight="1" x14ac:dyDescent="0.2">
      <c r="B15" s="265" t="s">
        <v>257</v>
      </c>
      <c r="C15" s="498" t="s">
        <v>290</v>
      </c>
      <c r="D15" s="498"/>
      <c r="E15" s="498"/>
      <c r="F15" s="498"/>
      <c r="G15" s="498"/>
      <c r="H15" s="498"/>
      <c r="I15" s="498"/>
      <c r="J15" s="186"/>
      <c r="K15" s="186"/>
      <c r="M15" s="184" t="s">
        <v>88</v>
      </c>
      <c r="N15" s="181"/>
    </row>
    <row r="16" spans="2:14" ht="33.75" customHeight="1" x14ac:dyDescent="0.2">
      <c r="B16" s="265" t="s">
        <v>258</v>
      </c>
      <c r="C16" s="495" t="s">
        <v>343</v>
      </c>
      <c r="D16" s="495"/>
      <c r="E16" s="495"/>
      <c r="F16" s="495"/>
      <c r="G16" s="495"/>
      <c r="H16" s="495"/>
      <c r="I16" s="495"/>
      <c r="J16" s="187"/>
      <c r="K16" s="187"/>
      <c r="M16" s="184"/>
      <c r="N16" s="181"/>
    </row>
    <row r="17" spans="2:14" ht="30.75" customHeight="1" x14ac:dyDescent="0.2">
      <c r="B17" s="265" t="s">
        <v>259</v>
      </c>
      <c r="C17" s="497" t="s">
        <v>152</v>
      </c>
      <c r="D17" s="516"/>
      <c r="E17" s="516"/>
      <c r="F17" s="516"/>
      <c r="G17" s="516"/>
      <c r="H17" s="516"/>
      <c r="I17" s="516"/>
      <c r="J17" s="188"/>
      <c r="K17" s="188"/>
      <c r="M17" s="184" t="s">
        <v>91</v>
      </c>
      <c r="N17" s="181"/>
    </row>
    <row r="18" spans="2:14" ht="18" customHeight="1" x14ac:dyDescent="0.2">
      <c r="B18" s="518" t="s">
        <v>265</v>
      </c>
      <c r="C18" s="519" t="s">
        <v>237</v>
      </c>
      <c r="D18" s="519"/>
      <c r="E18" s="519"/>
      <c r="F18" s="520" t="s">
        <v>238</v>
      </c>
      <c r="G18" s="520"/>
      <c r="H18" s="520"/>
      <c r="I18" s="521"/>
      <c r="J18" s="28"/>
      <c r="K18" s="28"/>
      <c r="M18" s="184" t="s">
        <v>79</v>
      </c>
      <c r="N18" s="181"/>
    </row>
    <row r="19" spans="2:14" ht="83.25" customHeight="1" x14ac:dyDescent="0.2">
      <c r="B19" s="518"/>
      <c r="C19" s="495" t="s">
        <v>316</v>
      </c>
      <c r="D19" s="495"/>
      <c r="E19" s="495"/>
      <c r="F19" s="495" t="s">
        <v>335</v>
      </c>
      <c r="G19" s="495"/>
      <c r="H19" s="495"/>
      <c r="I19" s="496"/>
      <c r="J19" s="187"/>
      <c r="K19" s="187"/>
      <c r="M19" s="184" t="s">
        <v>95</v>
      </c>
      <c r="N19" s="181"/>
    </row>
    <row r="20" spans="2:14" ht="39.75" customHeight="1" x14ac:dyDescent="0.2">
      <c r="B20" s="265" t="s">
        <v>266</v>
      </c>
      <c r="C20" s="522" t="s">
        <v>291</v>
      </c>
      <c r="D20" s="523"/>
      <c r="E20" s="524"/>
      <c r="F20" s="525" t="s">
        <v>291</v>
      </c>
      <c r="G20" s="525"/>
      <c r="H20" s="525"/>
      <c r="I20" s="526"/>
      <c r="J20" s="183"/>
      <c r="K20" s="183"/>
      <c r="M20" s="184"/>
      <c r="N20" s="181"/>
    </row>
    <row r="21" spans="2:14" ht="61.5" customHeight="1" x14ac:dyDescent="0.2">
      <c r="B21" s="265" t="s">
        <v>267</v>
      </c>
      <c r="C21" s="630" t="s">
        <v>299</v>
      </c>
      <c r="D21" s="631"/>
      <c r="E21" s="632"/>
      <c r="F21" s="633" t="s">
        <v>317</v>
      </c>
      <c r="G21" s="634"/>
      <c r="H21" s="634"/>
      <c r="I21" s="635"/>
      <c r="J21" s="186"/>
      <c r="K21" s="186"/>
      <c r="M21" s="189"/>
      <c r="N21" s="181"/>
    </row>
    <row r="22" spans="2:14" ht="23.25" customHeight="1" x14ac:dyDescent="0.2">
      <c r="B22" s="265" t="s">
        <v>268</v>
      </c>
      <c r="C22" s="510">
        <v>44562</v>
      </c>
      <c r="D22" s="532"/>
      <c r="E22" s="533"/>
      <c r="F22" s="172" t="s">
        <v>271</v>
      </c>
      <c r="G22" s="222">
        <v>0</v>
      </c>
      <c r="H22" s="172" t="s">
        <v>275</v>
      </c>
      <c r="I22" s="271">
        <v>0</v>
      </c>
      <c r="J22" s="30"/>
      <c r="K22" s="30"/>
      <c r="M22" s="189"/>
    </row>
    <row r="23" spans="2:14" ht="27" customHeight="1" x14ac:dyDescent="0.2">
      <c r="B23" s="265" t="s">
        <v>269</v>
      </c>
      <c r="C23" s="510">
        <v>44926</v>
      </c>
      <c r="D23" s="511"/>
      <c r="E23" s="512"/>
      <c r="F23" s="172" t="s">
        <v>272</v>
      </c>
      <c r="G23" s="683">
        <v>0.5</v>
      </c>
      <c r="H23" s="684"/>
      <c r="I23" s="685"/>
      <c r="J23" s="31"/>
      <c r="K23" s="31"/>
      <c r="M23" s="189"/>
    </row>
    <row r="24" spans="2:14" ht="30.75" customHeight="1" x14ac:dyDescent="0.2">
      <c r="B24" s="266" t="s">
        <v>270</v>
      </c>
      <c r="C24" s="534" t="s">
        <v>293</v>
      </c>
      <c r="D24" s="535"/>
      <c r="E24" s="536"/>
      <c r="F24" s="173" t="s">
        <v>274</v>
      </c>
      <c r="G24" s="530" t="s">
        <v>223</v>
      </c>
      <c r="H24" s="511"/>
      <c r="I24" s="531"/>
      <c r="J24" s="28"/>
      <c r="K24" s="28"/>
      <c r="M24" s="189"/>
    </row>
    <row r="25" spans="2:14" ht="22.5" customHeight="1" x14ac:dyDescent="0.2">
      <c r="B25" s="491" t="s">
        <v>235</v>
      </c>
      <c r="C25" s="492"/>
      <c r="D25" s="492"/>
      <c r="E25" s="492"/>
      <c r="F25" s="492"/>
      <c r="G25" s="492"/>
      <c r="H25" s="492"/>
      <c r="I25" s="493"/>
      <c r="J25" s="180"/>
      <c r="K25" s="180"/>
      <c r="M25" s="189"/>
    </row>
    <row r="26" spans="2:14" ht="43.5" customHeight="1" x14ac:dyDescent="0.2">
      <c r="B26" s="174" t="s">
        <v>105</v>
      </c>
      <c r="C26" s="263" t="s">
        <v>261</v>
      </c>
      <c r="D26" s="263" t="s">
        <v>260</v>
      </c>
      <c r="E26" s="175" t="s">
        <v>264</v>
      </c>
      <c r="F26" s="263" t="s">
        <v>263</v>
      </c>
      <c r="G26" s="263" t="s">
        <v>262</v>
      </c>
      <c r="H26" s="175" t="s">
        <v>276</v>
      </c>
      <c r="I26" s="176" t="s">
        <v>273</v>
      </c>
      <c r="J26" s="187"/>
      <c r="K26" s="187"/>
      <c r="M26" s="189"/>
    </row>
    <row r="27" spans="2:14" ht="15.6" customHeight="1" x14ac:dyDescent="0.2">
      <c r="B27" s="174" t="s">
        <v>294</v>
      </c>
      <c r="C27" s="224">
        <v>0</v>
      </c>
      <c r="D27" s="224">
        <v>0</v>
      </c>
      <c r="E27" s="217">
        <v>0</v>
      </c>
      <c r="F27" s="663">
        <f>+SUM(C27:C38)</f>
        <v>0.5</v>
      </c>
      <c r="G27" s="674">
        <f>+SUM(D27:D38)</f>
        <v>0</v>
      </c>
      <c r="H27" s="255"/>
      <c r="I27" s="680">
        <f>+G27+I22</f>
        <v>0</v>
      </c>
      <c r="J27" s="187"/>
      <c r="K27" s="187"/>
      <c r="M27" s="189"/>
    </row>
    <row r="28" spans="2:14" ht="15.6" customHeight="1" x14ac:dyDescent="0.2">
      <c r="B28" s="174" t="s">
        <v>114</v>
      </c>
      <c r="C28" s="224">
        <v>0</v>
      </c>
      <c r="D28" s="224">
        <v>0</v>
      </c>
      <c r="E28" s="217">
        <v>0</v>
      </c>
      <c r="F28" s="664"/>
      <c r="G28" s="675"/>
      <c r="H28" s="255"/>
      <c r="I28" s="681"/>
      <c r="J28" s="187"/>
      <c r="K28" s="187"/>
      <c r="M28" s="189"/>
    </row>
    <row r="29" spans="2:14" ht="15.6" customHeight="1" x14ac:dyDescent="0.2">
      <c r="B29" s="174" t="s">
        <v>115</v>
      </c>
      <c r="C29" s="261">
        <f>0%*G23</f>
        <v>0</v>
      </c>
      <c r="D29" s="261">
        <v>0</v>
      </c>
      <c r="E29" s="217">
        <v>0</v>
      </c>
      <c r="F29" s="664"/>
      <c r="G29" s="675"/>
      <c r="H29" s="251">
        <f>+(D29*100%)/$G$23</f>
        <v>0</v>
      </c>
      <c r="I29" s="681"/>
      <c r="J29" s="187"/>
      <c r="K29" s="187"/>
      <c r="M29" s="189"/>
    </row>
    <row r="30" spans="2:14" ht="15.6" customHeight="1" x14ac:dyDescent="0.2">
      <c r="B30" s="174" t="s">
        <v>116</v>
      </c>
      <c r="C30" s="261">
        <f>10%*G23</f>
        <v>0.05</v>
      </c>
      <c r="D30" s="261">
        <v>0</v>
      </c>
      <c r="E30" s="217">
        <f t="shared" ref="E30:E38" si="0">+D30/C30</f>
        <v>0</v>
      </c>
      <c r="F30" s="664"/>
      <c r="G30" s="675"/>
      <c r="H30" s="251">
        <f>+IF(D30="","",((D30*100%)/$G$23)+H29)</f>
        <v>0</v>
      </c>
      <c r="I30" s="681"/>
      <c r="J30" s="187"/>
      <c r="K30" s="187"/>
      <c r="M30" s="189"/>
    </row>
    <row r="31" spans="2:14" ht="15.6" customHeight="1" x14ac:dyDescent="0.2">
      <c r="B31" s="174" t="s">
        <v>117</v>
      </c>
      <c r="C31" s="261">
        <f>25%*G23</f>
        <v>0.125</v>
      </c>
      <c r="D31" s="261">
        <v>0</v>
      </c>
      <c r="E31" s="217">
        <f t="shared" si="0"/>
        <v>0</v>
      </c>
      <c r="F31" s="664"/>
      <c r="G31" s="675"/>
      <c r="H31" s="251">
        <f t="shared" ref="H31:H38" si="1">+IF(D31="","",((D31*100%)/$G$23)+H30)</f>
        <v>0</v>
      </c>
      <c r="I31" s="681"/>
      <c r="J31" s="187"/>
      <c r="K31" s="187"/>
      <c r="M31" s="189"/>
    </row>
    <row r="32" spans="2:14" ht="15.6" customHeight="1" x14ac:dyDescent="0.2">
      <c r="B32" s="174" t="s">
        <v>118</v>
      </c>
      <c r="C32" s="261">
        <f>25%*G23</f>
        <v>0.125</v>
      </c>
      <c r="D32" s="261">
        <v>0</v>
      </c>
      <c r="E32" s="217">
        <f>+D32/C32</f>
        <v>0</v>
      </c>
      <c r="F32" s="664"/>
      <c r="G32" s="675"/>
      <c r="H32" s="251">
        <f t="shared" si="1"/>
        <v>0</v>
      </c>
      <c r="I32" s="681"/>
      <c r="J32" s="187"/>
      <c r="K32" s="187"/>
      <c r="M32" s="189"/>
    </row>
    <row r="33" spans="2:11" ht="19.5" customHeight="1" x14ac:dyDescent="0.2">
      <c r="B33" s="174" t="s">
        <v>119</v>
      </c>
      <c r="C33" s="261">
        <f>20%*G23</f>
        <v>0.1</v>
      </c>
      <c r="D33" s="261">
        <v>0</v>
      </c>
      <c r="E33" s="217">
        <f>+D33/C33</f>
        <v>0</v>
      </c>
      <c r="F33" s="664"/>
      <c r="G33" s="675"/>
      <c r="H33" s="251">
        <f t="shared" si="1"/>
        <v>0</v>
      </c>
      <c r="I33" s="681"/>
      <c r="J33" s="38"/>
      <c r="K33" s="38"/>
    </row>
    <row r="34" spans="2:11" ht="19.5" customHeight="1" x14ac:dyDescent="0.2">
      <c r="B34" s="174" t="s">
        <v>120</v>
      </c>
      <c r="C34" s="261">
        <f>10%*G23</f>
        <v>0.05</v>
      </c>
      <c r="D34" s="261">
        <v>0</v>
      </c>
      <c r="E34" s="217">
        <f t="shared" si="0"/>
        <v>0</v>
      </c>
      <c r="F34" s="664"/>
      <c r="G34" s="675"/>
      <c r="H34" s="251">
        <f t="shared" si="1"/>
        <v>0</v>
      </c>
      <c r="I34" s="681"/>
      <c r="J34" s="38"/>
      <c r="K34" s="38"/>
    </row>
    <row r="35" spans="2:11" ht="19.5" customHeight="1" x14ac:dyDescent="0.2">
      <c r="B35" s="174" t="s">
        <v>121</v>
      </c>
      <c r="C35" s="261">
        <f>10%*G23</f>
        <v>0.05</v>
      </c>
      <c r="D35" s="261">
        <v>0</v>
      </c>
      <c r="E35" s="217">
        <f t="shared" si="0"/>
        <v>0</v>
      </c>
      <c r="F35" s="664"/>
      <c r="G35" s="675"/>
      <c r="H35" s="251">
        <f t="shared" si="1"/>
        <v>0</v>
      </c>
      <c r="I35" s="681"/>
      <c r="J35" s="38"/>
      <c r="K35" s="38"/>
    </row>
    <row r="36" spans="2:11" ht="19.5" customHeight="1" x14ac:dyDescent="0.2">
      <c r="B36" s="174" t="s">
        <v>122</v>
      </c>
      <c r="C36" s="261">
        <v>0</v>
      </c>
      <c r="D36" s="262">
        <v>0</v>
      </c>
      <c r="E36" s="217">
        <v>0</v>
      </c>
      <c r="F36" s="664"/>
      <c r="G36" s="675"/>
      <c r="H36" s="251">
        <f t="shared" si="1"/>
        <v>0</v>
      </c>
      <c r="I36" s="681"/>
      <c r="J36" s="38"/>
      <c r="K36" s="38"/>
    </row>
    <row r="37" spans="2:11" ht="19.5" customHeight="1" x14ac:dyDescent="0.2">
      <c r="B37" s="174" t="s">
        <v>123</v>
      </c>
      <c r="C37" s="261">
        <v>0</v>
      </c>
      <c r="D37" s="262">
        <v>0</v>
      </c>
      <c r="E37" s="217">
        <v>0</v>
      </c>
      <c r="F37" s="664"/>
      <c r="G37" s="675"/>
      <c r="H37" s="251">
        <f t="shared" si="1"/>
        <v>0</v>
      </c>
      <c r="I37" s="681"/>
      <c r="J37" s="38"/>
      <c r="K37" s="38"/>
    </row>
    <row r="38" spans="2:11" ht="19.5" customHeight="1" x14ac:dyDescent="0.2">
      <c r="B38" s="174" t="s">
        <v>124</v>
      </c>
      <c r="C38" s="261">
        <v>0</v>
      </c>
      <c r="D38" s="262">
        <v>0</v>
      </c>
      <c r="E38" s="217">
        <v>0</v>
      </c>
      <c r="F38" s="665"/>
      <c r="G38" s="676"/>
      <c r="H38" s="251">
        <f t="shared" si="1"/>
        <v>0</v>
      </c>
      <c r="I38" s="682"/>
      <c r="J38" s="38"/>
      <c r="K38" s="38"/>
    </row>
    <row r="39" spans="2:11" ht="52.5" customHeight="1" x14ac:dyDescent="0.2">
      <c r="B39" s="198" t="s">
        <v>277</v>
      </c>
      <c r="C39" s="606" t="s">
        <v>340</v>
      </c>
      <c r="D39" s="607"/>
      <c r="E39" s="607"/>
      <c r="F39" s="607"/>
      <c r="G39" s="607"/>
      <c r="H39" s="607"/>
      <c r="I39" s="608"/>
      <c r="J39" s="190"/>
      <c r="K39" s="190"/>
    </row>
    <row r="40" spans="2:11" ht="34.5" customHeight="1" x14ac:dyDescent="0.2">
      <c r="B40" s="540"/>
      <c r="C40" s="541"/>
      <c r="D40" s="541"/>
      <c r="E40" s="541"/>
      <c r="F40" s="541"/>
      <c r="G40" s="541"/>
      <c r="H40" s="541"/>
      <c r="I40" s="542"/>
      <c r="J40" s="180"/>
      <c r="K40" s="180"/>
    </row>
    <row r="41" spans="2:11" ht="34.5" customHeight="1" x14ac:dyDescent="0.2">
      <c r="B41" s="543"/>
      <c r="C41" s="544"/>
      <c r="D41" s="544"/>
      <c r="E41" s="544"/>
      <c r="F41" s="544"/>
      <c r="G41" s="544"/>
      <c r="H41" s="544"/>
      <c r="I41" s="545"/>
      <c r="J41" s="190"/>
      <c r="K41" s="190"/>
    </row>
    <row r="42" spans="2:11" ht="34.5" customHeight="1" x14ac:dyDescent="0.2">
      <c r="B42" s="543"/>
      <c r="C42" s="544"/>
      <c r="D42" s="544"/>
      <c r="E42" s="544"/>
      <c r="F42" s="544"/>
      <c r="G42" s="544"/>
      <c r="H42" s="544"/>
      <c r="I42" s="545"/>
      <c r="J42" s="190"/>
      <c r="K42" s="190"/>
    </row>
    <row r="43" spans="2:11" ht="34.5" customHeight="1" x14ac:dyDescent="0.2">
      <c r="B43" s="543"/>
      <c r="C43" s="544"/>
      <c r="D43" s="544"/>
      <c r="E43" s="544"/>
      <c r="F43" s="544"/>
      <c r="G43" s="544"/>
      <c r="H43" s="544"/>
      <c r="I43" s="545"/>
      <c r="J43" s="190"/>
      <c r="K43" s="190"/>
    </row>
    <row r="44" spans="2:11" ht="34.5" customHeight="1" x14ac:dyDescent="0.2">
      <c r="B44" s="546"/>
      <c r="C44" s="547"/>
      <c r="D44" s="547"/>
      <c r="E44" s="547"/>
      <c r="F44" s="547"/>
      <c r="G44" s="547"/>
      <c r="H44" s="547"/>
      <c r="I44" s="548"/>
      <c r="J44" s="179"/>
      <c r="K44" s="179"/>
    </row>
    <row r="45" spans="2:11" ht="54.75" customHeight="1" x14ac:dyDescent="0.2">
      <c r="B45" s="265" t="s">
        <v>278</v>
      </c>
      <c r="C45" s="653" t="s">
        <v>341</v>
      </c>
      <c r="D45" s="654"/>
      <c r="E45" s="654"/>
      <c r="F45" s="654"/>
      <c r="G45" s="654"/>
      <c r="H45" s="654"/>
      <c r="I45" s="655"/>
      <c r="J45" s="191"/>
      <c r="K45" s="191"/>
    </row>
    <row r="46" spans="2:11" ht="43.5" customHeight="1" x14ac:dyDescent="0.2">
      <c r="B46" s="265" t="s">
        <v>279</v>
      </c>
      <c r="C46" s="572" t="s">
        <v>337</v>
      </c>
      <c r="D46" s="573"/>
      <c r="E46" s="573"/>
      <c r="F46" s="573"/>
      <c r="G46" s="573"/>
      <c r="H46" s="573"/>
      <c r="I46" s="574"/>
      <c r="J46" s="191"/>
      <c r="K46" s="191"/>
    </row>
    <row r="47" spans="2:11" ht="43.5" customHeight="1" x14ac:dyDescent="0.2">
      <c r="B47" s="199" t="s">
        <v>280</v>
      </c>
      <c r="C47" s="575" t="s">
        <v>338</v>
      </c>
      <c r="D47" s="576"/>
      <c r="E47" s="576"/>
      <c r="F47" s="576"/>
      <c r="G47" s="576"/>
      <c r="H47" s="576"/>
      <c r="I47" s="577"/>
      <c r="J47" s="191"/>
      <c r="K47" s="191"/>
    </row>
    <row r="48" spans="2:11" ht="22.5" customHeight="1" x14ac:dyDescent="0.2">
      <c r="B48" s="491" t="s">
        <v>236</v>
      </c>
      <c r="C48" s="492"/>
      <c r="D48" s="492"/>
      <c r="E48" s="492"/>
      <c r="F48" s="492"/>
      <c r="G48" s="492"/>
      <c r="H48" s="492"/>
      <c r="I48" s="493"/>
      <c r="J48" s="191"/>
      <c r="K48" s="191"/>
    </row>
    <row r="49" spans="2:11" ht="22.5" customHeight="1" x14ac:dyDescent="0.2">
      <c r="B49" s="560" t="s">
        <v>281</v>
      </c>
      <c r="C49" s="267" t="s">
        <v>282</v>
      </c>
      <c r="D49" s="562" t="s">
        <v>283</v>
      </c>
      <c r="E49" s="562"/>
      <c r="F49" s="562"/>
      <c r="G49" s="562" t="s">
        <v>284</v>
      </c>
      <c r="H49" s="562"/>
      <c r="I49" s="563"/>
      <c r="J49" s="192"/>
      <c r="K49" s="192"/>
    </row>
    <row r="50" spans="2:11" ht="30.75" customHeight="1" x14ac:dyDescent="0.2">
      <c r="B50" s="561"/>
      <c r="C50" s="207"/>
      <c r="D50" s="612"/>
      <c r="E50" s="612"/>
      <c r="F50" s="612"/>
      <c r="G50" s="612"/>
      <c r="H50" s="612"/>
      <c r="I50" s="613"/>
      <c r="J50" s="192"/>
      <c r="K50" s="192"/>
    </row>
    <row r="51" spans="2:11" ht="32.25" customHeight="1" x14ac:dyDescent="0.2">
      <c r="B51" s="200" t="s">
        <v>285</v>
      </c>
      <c r="C51" s="566" t="s">
        <v>303</v>
      </c>
      <c r="D51" s="567"/>
      <c r="E51" s="567"/>
      <c r="F51" s="567"/>
      <c r="G51" s="567"/>
      <c r="H51" s="567"/>
      <c r="I51" s="568"/>
      <c r="J51" s="193"/>
      <c r="K51" s="193"/>
    </row>
    <row r="52" spans="2:11" ht="28.5" customHeight="1" x14ac:dyDescent="0.2">
      <c r="B52" s="201" t="s">
        <v>286</v>
      </c>
      <c r="C52" s="566" t="s">
        <v>303</v>
      </c>
      <c r="D52" s="567"/>
      <c r="E52" s="567"/>
      <c r="F52" s="567"/>
      <c r="G52" s="567"/>
      <c r="H52" s="567"/>
      <c r="I52" s="568"/>
      <c r="J52" s="193"/>
      <c r="K52" s="193"/>
    </row>
    <row r="53" spans="2:11" ht="30" customHeight="1" x14ac:dyDescent="0.2">
      <c r="B53" s="199" t="s">
        <v>287</v>
      </c>
      <c r="C53" s="555" t="s">
        <v>336</v>
      </c>
      <c r="D53" s="556"/>
      <c r="E53" s="556"/>
      <c r="F53" s="556"/>
      <c r="G53" s="556"/>
      <c r="H53" s="556"/>
      <c r="I53" s="557"/>
      <c r="J53" s="194"/>
      <c r="K53" s="194"/>
    </row>
    <row r="54" spans="2:11" ht="31.5" customHeight="1" thickBot="1" x14ac:dyDescent="0.25">
      <c r="B54" s="202" t="s">
        <v>288</v>
      </c>
      <c r="C54" s="558" t="s">
        <v>295</v>
      </c>
      <c r="D54" s="558"/>
      <c r="E54" s="558"/>
      <c r="F54" s="558"/>
      <c r="G54" s="558"/>
      <c r="H54" s="558"/>
      <c r="I54" s="559"/>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1</vt:lpstr>
      <vt:lpstr>META 2</vt:lpstr>
      <vt:lpstr>META 3</vt:lpstr>
      <vt:lpstr>META 4</vt:lpstr>
      <vt:lpstr>META 5</vt:lpstr>
      <vt:lpstr>META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Franklin David Sastoque Gordo</cp:lastModifiedBy>
  <cp:lastPrinted>2018-04-10T15:28:46Z</cp:lastPrinted>
  <dcterms:created xsi:type="dcterms:W3CDTF">2010-03-25T16:40:43Z</dcterms:created>
  <dcterms:modified xsi:type="dcterms:W3CDTF">2022-02-14T20:37:47Z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