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showInkAnnotation="0" updateLinks="never" defaultThemeVersion="124226"/>
  <mc:AlternateContent xmlns:mc="http://schemas.openxmlformats.org/markup-compatibility/2006">
    <mc:Choice Requires="x15">
      <x15ac:absPath xmlns:x15ac="http://schemas.microsoft.com/office/spreadsheetml/2010/11/ac" url="C:\Users\57310\Desktop\IDPYBA\2021\8. AGOSTO\OBLIGACIÓN 6 ACTUALIZACIÓN Y REPORTE HOJAS DE VIDA PROYECTO\"/>
    </mc:Choice>
  </mc:AlternateContent>
  <xr:revisionPtr revIDLastSave="0" documentId="13_ncr:1_{C56C0247-99DA-424F-82C0-610C7DD03E51}"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6" sheetId="68" r:id="rId6"/>
    <sheet name="META No. 3" sheetId="69" r:id="rId7"/>
    <sheet name="META No. 4" sheetId="70" r:id="rId8"/>
    <sheet name="META No. 5"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6">#REF!</definedName>
    <definedName name="CONDICION_POBLACIONAL" localSheetId="7">#REF!</definedName>
    <definedName name="CONDICION_POBLACIONAL" localSheetId="8">#REF!</definedName>
    <definedName name="CONDICION_POBLACIONAL" localSheetId="5">#REF!</definedName>
    <definedName name="CONDICION_POBLACIONAL">#REF!</definedName>
    <definedName name="GRUPO_ETAREO" localSheetId="4">#REF!</definedName>
    <definedName name="GRUPO_ETAREO" localSheetId="6">#REF!</definedName>
    <definedName name="GRUPO_ETAREO" localSheetId="7">#REF!</definedName>
    <definedName name="GRUPO_ETAREO" localSheetId="8">#REF!</definedName>
    <definedName name="GRUPO_ETAREO" localSheetId="5">#REF!</definedName>
    <definedName name="GRUPO_ETAREO">#REF!</definedName>
    <definedName name="GRUPO_ETAREOS" localSheetId="9">#REF!</definedName>
    <definedName name="GRUPO_ETAREOS" localSheetId="3">#REF!</definedName>
    <definedName name="GRUPO_ETAREOS" localSheetId="4">#REF!</definedName>
    <definedName name="GRUPO_ETAREOS" localSheetId="6">#REF!</definedName>
    <definedName name="GRUPO_ETAREOS" localSheetId="7">#REF!</definedName>
    <definedName name="GRUPO_ETAREOS" localSheetId="8">#REF!</definedName>
    <definedName name="GRUPO_ETAREOS" localSheetId="5">#REF!</definedName>
    <definedName name="GRUPO_ETAREOS">#REF!</definedName>
    <definedName name="GRUPO_ETARIO" localSheetId="9">#REF!</definedName>
    <definedName name="GRUPO_ETARIO" localSheetId="3">#REF!</definedName>
    <definedName name="GRUPO_ETARIO" localSheetId="4">#REF!</definedName>
    <definedName name="GRUPO_ETARIO" localSheetId="6">#REF!</definedName>
    <definedName name="GRUPO_ETARIO" localSheetId="7">#REF!</definedName>
    <definedName name="GRUPO_ETARIO" localSheetId="8">#REF!</definedName>
    <definedName name="GRUPO_ETARIO" localSheetId="5">#REF!</definedName>
    <definedName name="GRUPO_ETARIO">#REF!</definedName>
    <definedName name="GRUPO_ETNICO" localSheetId="9">#REF!</definedName>
    <definedName name="GRUPO_ETNICO" localSheetId="3">#REF!</definedName>
    <definedName name="GRUPO_ETNICO" localSheetId="4">#REF!</definedName>
    <definedName name="GRUPO_ETNICO" localSheetId="6">#REF!</definedName>
    <definedName name="GRUPO_ETNICO" localSheetId="7">#REF!</definedName>
    <definedName name="GRUPO_ETNICO" localSheetId="8">#REF!</definedName>
    <definedName name="GRUPO_ETNICO" localSheetId="5">#REF!</definedName>
    <definedName name="GRUPO_ETNICO">#REF!</definedName>
    <definedName name="GRUPOETNICO" localSheetId="9">#REF!</definedName>
    <definedName name="GRUPOETNICO" localSheetId="3">#REF!</definedName>
    <definedName name="GRUPOETNICO" localSheetId="4">#REF!</definedName>
    <definedName name="GRUPOETNICO" localSheetId="6">#REF!</definedName>
    <definedName name="GRUPOETNICO" localSheetId="7">#REF!</definedName>
    <definedName name="GRUPOETNICO" localSheetId="8">#REF!</definedName>
    <definedName name="GRUPOETNICO" localSheetId="5">#REF!</definedName>
    <definedName name="GRUPOETNICO">#REF!</definedName>
    <definedName name="GRUPOS_ETNICOS" localSheetId="4">#REF!</definedName>
    <definedName name="GRUPOS_ETNICOS" localSheetId="6">#REF!</definedName>
    <definedName name="GRUPOS_ETNICOS" localSheetId="7">#REF!</definedName>
    <definedName name="GRUPOS_ETNICOS" localSheetId="8">#REF!</definedName>
    <definedName name="GRUPOS_ETNICOS" localSheetId="5">#REF!</definedName>
    <definedName name="GRUPOS_ETNICOS">#REF!</definedName>
    <definedName name="LOCALIDAD" localSheetId="9">#REF!</definedName>
    <definedName name="LOCALIDAD" localSheetId="3">#REF!</definedName>
    <definedName name="LOCALIDAD" localSheetId="4">#REF!</definedName>
    <definedName name="LOCALIDAD" localSheetId="6">#REF!</definedName>
    <definedName name="LOCALIDAD" localSheetId="7">#REF!</definedName>
    <definedName name="LOCALIDAD" localSheetId="8">#REF!</definedName>
    <definedName name="LOCALIDAD" localSheetId="5">#REF!</definedName>
    <definedName name="LOCALIDAD">#REF!</definedName>
    <definedName name="LOCALIZACION" localSheetId="9">#REF!</definedName>
    <definedName name="LOCALIZACION" localSheetId="3">#REF!</definedName>
    <definedName name="LOCALIZACION" localSheetId="4">#REF!</definedName>
    <definedName name="LOCALIZACION" localSheetId="6">#REF!</definedName>
    <definedName name="LOCALIZACION" localSheetId="7">#REF!</definedName>
    <definedName name="LOCALIZACION" localSheetId="8">#REF!</definedName>
    <definedName name="LOCALIZACION" localSheetId="5">#REF!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71" l="1"/>
  <c r="I27" i="70"/>
  <c r="I27" i="69"/>
  <c r="G27" i="68"/>
  <c r="I27" i="68" s="1"/>
  <c r="G27" i="71" l="1"/>
  <c r="E36" i="68" l="1"/>
  <c r="E35" i="68"/>
  <c r="E31" i="68"/>
  <c r="H35" i="71"/>
  <c r="H31" i="71"/>
  <c r="D28" i="71"/>
  <c r="H28" i="71" s="1"/>
  <c r="H27" i="68"/>
  <c r="H28" i="68" s="1"/>
  <c r="H29" i="68" s="1"/>
  <c r="H30" i="68" s="1"/>
  <c r="F27" i="71"/>
  <c r="H38" i="71"/>
  <c r="H37" i="71"/>
  <c r="H36" i="71"/>
  <c r="H34" i="71"/>
  <c r="H33" i="71"/>
  <c r="H32" i="71"/>
  <c r="H30" i="71"/>
  <c r="H29" i="71"/>
  <c r="H27" i="71"/>
  <c r="H27" i="70"/>
  <c r="H28" i="70" s="1"/>
  <c r="H29" i="70" s="1"/>
  <c r="H30" i="70" s="1"/>
  <c r="H31" i="70" s="1"/>
  <c r="H32" i="70" s="1"/>
  <c r="H33" i="70" s="1"/>
  <c r="H34" i="70" s="1"/>
  <c r="H35" i="70" s="1"/>
  <c r="H36" i="70" s="1"/>
  <c r="H37" i="70" s="1"/>
  <c r="H38" i="70" s="1"/>
  <c r="H38" i="69"/>
  <c r="H37" i="69"/>
  <c r="H36" i="69"/>
  <c r="H35" i="69"/>
  <c r="H34" i="69"/>
  <c r="H33" i="69"/>
  <c r="H27" i="69"/>
  <c r="H28" i="69" s="1"/>
  <c r="H29" i="69" s="1"/>
  <c r="H30" i="69" s="1"/>
  <c r="H31" i="69" s="1"/>
  <c r="H32" i="69" s="1"/>
  <c r="H27" i="67"/>
  <c r="H28" i="67" s="1"/>
  <c r="H29" i="67" s="1"/>
  <c r="H30" i="67" s="1"/>
  <c r="H31" i="67" s="1"/>
  <c r="H32" i="67" s="1"/>
  <c r="H33" i="67" s="1"/>
  <c r="H34" i="67" s="1"/>
  <c r="H35" i="67" s="1"/>
  <c r="H36" i="67" s="1"/>
  <c r="H37" i="67" s="1"/>
  <c r="H38" i="67" s="1"/>
  <c r="H27" i="24"/>
  <c r="H28" i="24" s="1"/>
  <c r="H29" i="24" s="1"/>
  <c r="H30" i="24" s="1"/>
  <c r="H31" i="24" s="1"/>
  <c r="H32" i="24" s="1"/>
  <c r="H33" i="24" s="1"/>
  <c r="H34" i="24" s="1"/>
  <c r="H35" i="24" s="1"/>
  <c r="H36" i="24" s="1"/>
  <c r="H37" i="24" s="1"/>
  <c r="H38" i="24" s="1"/>
  <c r="G27" i="24"/>
  <c r="I27" i="24" s="1"/>
  <c r="F27" i="24"/>
  <c r="E38" i="68"/>
  <c r="E37" i="68"/>
  <c r="E34" i="68"/>
  <c r="E33" i="68"/>
  <c r="E32" i="68"/>
  <c r="E30" i="68"/>
  <c r="E29" i="68"/>
  <c r="E28" i="68"/>
  <c r="E27" i="68"/>
  <c r="E38" i="71"/>
  <c r="E37" i="71"/>
  <c r="E36" i="71"/>
  <c r="E34" i="71"/>
  <c r="E33" i="71"/>
  <c r="E32" i="71"/>
  <c r="E30" i="71"/>
  <c r="E29" i="71"/>
  <c r="E28" i="71"/>
  <c r="E27" i="71"/>
  <c r="E38" i="70"/>
  <c r="E37" i="70"/>
  <c r="E36" i="70"/>
  <c r="E35" i="70"/>
  <c r="E34" i="70"/>
  <c r="E33" i="70"/>
  <c r="E32" i="70"/>
  <c r="E31" i="70"/>
  <c r="E30" i="70"/>
  <c r="E29" i="70"/>
  <c r="E28" i="70"/>
  <c r="E27" i="70"/>
  <c r="E38" i="69"/>
  <c r="E37" i="69"/>
  <c r="E36" i="69"/>
  <c r="E35" i="69"/>
  <c r="E34" i="69"/>
  <c r="E33" i="69"/>
  <c r="E32" i="69"/>
  <c r="E31" i="69"/>
  <c r="E30" i="69"/>
  <c r="E29" i="69"/>
  <c r="E28" i="69"/>
  <c r="E27" i="69"/>
  <c r="E38" i="67"/>
  <c r="E37" i="67"/>
  <c r="E36" i="67"/>
  <c r="E35" i="67"/>
  <c r="E34" i="67"/>
  <c r="E33" i="67"/>
  <c r="E32" i="67"/>
  <c r="E31" i="67"/>
  <c r="E30" i="67"/>
  <c r="E29" i="67"/>
  <c r="E28" i="67"/>
  <c r="E27" i="67"/>
  <c r="E38" i="24"/>
  <c r="E37" i="24"/>
  <c r="E36" i="24"/>
  <c r="E35" i="24"/>
  <c r="E34" i="24"/>
  <c r="E33" i="24"/>
  <c r="E32" i="24"/>
  <c r="E31" i="24"/>
  <c r="E30" i="24"/>
  <c r="E29" i="24"/>
  <c r="E28" i="24"/>
  <c r="E27" i="24"/>
  <c r="H31" i="68" l="1"/>
  <c r="H32" i="68" s="1"/>
  <c r="H33" i="68" s="1"/>
  <c r="H34" i="68" s="1"/>
  <c r="H35" i="68" s="1"/>
  <c r="H36" i="68" s="1"/>
  <c r="H37" i="68" s="1"/>
  <c r="H38" i="68" s="1"/>
  <c r="E31" i="71"/>
  <c r="E35" i="71"/>
  <c r="G27" i="70"/>
  <c r="F27" i="70"/>
  <c r="G27" i="69"/>
  <c r="F27" i="69"/>
  <c r="F27" i="68"/>
  <c r="G27" i="67"/>
  <c r="I27" i="67" s="1"/>
  <c r="F27" i="67"/>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AB19" i="5" s="1"/>
  <c r="G31" i="47"/>
  <c r="G32" i="47"/>
  <c r="G33" i="47"/>
  <c r="G34" i="47"/>
  <c r="G35" i="47"/>
  <c r="G36" i="47"/>
  <c r="G37" i="47"/>
  <c r="G38" i="47"/>
  <c r="G39" i="47"/>
  <c r="G40" i="47"/>
  <c r="G41" i="47"/>
  <c r="I21" i="5"/>
  <c r="AC21" i="5" s="1"/>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AB21" i="5"/>
  <c r="J13" i="5"/>
  <c r="I13" i="5" s="1"/>
  <c r="J15" i="5"/>
  <c r="I30" i="62"/>
  <c r="D31" i="47" l="1"/>
  <c r="I31" i="47" s="1"/>
  <c r="AC19" i="5"/>
  <c r="D32" i="62"/>
  <c r="I31" i="62"/>
  <c r="H30" i="47"/>
  <c r="D32" i="47"/>
  <c r="L27" i="66"/>
  <c r="M27" i="66" s="1"/>
  <c r="AB13" i="5"/>
  <c r="F32" i="47"/>
  <c r="H31" i="47"/>
  <c r="I32" i="62"/>
  <c r="D33"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D41" i="47" l="1"/>
  <c r="I41" i="47" s="1"/>
  <c r="I40" i="47"/>
  <c r="I41" i="62"/>
  <c r="H41" i="62"/>
  <c r="F41" i="47"/>
  <c r="H41" i="47" s="1"/>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<sst xmlns="http://schemas.openxmlformats.org/spreadsheetml/2006/main" count="1158" uniqueCount="387">
  <si>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</si>
  <si>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</si>
  <si>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</si>
  <si>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</si>
  <si>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</si>
  <si>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</si>
  <si>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</si>
  <si>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</si>
  <si>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</si>
  <si>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</si>
  <si>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</si>
  <si>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</si>
  <si>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</si>
  <si>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</si>
  <si>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</si>
  <si>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</si>
  <si>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</si>
  <si>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</si>
  <si>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</si>
  <si>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</si>
  <si>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</si>
  <si>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</si>
  <si>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</si>
  <si>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</si>
  <si>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</si>
  <si>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</si>
  <si>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</si>
  <si>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</si>
  <si>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</si>
  <si>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</si>
  <si>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</si>
  <si>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</si>
  <si>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</si>
  <si>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</si>
  <si>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</si>
  <si>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</si>
  <si>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</si>
  <si>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</si>
  <si>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</si>
  <si>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</si>
  <si>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</si>
  <si>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</si>
  <si>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</si>
  <si>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</si>
  <si>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</si>
  <si>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</si>
  <si>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</si>
  <si>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</si>
  <si>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</si>
  <si>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</si>
  <si>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</si>
  <si>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</si>
  <si>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</si>
  <si>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</si>
  <si>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</si>
  <si>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</si>
  <si>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</si>
  <si>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</si>
  <si>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</si>
  <si>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</si>
  <si>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</si>
  <si>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</si>
  <si>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</si>
  <si>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</si>
  <si>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</si>
  <si>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</si>
  <si>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</si>
  <si>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</si>
  <si>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</si>
  <si>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</si>
  <si>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</si>
  <si>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</si>
  <si>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</si>
  <si>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</si>
  <si>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</si>
  <si>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</si>
  <si>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</si>
  <si>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</si>
  <si>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</si>
  <si>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</si>
  <si>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</si>
  <si>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</si>
  <si>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</si>
  <si>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</si>
  <si>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</si>
  <si>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</si>
  <si>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</si>
  <si>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</si>
  <si>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</si>
  <si>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</si>
  <si>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</si>
  <si>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</si>
  <si>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</si>
  <si>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</si>
  <si>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</si>
  <si>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</si>
  <si>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</si>
  <si>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</si>
  <si>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</si>
  <si>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</si>
  <si>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</si>
  <si>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</si>
  <si>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</si>
  <si>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</si>
  <si>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</si>
  <si>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</si>
  <si>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</si>
  <si>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</si>
  <si>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</si>
  <si>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</si>
  <si>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</si>
  <si>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</si>
  <si>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</si>
  <si>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</si>
  <si>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</si>
  <si>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</si>
  <si>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</si>
  <si>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</si>
  <si>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</si>
  <si>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</si>
  <si>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</si>
  <si>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</si>
  <si>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</si>
  <si>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</si>
  <si>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</si>
  <si>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</si>
  <si>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</si>
  <si>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</si>
  <si>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</si>
  <si>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</si>
  <si>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</si>
  <si>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</si>
  <si>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</si>
  <si>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</si>
  <si>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</si>
  <si>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</si>
  <si>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</si>
  <si>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</si>
  <si>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</si>
  <si>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</si>
  <si>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</si>
  <si>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</si>
  <si>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</si>
  <si>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</si>
  <si>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</si>
  <si>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</si>
  <si>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</si>
  <si>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</si>
  <si>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</si>
  <si>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</si>
  <si>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</si>
  <si>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</si>
  <si>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</si>
  <si>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</si>
  <si>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</si>
  <si>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</si>
  <si>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</si>
  <si>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</si>
  <si>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</si>
  <si>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</si>
  <si>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</si>
  <si>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</si>
  <si>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</si>
  <si>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</si>
  <si>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</si>
  <si>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</si>
  <si>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</si>
  <si>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</si>
  <si>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</si>
  <si>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</si>
  <si>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</si>
  <si>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</si>
  <si>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</si>
  <si>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</si>
  <si>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</si>
  <si>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</si>
  <si>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</si>
  <si>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</si>
  <si>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</si>
  <si>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</si>
  <si>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</si>
  <si>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</si>
  <si>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</si>
  <si>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</si>
  <si>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</si>
  <si>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</si>
  <si>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</si>
  <si>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</si>
  <si>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</si>
  <si>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</si>
  <si>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</si>
  <si>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</si>
  <si>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</si>
  <si>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</si>
  <si>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</si>
  <si>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</si>
  <si>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</si>
  <si>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</si>
  <si>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</si>
  <si>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</si>
  <si>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</si>
  <si>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</si>
  <si>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</si>
  <si>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</si>
  <si>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</si>
  <si>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</si>
  <si>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</si>
  <si>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</si>
  <si>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</si>
  <si>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</si>
  <si>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</si>
  <si>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</si>
  <si>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</si>
  <si>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</si>
  <si>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</si>
  <si>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</si>
  <si>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</si>
  <si>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</si>
  <si>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</si>
  <si>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</si>
  <si>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</si>
  <si>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</si>
  <si>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</si>
  <si>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</si>
  <si>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</si>
  <si>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</si>
  <si>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</si>
  <si>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</si>
  <si>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</si>
  <si>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</si>
  <si>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</si>
  <si>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</si>
  <si>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</si>
  <si>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</si>
  <si>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</si>
  <si>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</si>
  <si>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</si>
  <si>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</si>
  <si>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</si>
  <si>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</si>
  <si>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</si>
  <si>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</si>
  <si>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</si>
  <si>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</si>
  <si>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</si>
  <si>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</si>
  <si>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</si>
  <si>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</si>
  <si>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</si>
  <si>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</si>
  <si>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</si>
  <si>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</si>
  <si>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</si>
  <si>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</si>
  <si>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</si>
  <si>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</si>
  <si>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</si>
  <si>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</si>
  <si>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</si>
  <si>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</si>
  <si>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</si>
  <si>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</si>
  <si>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</si>
  <si>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</si>
  <si>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</si>
  <si>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</si>
  <si>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</si>
  <si>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</si>
  <si>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</si>
  <si>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</si>
  <si>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</si>
  <si>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</si>
  <si>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</si>
  <si>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</si>
  <si>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</si>
  <si>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</si>
  <si>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</si>
  <si>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</si>
  <si>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</si>
  <si>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</si>
  <si>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</si>
  <si>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</si>
  <si>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</si>
  <si>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</si>
  <si>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</si>
  <si>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</si>
  <si>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</si>
  <si>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</si>
  <si>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</si>
  <si>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Actualizar 16 reportes en el observatorio de protección y bienestar animal los indicadores que den cuenta del avance de la política pública</t>
  </si>
  <si>
    <t>Subdireccion de Cultura Ciudadana y Gestion del Conocimiento</t>
  </si>
  <si>
    <t>Implementación de un proceso institucional de investigación y gestión del conocimiento para la defensa, protección y bienestar animal en Bogotá</t>
  </si>
  <si>
    <t>505 - Formular y desarrollar dos (2) procesos institucionales de investigación y gestión del conocimiento ambiental y animal</t>
  </si>
  <si>
    <t>01/01/2021</t>
  </si>
  <si>
    <t>Realizar reportes para la actualización de indicadores que den cuenta del avance de la implementación de la Política Pública de Protección y Bienestar Animal 2014 - 2033</t>
  </si>
  <si>
    <t xml:space="preserve">Equipo de investigación de la  Subdirección de Cultura Ciudadana y Gestión del Conocimiento. </t>
  </si>
  <si>
    <t>Reportes Realizados sobre la actualización de indicadores de la Política Pública de Protección y Bienestar Animal / Reportes Programados sobre la actualización de indicadores de la Política Pública de Protección y Bienestar Animal * 100</t>
  </si>
  <si>
    <t>Numero de Reportes</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</si>
  <si>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</si>
  <si>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</si>
  <si>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Numero de Reportes realizados</t>
  </si>
  <si>
    <t>Numero de Reportes programados</t>
  </si>
  <si>
    <t>Los Reportes realizados sobre la actualización de indicadores de la Política Pública de Protección y Bienestar Animal que den soporte para cumplimiento de la meta</t>
  </si>
  <si>
    <t>N.A.</t>
  </si>
  <si>
    <t>Ivan Dario Narvaez Quintero</t>
  </si>
  <si>
    <t>Natalia Parra Osorio</t>
  </si>
  <si>
    <t>Ingrid Elizabeth Torres Rodriguez</t>
  </si>
  <si>
    <t>Elaborar 5 diagnósticos de necesidades de producción de investigación y gestión del conocimiento de la áreas institucionales</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</si>
  <si>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</si>
  <si>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</si>
  <si>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</si>
  <si>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</si>
  <si>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</si>
  <si>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</si>
  <si>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</si>
  <si>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Aportar 1 batería de herramientas metodológicas, estudios e investigaciones identificadas en el diagnóstico para dar cuenta de las necesidades de las área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</si>
  <si>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</si>
  <si>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</si>
  <si>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Programadas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</si>
  <si>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</si>
  <si>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</si>
  <si>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</si>
  <si>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</si>
  <si>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</si>
  <si>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</si>
  <si>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</si>
  <si>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</si>
  <si>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</si>
  <si>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</si>
  <si>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</si>
  <si>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</si>
  <si>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</si>
  <si>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Realizar 5 convenios para el fomento de la investigación y la gestión de conocimiento con instituciones educativas y organizaciones, ambas a nivel nacional e internacional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</si>
  <si>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</si>
  <si>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</si>
  <si>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</si>
  <si>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</si>
  <si>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</si>
  <si>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</si>
  <si>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</si>
  <si>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</si>
  <si>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</si>
  <si>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Implementar 3 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</si>
  <si>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</si>
  <si>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</si>
  <si>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</si>
  <si>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</si>
  <si>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</si>
  <si>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</si>
  <si>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</si>
  <si>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</si>
  <si>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</si>
  <si>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No. de Reportes de los indicadores de la política pública actualizados</t>
  </si>
  <si>
    <t>Los Reportes estimados a realizar en la vigencia sobre la actualización de indicadores de la Política Pública de Protección y Bienestar Animal programados para el cumplimiento de la meta</t>
  </si>
  <si>
    <t>Juan Felipe Cardona - Equipo de Investigacion</t>
  </si>
  <si>
    <t>Diagnósticos de necesidades de producción de investigación y gestión del conocimiento de la áreas institucionales elaborados</t>
  </si>
  <si>
    <t>Diagnósticos de necesidades estimados a realizar de producción de investigación y gestión del conocimiento programados para el cumplimiento de la meta</t>
  </si>
  <si>
    <t>Batería para las herramientas metodológicas, estudios e investigaciones identificadas en el diagnóstico para dar cuenta de las necesidades de las áreas actualizada</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</si>
  <si>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</si>
  <si>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</si>
  <si>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</si>
  <si>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Numero de herramientas metodológicas, estudios e investigaciones</t>
  </si>
  <si>
    <t>Productos de investigación que contribuyan a generar conocimiento y acciones respetuosas y justas hacia los animales no humanos Elaborados</t>
  </si>
  <si>
    <t>Convenios para el fomento de la investigación y la gestión de conocimiento con instituciones educativas y organizaciones, ambas a nivel nacional e internacional realizados</t>
  </si>
  <si>
    <t>Semilleros de investigación que vinculen a la ciudadanía de manera incidente implementados</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</si>
  <si>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</si>
  <si>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</si>
  <si>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</si>
  <si>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</si>
  <si>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Desarrollar herramientas técnicas, dinámicas y confiables, a través del manejo y gestión de conocimiento. </t>
  </si>
  <si>
    <t>Ninguno.</t>
  </si>
  <si>
    <t xml:space="preserve">A corte de este reporte, se viene realizando la actualización del procedimiento investigativo IDPYBA, para estandarizar procesos incluidos el diagnóstico y la batería de herramientas. Además, se realizó la actualización e implementación la herramienta cualitativa de diagnóstico. </t>
  </si>
  <si>
    <t>A corte de este reporte, se realizaron las sesiones programadas del semillero  de “Género, protección y bienestar animal”, Ciencia Animal 2 y Etica Animal 2 con los participantes inscritos.</t>
  </si>
  <si>
    <t xml:space="preserve">Se realizó el primer reporte de indicadores de la Política Pública Distrital de Protección y Bienestar Animal ─PPDPYBA titulado "AVANCES DISTRITALES EN LA PROTECCIÓN Y BIENESTAR ANIMAL ─ CONSOLIDADO 2020  – 2021 (PRIMER TRIMESTRE)". Para poder determinar el impacto objetivo y medible de las acciones del IDPYBA en el tema, es necesario, en primer lugar, hacer mediciones de seguimiento y contraste que permitan determinar variaciones en la línea base y, como segundo paso, elaborar nuevos indicadores de impacto que permitan medir otras variables. </t>
  </si>
  <si>
    <t>Realizar diagnósticos de necesidades sobre los temas y productos de investigación y gestión del conocimiento de la áreas misionales y de apoyo de la entidad</t>
  </si>
  <si>
    <t>Se realizó el primer reporte de la vigencia 2021, pero el micrositio del Observatorio PYBA se encuentra en mantenimiento, por lo que está pendiente su publicación. Se espera que el micrositio del Observatorio PYBA este en funcionamiento en el transcurso del mes de Septiembre y proceder con la publicación.</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</si>
  <si>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los productos de las necesidades halladas dan un uso eficiente, efectivo y de gran impacto.</t>
  </si>
  <si>
    <t>Se diseñó e implementó de la herramienta de recolección de datos para el proyecto Estimativo de la abundancia y densidad poblacional de perros (Canis lupus familiaris) deambulantes  en Bogotá, Colombia.</t>
  </si>
  <si>
    <t>Se realizó el convenio con el Colegio de Abogados de Catamarca (ARG) y el Instituto Distrital de Protección y Bienestar Animal (IDPYBA), con el fin de elaborar una investigación sobre indicadores de cambios culturales en la protección y el bienestar animal. Actualmente, se viene trabajando el producto de investigación titulado " Índice integral de protección y bienestar animal".</t>
  </si>
  <si>
    <t>Se realizó el primer reporte de indicadores de la Política Pública Distrital de Protección y Bienestar Animal ─PPDPYBA titulado "AVANCES DISTRITALES EN LA PROTECCIÓN Y BIENESTAR ANIMAL ─ CONSOLIDADO 2020  – 2021 (PRIMER TRIMESTRE)". Para poder determinar el impacto objetivo y medible de las acciones del IDPYBA en el tema, es necesario, en primer lugar, hacer mediciones de seguimiento y contraste que permitan determinar variaciones en la línea base y, como segundo paso, elaborar nuevos indicadores de impacto que permitan medir otras variables. 
Se esta sistematizando la información para el reporte, con los datos suministrados en la subdireccion de gestion corporativa bajo el eje 2 "Respuesta institucional para la protección y el bienestar animal" de la Politica Pública PYBA. Adicionalmente, para los dos (2) reportes pendientes  para la vigencia 2021, se encuentra en mesa de trabajo para la formulación de los indicadores de impacto en temas relacionados con la Politica Pública PYBA. Se ha avanzado en el 37,50% por el cumplimiento de esta tarea en el plan de acción.</t>
  </si>
  <si>
    <t>Se realizó el primer reporte de la vigencia 2021, pero el micrositio del Observatorio PYBA se encuentra en mantenimiento, por lo que esta pendiente su publicación. Se espera que el micrositio del Observatorio PYBA este en funcionamiento en el transcurso del mes de Septiembre y proceder con la publicación.
Se viene adelantando la sistematización de datos para el segundo reporte de la vigencia 2021. Se planea tener los datos consolidados a final del mes de Agosto y tener el segundo reporte.</t>
  </si>
  <si>
    <t>Se realizó la construcción del Plan de Trabajo del diagnóstico de necesidades en la primera etapa de priorizar las necesidades investigativas del diagnostico, el Observatorio propone cinco lineas de investigación con base en los formularios diligenciados por las áreas y las mesas de trabajo desarrolladas. 
En el Comité de Investigación, se hizo la presentacion resultados de herramienta 2020 y  el cronograma investigativo 2021, donde de las 5 opciones propuestas se van a enfocar en tres lineas claves de la politica pública PYBA: Derecho de los animales, Identificacion de enfermades de los animales rescatados en CES y elaboración de indicadores de impacto de la SCCGC. Esta pendiente de la Publicación y actualización del micrositio del Observatorio.
A corte de este reporte, se viene realizando la actualización del procedimiento investigativo IDPYBA, para estandarizar procesos incluidos el diagnóstico y la batería de herramientas. Además, se realizó la actualización e implementación la herramienta cualitativa de diagnóstico. Se ha avanzado en el 41,50% por el cumplimiento de esta tarea en el plan de acción.</t>
  </si>
  <si>
    <t>Se realizó la construcción del Plan de Trabajo del diagnóstico de necesidades en la primera etapa de priorizar las necesidades investigativas del diagnóstico, el Observatorio propone cinco lineas de investigación con base en los formularios diligenciados por las áreas y las mesas de trabajo desarrolladas. 
En el Comité de Investigación, se hizo la presentacion resultados de herramienta 2020 y  el cronograma investigativo 2021, donde de las 5 opciones propuestas se van a enfocar en tres lineas claves de la politica pública PYBA: Derecho de los animales, Identificación de enfermades de los animales rescatados en CES y elaboración de indicadores de impacto de la SCCGC. Esta pendiente de la Publicación y actualización del micrositio del Observatorio.
A corte de este reporte, se viene realizando la actualización del procedimiento investigativo IDPYBA, para estandarizar procesos incluidos el diagnóstico y la batería de herramientas. Además, se realizó la actualización e implementación la herramienta cualitativa de diagnóstico. Se ha avanzado en el 41,50% por el cumplimiento de esta tarea en el plan de acción.
Adicionalmente, esta meta esta directamente ligada a las actividades y resultados de la meta No. 2 "Elaborar 5 diagnósticos de necesidades de producción de investigación y gestión del conocimiento de la áreas institucionales".</t>
  </si>
  <si>
    <t>Se realizó el primer reporte de la vigencia 2021, pero el micrositio del Observatorio PYBA se encuentra la mantenimiento, por lo que esta pendiente su publicación. Se espera que el micrositio del Observatorio PYBA este en funcionamiento en el transcurso del mes de Septiembre y proceder con la publicación.</t>
  </si>
  <si>
    <t>Se construyeron los instrumentos metodológicos para los proyectos del Estimativo de la abundancia y densidad poblacional de perros (Canis lupus familiaris) deambulantes  en Bogotá, y del Programa piloto de manejo armónico de los parques distritales para beneficio de los animales no humanos.
Se esta implementando la herramienta de recolección de datos para el proyecto Estimativo de la abundancia y densidad poblacional de perros (Canis lupus familiaris) deambulantes  en Bogotá, Colombia y del Programa piloto de manejo armónico de los parques distritales para beneficio de los animales no humanos.
Se esta implementando en campo la recolección de datos para su análisis y tabulación. Se ha avanzado en el 45,25% por el cumplimiento de esta tarea en el plan de acción.</t>
  </si>
  <si>
    <t>Esta pendiente de realizar la herramienta de recoleccion y sistematización de datos en campo para los proyectos de investigacion:  Índice integral de protección y bienestar animal y el Programa piloto de manejo armónico de los parques distritales para beneficio de los animales no humanos. Se estan culminando los detalles para el instrumiento de recolección de datos para los 2 productos de investigación pendientes a realizar e iniciar labores de implementación y sistematización de datos para el mes de Agosto.</t>
  </si>
  <si>
    <t>Los semilleros de investigación de “Género, protección y bienestar animal”, “Ciencia animal 2: una visión de bienestar desde los animales de producción, y “Ética animal 2: Replanteando nuestra relación con los demás animales en el contexto de los colapsos socioecológicos" se encuentran funcionando correctamente según el cronograma de trabajo publicado en redes y las plataformas institucionales, y así mismo, realizando sesiones de trabajo semanalmente. Se ha avanzado en el 92,00% por el cumplimiento de esta tarea en el plan de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</si>
</sst>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 #,##0.0000_);_(* \(#,##0.0000\);_(* &quot;-&quot;??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46">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6" fontId="65" fillId="24" borderId="1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171"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67" fontId="65" fillId="24" borderId="1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72" fontId="65" fillId="24" borderId="10" xfId="1250" applyNumberFormat="1" applyFont="1" applyFill="1" applyBorder="1" applyAlignment="1" applyProtection="1">
      <alignment horizontal="center" vertical="center"/>
      <protection hidden="1"/>
    </xf>
    <xf numFmtId="9" fontId="56" fillId="0" borderId="10" xfId="1495" applyFont="1" applyBorder="1" applyAlignment="1" applyProtection="1">
      <alignment vertical="center"/>
      <protection hidden="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2"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52" fillId="61" borderId="10"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wrapText="1"/>
      <protection hidden="1"/>
    </xf>
    <xf numFmtId="0" fontId="52" fillId="61" borderId="16"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176" fontId="9" fillId="50" borderId="17" xfId="1250" applyNumberFormat="1" applyFont="1" applyFill="1" applyBorder="1" applyAlignment="1" applyProtection="1">
      <alignment horizontal="center" vertical="center" wrapText="1"/>
      <protection locked="0" hidden="1"/>
    </xf>
    <xf numFmtId="176" fontId="9" fillId="50" borderId="36" xfId="1250" applyNumberFormat="1" applyFont="1" applyFill="1" applyBorder="1" applyAlignment="1" applyProtection="1">
      <alignment horizontal="center" vertical="center" wrapText="1"/>
      <protection locked="0" hidden="1"/>
    </xf>
    <xf numFmtId="176" fontId="9" fillId="50" borderId="19" xfId="1250" applyNumberFormat="1" applyFont="1" applyFill="1" applyBorder="1" applyAlignment="1" applyProtection="1">
      <alignment horizontal="center" vertical="center" wrapText="1"/>
      <protection locked="0" hidden="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Estándar</c:formatCode>
              <c:ptCount val="1"/>
              <c:pt idx="0">
                <c:v>0</c:v>
              </c:pt>
            </c:numLit>
          </c:cat>
          <c:val>
            <c:numLit>
              <c:formatCode>Estándar</c:formatCode>
              <c:ptCount val="1"/>
              <c:pt idx="0">
                <c:v>0</c:v>
              </c:pt>
            </c:numLit>
          </c:val>
          <c:smooth val="0"/>
          <c:extLst>
            <c:ext xmlns:c16="http://schemas.microsoft.com/office/drawing/2014/chart" uri="{C3380CC4-5D6E-409C-BE32-E72D297353CC}">
              <c16:uniqueId val="{00000000-B80D-42CA-AB12-89E4BB064269}"/>
            </c:ext>
          </c:extLst>
        </c:ser>
        <c:ser>
          <c:idx val="1"/>
          <c:order val="1"/>
          <c:tx>
            <c:strRef>
              <c:f>'[4]HV 12'!$D$29</c:f>
              <c:strCache>
                <c:ptCount val="1"/>
                <c:pt idx="0">
                  <c:v>Numerador Acumulado (Variable 1)</c:v>
                </c:pt>
              </c:strCache>
            </c:strRef>
          </c:tx>
          <c:cat>
            <c:numLit>
              <c:formatCode>Estándar</c:formatCode>
              <c:ptCount val="1"/>
              <c:pt idx="0">
                <c:v>0</c:v>
              </c:pt>
            </c:numLit>
          </c:cat>
          <c:val>
            <c:numLit>
              <c:formatCode>Estándar</c:formatCode>
              <c:ptCount val="1"/>
              <c:pt idx="0">
                <c:v>0</c:v>
              </c:pt>
            </c:numLit>
          </c:val>
          <c:smooth val="0"/>
          <c:extLst>
            <c:ext xmlns:c16="http://schemas.microsoft.com/office/drawing/2014/chart" uri="{C3380CC4-5D6E-409C-BE32-E72D297353CC}">
              <c16:uniqueId val="{00000001-B80D-42CA-AB12-89E4BB064269}"/>
            </c:ext>
          </c:extLst>
        </c:ser>
        <c:dLbls>
          <c:showLegendKey val="0"/>
          <c:showVal val="0"/>
          <c:showCatName val="0"/>
          <c:showSerName val="0"/>
          <c:showPercent val="0"/>
          <c:showBubbleSize val="0"/>
        </c:dLbls>
        <c:marker val="1"/>
        <c:smooth val="0"/>
        <c:axId val="283908768"/>
        <c:axId val="283909328"/>
      </c:lineChart>
      <c:catAx>
        <c:axId val="283908768"/>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3909328"/>
        <c:crosses val="autoZero"/>
        <c:auto val="1"/>
        <c:lblAlgn val="ctr"/>
        <c:lblOffset val="100"/>
        <c:noMultiLvlLbl val="0"/>
      </c:catAx>
      <c:valAx>
        <c:axId val="283909328"/>
        <c:scaling>
          <c:orientation val="minMax"/>
        </c:scaling>
        <c:delete val="0"/>
        <c:axPos val="l"/>
        <c:majorGridlines/>
        <c:numFmt formatCode="Estándar"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390876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formatCode="_(* #.##0_);_(* \(#.##0\);_(* &quot;-&quot;??_);_(@_)">
                  <c:v>1</c:v>
                </c:pt>
                <c:pt idx="5" formatCode="_(* #.##0_);_(* \(#.##0\);_(* &quot;-&quot;??_);_(@_)">
                  <c:v>0</c:v>
                </c:pt>
                <c:pt idx="6" formatCode="_(* #.##0_);_(* \(#.##0\);_(* &quot;-&quot;??_);_(@_)">
                  <c:v>0</c:v>
                </c:pt>
                <c:pt idx="7" formatCode="_(* #.##0_);_(* \(#.##0\);_(* &quot;-&quot;??_);_(@_)">
                  <c:v>1</c:v>
                </c:pt>
                <c:pt idx="8" formatCode="_(* #.##0_);_(* \(#.##0\);_(* &quot;-&quot;??_);_(@_)">
                  <c:v>0</c:v>
                </c:pt>
                <c:pt idx="9" formatCode="_(* #.##0_);_(* \(#.##0\);_(* &quot;-&quot;??_);_(@_)">
                  <c:v>0</c:v>
                </c:pt>
                <c:pt idx="10" formatCode="_(* #.##0_);_(* \(#.##0\);_(* &quot;-&quot;??_);_(@_)">
                  <c:v>1</c:v>
                </c:pt>
                <c:pt idx="11" formatCode="_(* #.##0_);_(* \(#.##0\);_(* &quot;-&quot;??_);_(@_)">
                  <c:v>1</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#.##0,00_);_(* \(#.##0,00\);_(* "-"??_);_(@_)</c:formatCode>
                <c:ptCount val="12"/>
                <c:pt idx="0">
                  <c:v>0</c:v>
                </c:pt>
                <c:pt idx="1">
                  <c:v>0</c:v>
                </c:pt>
                <c:pt idx="2">
                  <c:v>0</c:v>
                </c:pt>
                <c:pt idx="3" formatCode="_(* #.##0_);_(* \(#.##0\);_(* &quot;-&quot;??_);_(@_)">
                  <c:v>1</c:v>
                </c:pt>
                <c:pt idx="4">
                  <c:v>0</c:v>
                </c:pt>
                <c:pt idx="5">
                  <c:v>0</c:v>
                </c:pt>
                <c:pt idx="6">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319187984"/>
        <c:axId val="319188544"/>
      </c:barChart>
      <c:lineChart>
        <c:grouping val="percentStacked"/>
        <c:varyColors val="0"/>
        <c:ser>
          <c:idx val="2"/>
          <c:order val="2"/>
          <c:tx>
            <c:strRef>
              <c:f>'META No. 1'!$H$26</c:f>
              <c:strCache>
                <c:ptCount val="1"/>
                <c:pt idx="0">
                  <c:v>% Avance acumulado</c:v>
                </c:pt>
              </c:strCache>
            </c:strRef>
          </c:tx>
          <c:marker>
            <c:symbol val="none"/>
          </c:marker>
          <c:cat>
            <c:strRef>
              <c:f>'[6]Meta No. 6'!$B$27:$B$32</c:f>
              <c:strCache>
                <c:ptCount val="6"/>
                <c:pt idx="0">
                  <c:v>Julio</c:v>
                </c:pt>
                <c:pt idx="1">
                  <c:v>Agosto</c:v>
                </c:pt>
                <c:pt idx="2">
                  <c:v>Septiembre</c:v>
                </c:pt>
                <c:pt idx="3">
                  <c:v>Octubre</c:v>
                </c:pt>
                <c:pt idx="4">
                  <c:v>Noviembre</c:v>
                </c:pt>
                <c:pt idx="5">
                  <c:v>Diciembre</c:v>
                </c:pt>
              </c:strCache>
            </c:strRef>
          </c:cat>
          <c:val>
            <c:numRef>
              <c:f>'META No. 1'!$H$27:$H$38</c:f>
              <c:numCache>
                <c:formatCode>0,00%</c:formatCode>
                <c:ptCount val="12"/>
                <c:pt idx="0">
                  <c:v>0</c:v>
                </c:pt>
                <c:pt idx="1">
                  <c:v>0</c:v>
                </c:pt>
                <c:pt idx="2">
                  <c:v>0</c:v>
                </c:pt>
                <c:pt idx="3">
                  <c:v>0.25</c:v>
                </c:pt>
                <c:pt idx="4">
                  <c:v>0.25</c:v>
                </c:pt>
                <c:pt idx="5">
                  <c:v>0.25</c:v>
                </c:pt>
                <c:pt idx="6">
                  <c:v>0.25</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79545392"/>
        <c:axId val="319189104"/>
      </c:lineChart>
      <c:catAx>
        <c:axId val="319187984"/>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19188544"/>
        <c:crosses val="autoZero"/>
        <c:auto val="1"/>
        <c:lblAlgn val="ctr"/>
        <c:lblOffset val="100"/>
        <c:noMultiLvlLbl val="0"/>
      </c:catAx>
      <c:valAx>
        <c:axId val="31918854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19187984"/>
        <c:crosses val="autoZero"/>
        <c:crossBetween val="between"/>
      </c:valAx>
      <c:valAx>
        <c:axId val="319189104"/>
        <c:scaling>
          <c:orientation val="minMax"/>
        </c:scaling>
        <c:delete val="0"/>
        <c:axPos val="r"/>
        <c:numFmt formatCode="0%" sourceLinked="1"/>
        <c:majorTickMark val="out"/>
        <c:minorTickMark val="none"/>
        <c:tickLblPos val="nextTo"/>
        <c:crossAx val="279545392"/>
        <c:crosses val="max"/>
        <c:crossBetween val="between"/>
      </c:valAx>
      <c:catAx>
        <c:axId val="279545392"/>
        <c:scaling>
          <c:orientation val="minMax"/>
        </c:scaling>
        <c:delete val="1"/>
        <c:axPos val="b"/>
        <c:numFmt formatCode="Estándar" sourceLinked="1"/>
        <c:majorTickMark val="out"/>
        <c:minorTickMark val="none"/>
        <c:tickLblPos val="nextTo"/>
        <c:crossAx val="319189104"/>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1</c:v>
                </c:pt>
              </c:numCache>
            </c:numRef>
          </c:val>
          <c:extLst>
            <c:ext xmlns:c16="http://schemas.microsoft.com/office/drawing/2014/chart" uri="{C3380CC4-5D6E-409C-BE32-E72D297353CC}">
              <c16:uniqueId val="{00000000-04F0-4129-BEED-175E15B82393}"/>
            </c:ext>
          </c:extLst>
        </c:ser>
        <c:ser>
          <c:idx val="1"/>
          <c:order val="1"/>
          <c:tx>
            <c:strRef>
              <c:f>'META No. 2'!$D$26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79610528"/>
        <c:axId val="279611088"/>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79610528"/>
        <c:axId val="279611088"/>
      </c:lineChart>
      <c:catAx>
        <c:axId val="279610528"/>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79611088"/>
        <c:crosses val="autoZero"/>
        <c:auto val="1"/>
        <c:lblAlgn val="ctr"/>
        <c:lblOffset val="100"/>
        <c:noMultiLvlLbl val="0"/>
      </c:catAx>
      <c:valAx>
        <c:axId val="279611088"/>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7961052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#.##0,0000_);_(* \(#.##0,0000\);_(* "-"??_);_(@_)</c:formatCode>
                <c:ptCount val="12"/>
                <c:pt idx="0">
                  <c:v>1.67E-2</c:v>
                </c:pt>
                <c:pt idx="1">
                  <c:v>0.1</c:v>
                </c:pt>
                <c:pt idx="2">
                  <c:v>0.15</c:v>
                </c:pt>
                <c:pt idx="3">
                  <c:v>6.6699999999999995E-2</c:v>
                </c:pt>
                <c:pt idx="4">
                  <c:v>8.3299999999999999E-2</c:v>
                </c:pt>
                <c:pt idx="5">
                  <c:v>0</c:v>
                </c:pt>
                <c:pt idx="6">
                  <c:v>0.05</c:v>
                </c:pt>
                <c:pt idx="7">
                  <c:v>0</c:v>
                </c:pt>
                <c:pt idx="8">
                  <c:v>0.1</c:v>
                </c:pt>
                <c:pt idx="9">
                  <c:v>0.1</c:v>
                </c:pt>
                <c:pt idx="10">
                  <c:v>0</c:v>
                </c:pt>
                <c:pt idx="11">
                  <c:v>0.33329999999999999</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#.##0,0000_);_(* \(#.##0,0000\);_(* "-"??_);_(@_)</c:formatCode>
                <c:ptCount val="12"/>
                <c:pt idx="0">
                  <c:v>1.67E-2</c:v>
                </c:pt>
                <c:pt idx="1">
                  <c:v>0</c:v>
                </c:pt>
                <c:pt idx="2">
                  <c:v>0</c:v>
                </c:pt>
                <c:pt idx="3">
                  <c:v>0</c:v>
                </c:pt>
                <c:pt idx="4">
                  <c:v>0.3483</c:v>
                </c:pt>
                <c:pt idx="5">
                  <c:v>0</c:v>
                </c:pt>
                <c:pt idx="6">
                  <c:v>0.05</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370572080"/>
        <c:axId val="370572640"/>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1.67E-2</c:v>
                </c:pt>
                <c:pt idx="1">
                  <c:v>1.67E-2</c:v>
                </c:pt>
                <c:pt idx="2">
                  <c:v>1.67E-2</c:v>
                </c:pt>
                <c:pt idx="3">
                  <c:v>1.67E-2</c:v>
                </c:pt>
                <c:pt idx="4">
                  <c:v>0.36499999999999999</c:v>
                </c:pt>
                <c:pt idx="5">
                  <c:v>0.36499999999999999</c:v>
                </c:pt>
                <c:pt idx="6">
                  <c:v>0.41499999999999998</c:v>
                </c:pt>
                <c:pt idx="7">
                  <c:v>0</c:v>
                </c:pt>
                <c:pt idx="8">
                  <c:v>0</c:v>
                </c:pt>
                <c:pt idx="9">
                  <c:v>0</c:v>
                </c:pt>
                <c:pt idx="10">
                  <c:v>0</c:v>
                </c:pt>
                <c:pt idx="11">
                  <c:v>0</c:v>
                </c:pt>
              </c:numCache>
            </c:numRef>
          </c:val>
          <c:smooth val="0"/>
          <c:extLst>
            <c:ext xmlns:c16="http://schemas.microsoft.com/office/drawing/2014/chart" uri="{C3380CC4-5D6E-409C-BE32-E72D297353CC}">
              <c16:uniqueId val="{00000001-83F7-420C-AFF8-5237CD4D8ACB}"/>
            </c:ext>
          </c:extLst>
        </c:ser>
        <c:dLbls>
          <c:showLegendKey val="0"/>
          <c:showVal val="0"/>
          <c:showCatName val="0"/>
          <c:showSerName val="0"/>
          <c:showPercent val="0"/>
          <c:showBubbleSize val="0"/>
        </c:dLbls>
        <c:marker val="1"/>
        <c:smooth val="0"/>
        <c:axId val="349766992"/>
        <c:axId val="349766432"/>
      </c:lineChart>
      <c:catAx>
        <c:axId val="370572080"/>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70572640"/>
        <c:crosses val="autoZero"/>
        <c:auto val="1"/>
        <c:lblAlgn val="ctr"/>
        <c:lblOffset val="100"/>
        <c:noMultiLvlLbl val="0"/>
      </c:catAx>
      <c:valAx>
        <c:axId val="370572640"/>
        <c:scaling>
          <c:orientation val="minMax"/>
          <c:max val="0.35000000000000003"/>
        </c:scaling>
        <c:delete val="0"/>
        <c:axPos val="l"/>
        <c:majorGridlines/>
        <c:numFmt formatCode="_(* #.##0,0000_);_(* \(#.##0,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70572080"/>
        <c:crosses val="autoZero"/>
        <c:crossBetween val="between"/>
      </c:valAx>
      <c:valAx>
        <c:axId val="349766432"/>
        <c:scaling>
          <c:orientation val="minMax"/>
          <c:max val="1"/>
        </c:scaling>
        <c:delete val="0"/>
        <c:axPos val="r"/>
        <c:numFmt formatCode="0,00%" sourceLinked="1"/>
        <c:majorTickMark val="out"/>
        <c:minorTickMark val="none"/>
        <c:tickLblPos val="nextTo"/>
        <c:crossAx val="349766992"/>
        <c:crosses val="max"/>
        <c:crossBetween val="between"/>
      </c:valAx>
      <c:catAx>
        <c:axId val="349766992"/>
        <c:scaling>
          <c:orientation val="minMax"/>
        </c:scaling>
        <c:delete val="1"/>
        <c:axPos val="b"/>
        <c:majorTickMark val="out"/>
        <c:minorTickMark val="none"/>
        <c:tickLblPos val="nextTo"/>
        <c:crossAx val="349766432"/>
        <c:crosses val="autoZero"/>
        <c:auto val="1"/>
        <c:lblAlgn val="ctr"/>
        <c:lblOffset val="100"/>
        <c:noMultiLvlLbl val="0"/>
      </c:catAx>
      <c:spPr>
        <a:noFill/>
        <a:ln w="25400">
          <a:noFill/>
        </a:ln>
      </c:spPr>
    </c:plotArea>
    <c:legend>
      <c:legendPos val="r"/>
      <c:layout>
        <c:manualLayout>
          <c:xMode val="edge"/>
          <c:yMode val="edge"/>
          <c:x val="0.72533924610833944"/>
          <c:y val="0.2200278812694733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2</c:v>
                </c:pt>
              </c:numCache>
            </c:numRef>
          </c:val>
          <c:extLst>
            <c:ext xmlns:c16="http://schemas.microsoft.com/office/drawing/2014/chart" uri="{C3380CC4-5D6E-409C-BE32-E72D297353CC}">
              <c16:uniqueId val="{00000000-04F0-4129-BEED-175E15B82393}"/>
            </c:ext>
          </c:extLst>
        </c:ser>
        <c:ser>
          <c:idx val="1"/>
          <c:order val="1"/>
          <c:tx>
            <c:strRef>
              <c:f>'META No. 3'!$D$26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#.##0,00_);_(* \(#.##0,00\);_(* "-"??_);_(@_)</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341649920"/>
        <c:axId val="341650480"/>
      </c:barChart>
      <c:lineChart>
        <c:grouping val="percentStacked"/>
        <c:varyColors val="0"/>
        <c:ser>
          <c:idx val="2"/>
          <c:order val="2"/>
          <c:tx>
            <c:strRef>
              <c:f>'META No. 3'!$H$26</c:f>
              <c:strCache>
                <c:ptCount val="1"/>
                <c:pt idx="0">
                  <c:v>% Avance acumulado</c:v>
                </c:pt>
              </c:strCache>
            </c:strRef>
          </c:tx>
          <c:marker>
            <c:symbol val="none"/>
          </c:marker>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341649920"/>
        <c:axId val="341650480"/>
      </c:lineChart>
      <c:catAx>
        <c:axId val="341649920"/>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41650480"/>
        <c:crosses val="autoZero"/>
        <c:auto val="1"/>
        <c:lblAlgn val="ctr"/>
        <c:lblOffset val="100"/>
        <c:noMultiLvlLbl val="0"/>
      </c:catAx>
      <c:valAx>
        <c:axId val="341650480"/>
        <c:scaling>
          <c:orientation val="minMax"/>
          <c:max val="2"/>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4164992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#.##0,0_);_(* \(#.##0,0\);_(* "-"??_);_(@_)</c:formatCode>
                <c:ptCount val="12"/>
                <c:pt idx="0">
                  <c:v>0</c:v>
                </c:pt>
                <c:pt idx="1">
                  <c:v>0</c:v>
                </c:pt>
                <c:pt idx="2">
                  <c:v>0</c:v>
                </c:pt>
                <c:pt idx="3">
                  <c:v>0</c:v>
                </c:pt>
                <c:pt idx="4">
                  <c:v>0</c:v>
                </c:pt>
                <c:pt idx="5">
                  <c:v>0</c:v>
                </c:pt>
                <c:pt idx="6">
                  <c:v>0</c:v>
                </c:pt>
                <c:pt idx="7">
                  <c:v>0</c:v>
                </c:pt>
                <c:pt idx="8">
                  <c:v>1</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0-04F0-4129-BEED-175E15B82393}"/>
            </c:ext>
          </c:extLst>
        </c:ser>
        <c:ser>
          <c:idx val="1"/>
          <c:order val="1"/>
          <c:tx>
            <c:strRef>
              <c:f>'META No. 4'!$D$26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#.##0,0_);_(* \(#.##0,0\);_(* "-"??_);_(@_)</c:formatCode>
                <c:ptCount val="12"/>
                <c:pt idx="0">
                  <c:v>0</c:v>
                </c:pt>
                <c:pt idx="1">
                  <c:v>0</c:v>
                </c:pt>
                <c:pt idx="2">
                  <c:v>0</c:v>
                </c:pt>
                <c:pt idx="3">
                  <c:v>0</c:v>
                </c:pt>
                <c:pt idx="4">
                  <c:v>0</c:v>
                </c:pt>
                <c:pt idx="5">
                  <c:v>0</c:v>
                </c:pt>
                <c:pt idx="6">
                  <c:v>1</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37777536"/>
        <c:axId val="346057616"/>
      </c:barChart>
      <c:lineChart>
        <c:grouping val="percentStacked"/>
        <c:varyColors val="0"/>
        <c:ser>
          <c:idx val="2"/>
          <c:order val="2"/>
          <c:tx>
            <c:strRef>
              <c:f>'META No. 4'!$H$26</c:f>
              <c:strCache>
                <c:ptCount val="1"/>
                <c:pt idx="0">
                  <c:v>% Avance acumulado</c:v>
                </c:pt>
              </c:strCache>
            </c:strRef>
          </c:tx>
          <c:marker>
            <c:symbol val="none"/>
          </c:marker>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0</c:v>
                </c:pt>
                <c:pt idx="2">
                  <c:v>0</c:v>
                </c:pt>
                <c:pt idx="3">
                  <c:v>0</c:v>
                </c:pt>
                <c:pt idx="4">
                  <c:v>0</c:v>
                </c:pt>
                <c:pt idx="5">
                  <c:v>0</c:v>
                </c:pt>
                <c:pt idx="6">
                  <c:v>1</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346058736"/>
        <c:axId val="346058176"/>
      </c:lineChart>
      <c:catAx>
        <c:axId val="237777536"/>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46057616"/>
        <c:crosses val="autoZero"/>
        <c:auto val="1"/>
        <c:lblAlgn val="ctr"/>
        <c:lblOffset val="100"/>
        <c:noMultiLvlLbl val="0"/>
      </c:catAx>
      <c:valAx>
        <c:axId val="346057616"/>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777536"/>
        <c:crosses val="autoZero"/>
        <c:crossBetween val="between"/>
      </c:valAx>
      <c:valAx>
        <c:axId val="346058176"/>
        <c:scaling>
          <c:orientation val="minMax"/>
        </c:scaling>
        <c:delete val="0"/>
        <c:axPos val="r"/>
        <c:numFmt formatCode="0%" sourceLinked="1"/>
        <c:majorTickMark val="out"/>
        <c:minorTickMark val="none"/>
        <c:tickLblPos val="nextTo"/>
        <c:crossAx val="346058736"/>
        <c:crosses val="max"/>
        <c:crossBetween val="between"/>
      </c:valAx>
      <c:catAx>
        <c:axId val="346058736"/>
        <c:scaling>
          <c:orientation val="minMax"/>
        </c:scaling>
        <c:delete val="1"/>
        <c:axPos val="b"/>
        <c:numFmt formatCode="Estándar" sourceLinked="1"/>
        <c:majorTickMark val="out"/>
        <c:minorTickMark val="none"/>
        <c:tickLblPos val="nextTo"/>
        <c:crossAx val="346058176"/>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#.##0,0_);_(* \(#.##0,0\);_(* "-"??_);_(@_)</c:formatCode>
                <c:ptCount val="12"/>
                <c:pt idx="0">
                  <c:v>0</c:v>
                </c:pt>
                <c:pt idx="1">
                  <c:v>0</c:v>
                </c:pt>
                <c:pt idx="2">
                  <c:v>0</c:v>
                </c:pt>
                <c:pt idx="3" formatCode="_(* #.##0_);_(* \(#.##0\);_(* &quot;-&quot;??_);_(@_)">
                  <c:v>3</c:v>
                </c:pt>
                <c:pt idx="4" formatCode="_(* #.##0_);_(* \(#.##0\);_(* &quot;-&quot;??_);_(@_)">
                  <c:v>3</c:v>
                </c:pt>
                <c:pt idx="5" formatCode="_(* #.##0_);_(* \(#.##0\);_(* &quot;-&quot;??_);_(@_)">
                  <c:v>3</c:v>
                </c:pt>
                <c:pt idx="6" formatCode="_(* #.##0_);_(* \(#.##0\);_(* &quot;-&quot;??_);_(@_)">
                  <c:v>3</c:v>
                </c:pt>
                <c:pt idx="7" formatCode="_(* #.##0_);_(* \(#.##0\);_(* &quot;-&quot;??_);_(@_)">
                  <c:v>3</c:v>
                </c:pt>
                <c:pt idx="8" formatCode="_(* #.##0_);_(* \(#.##0\);_(* &quot;-&quot;??_);_(@_)">
                  <c:v>3</c:v>
                </c:pt>
                <c:pt idx="9" formatCode="_(* #.##0_);_(* \(#.##0\);_(* &quot;-&quot;??_);_(@_)">
                  <c:v>3</c:v>
                </c:pt>
                <c:pt idx="10" formatCode="_(* #.##0_);_(* \(#.##0\);_(* &quot;-&quot;??_);_(@_)">
                  <c:v>3</c:v>
                </c:pt>
                <c:pt idx="11" formatCode="_(* #.##0_);_(* \(#.##0\);_(* &quot;-&quot;??_);_(@_)">
                  <c:v>3</c:v>
                </c:pt>
              </c:numCache>
            </c:numRef>
          </c:val>
          <c:extLst>
            <c:ext xmlns:c16="http://schemas.microsoft.com/office/drawing/2014/chart" uri="{C3380CC4-5D6E-409C-BE32-E72D297353CC}">
              <c16:uniqueId val="{00000000-04F0-4129-BEED-175E15B82393}"/>
            </c:ext>
          </c:extLst>
        </c:ser>
        <c:ser>
          <c:idx val="1"/>
          <c:order val="1"/>
          <c:tx>
            <c:strRef>
              <c:f>'META No. 5'!$D$26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c:v>
                </c:pt>
                <c:pt idx="1">
                  <c:v>0</c:v>
                </c:pt>
                <c:pt idx="2">
                  <c:v>0</c:v>
                </c:pt>
                <c:pt idx="3" formatCode="_(* #.##0_);_(* \(#.##0\);_(* &quot;-&quot;??_);_(@_)">
                  <c:v>1</c:v>
                </c:pt>
                <c:pt idx="4" formatCode="_(* #.##0_);_(* \(#.##0\);_(* &quot;-&quot;??_);_(@_)">
                  <c:v>3</c:v>
                </c:pt>
                <c:pt idx="5" formatCode="_(* #.##0_);_(* \(#.##0\);_(* &quot;-&quot;??_);_(@_)">
                  <c:v>3</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95169920"/>
        <c:axId val="295170480"/>
      </c:barChart>
      <c:lineChart>
        <c:grouping val="percentStacked"/>
        <c:varyColors val="0"/>
        <c:ser>
          <c:idx val="2"/>
          <c:order val="2"/>
          <c:tx>
            <c:strRef>
              <c:f>'META No. 5'!$H$26</c:f>
              <c:strCache>
                <c:ptCount val="1"/>
                <c:pt idx="0">
                  <c:v>% Avance acumulado</c:v>
                </c:pt>
              </c:strCache>
            </c:strRef>
          </c:tx>
          <c:marker>
            <c:symbol val="none"/>
          </c:marker>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c:v>
                </c:pt>
                <c:pt idx="2">
                  <c:v>0</c:v>
                </c:pt>
                <c:pt idx="3">
                  <c:v>0.33333333333333331</c:v>
                </c:pt>
                <c:pt idx="4">
                  <c:v>1</c:v>
                </c:pt>
                <c:pt idx="5">
                  <c:v>1</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349280528"/>
        <c:axId val="295171040"/>
      </c:lineChart>
      <c:catAx>
        <c:axId val="295169920"/>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5170480"/>
        <c:crosses val="autoZero"/>
        <c:auto val="1"/>
        <c:lblAlgn val="ctr"/>
        <c:lblOffset val="100"/>
        <c:noMultiLvlLbl val="0"/>
      </c:catAx>
      <c:valAx>
        <c:axId val="295170480"/>
        <c:scaling>
          <c:orientation val="minMax"/>
          <c:max val="3"/>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5169920"/>
        <c:crosses val="autoZero"/>
        <c:crossBetween val="between"/>
      </c:valAx>
      <c:valAx>
        <c:axId val="295171040"/>
        <c:scaling>
          <c:orientation val="minMax"/>
        </c:scaling>
        <c:delete val="0"/>
        <c:axPos val="r"/>
        <c:numFmt formatCode="0%" sourceLinked="1"/>
        <c:majorTickMark val="out"/>
        <c:minorTickMark val="none"/>
        <c:tickLblPos val="nextTo"/>
        <c:crossAx val="349280528"/>
        <c:crosses val="max"/>
        <c:crossBetween val="between"/>
      </c:valAx>
      <c:catAx>
        <c:axId val="349280528"/>
        <c:scaling>
          <c:orientation val="minMax"/>
        </c:scaling>
        <c:delete val="1"/>
        <c:axPos val="b"/>
        <c:numFmt formatCode="Estándar" sourceLinked="1"/>
        <c:majorTickMark val="out"/>
        <c:minorTickMark val="none"/>
        <c:tickLblPos val="nextTo"/>
        <c:crossAx val="295171040"/>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B40-48EB-AC33-E81C72C8B609}"/>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B40-48EB-AC33-E81C72C8B609}"/>
            </c:ext>
          </c:extLst>
        </c:ser>
        <c:dLbls>
          <c:showLegendKey val="0"/>
          <c:showVal val="0"/>
          <c:showCatName val="0"/>
          <c:showSerName val="0"/>
          <c:showPercent val="0"/>
          <c:showBubbleSize val="0"/>
        </c:dLbls>
        <c:marker val="1"/>
        <c:smooth val="0"/>
        <c:axId val="279014640"/>
        <c:axId val="279015200"/>
      </c:lineChart>
      <c:catAx>
        <c:axId val="279014640"/>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79015200"/>
        <c:crosses val="autoZero"/>
        <c:auto val="1"/>
        <c:lblAlgn val="ctr"/>
        <c:lblOffset val="100"/>
        <c:noMultiLvlLbl val="0"/>
      </c:catAx>
      <c:valAx>
        <c:axId val="279015200"/>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790146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847725</xdr:colOff>
      <xdr:row>39</xdr:row>
      <xdr:rowOff>57150</xdr:rowOff>
    </xdr:from>
    <xdr:to>
      <xdr:col>7</xdr:col>
      <xdr:colOff>531019</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39</xdr:row>
      <xdr:rowOff>95250</xdr:rowOff>
    </xdr:from>
    <xdr:to>
      <xdr:col>7</xdr:col>
      <xdr:colOff>378619</xdr:colOff>
      <xdr:row>43</xdr:row>
      <xdr:rowOff>375556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xdr:col>
      <xdr:colOff>180975</xdr:colOff>
      <xdr:row>39</xdr:row>
      <xdr:rowOff>85725</xdr:rowOff>
    </xdr:from>
    <xdr:to>
      <xdr:col>7</xdr:col>
      <xdr:colOff>835819</xdr:colOff>
      <xdr:row>43</xdr:row>
      <xdr:rowOff>366031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809625</xdr:colOff>
      <xdr:row>39</xdr:row>
      <xdr:rowOff>66675</xdr:rowOff>
    </xdr:from>
    <xdr:to>
      <xdr:col>7</xdr:col>
      <xdr:colOff>492919</xdr:colOff>
      <xdr:row>43</xdr:row>
      <xdr:rowOff>346981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39</xdr:row>
      <xdr:rowOff>66675</xdr:rowOff>
    </xdr:from>
    <xdr:to>
      <xdr:col>7</xdr:col>
      <xdr:colOff>273844</xdr:colOff>
      <xdr:row>43</xdr:row>
      <xdr:rowOff>346981</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638175</xdr:colOff>
      <xdr:row>39</xdr:row>
      <xdr:rowOff>47625</xdr:rowOff>
    </xdr:from>
    <xdr:to>
      <xdr:col>7</xdr:col>
      <xdr:colOff>321469</xdr:colOff>
      <xdr:row>43</xdr:row>
      <xdr:rowOff>327931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ownloads/PE01-PR06-F03%20Hoja%20del%20indicador%207560%20-%20Diciemb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sheetData sheetId="1"/>
      <sheetData sheetId="2"/>
      <sheetData sheetId="3"/>
      <sheetData sheetId="4"/>
      <sheetData sheetId="5"/>
      <sheetData sheetId="6"/>
      <sheetData sheetId="7"/>
      <sheetData sheetId="8">
        <row r="26">
          <cell r="C26" t="str">
            <v>Magnitud programada mensual</v>
          </cell>
        </row>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99"/>
      <c r="B2" s="299"/>
      <c r="C2" s="284" t="s">
        <v>24</v>
      </c>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91"/>
    </row>
    <row r="3" spans="1:67" s="118" customFormat="1" ht="45.75" customHeight="1" x14ac:dyDescent="0.25">
      <c r="A3" s="299"/>
      <c r="B3" s="299"/>
      <c r="C3" s="284" t="s">
        <v>25</v>
      </c>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92"/>
    </row>
    <row r="4" spans="1:67" s="118" customFormat="1" ht="45.75" customHeight="1" x14ac:dyDescent="0.25">
      <c r="A4" s="299"/>
      <c r="B4" s="299"/>
      <c r="C4" s="284" t="s">
        <v>198</v>
      </c>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92"/>
    </row>
    <row r="5" spans="1:67" s="118" customFormat="1" ht="45.75" customHeight="1" x14ac:dyDescent="0.25">
      <c r="A5" s="299"/>
      <c r="B5" s="299"/>
      <c r="C5" s="302" t="s">
        <v>29</v>
      </c>
      <c r="D5" s="302"/>
      <c r="E5" s="302"/>
      <c r="F5" s="302"/>
      <c r="G5" s="302"/>
      <c r="H5" s="302"/>
      <c r="I5" s="302"/>
      <c r="J5" s="302"/>
      <c r="K5" s="302"/>
      <c r="L5" s="302"/>
      <c r="M5" s="302"/>
      <c r="N5" s="302"/>
      <c r="O5" s="302"/>
      <c r="P5" s="302"/>
      <c r="Q5" s="302"/>
      <c r="R5" s="289" t="s">
        <v>189</v>
      </c>
      <c r="S5" s="289"/>
      <c r="T5" s="289"/>
      <c r="U5" s="289"/>
      <c r="V5" s="289"/>
      <c r="W5" s="289"/>
      <c r="X5" s="289"/>
      <c r="Y5" s="289"/>
      <c r="Z5" s="289"/>
      <c r="AA5" s="289"/>
      <c r="AB5" s="289"/>
      <c r="AC5" s="289"/>
      <c r="AD5" s="289"/>
      <c r="AE5" s="289"/>
      <c r="AF5" s="293"/>
    </row>
    <row r="6" spans="1:67" s="119" customFormat="1" ht="30.75" customHeight="1" x14ac:dyDescent="0.25">
      <c r="D6" s="120"/>
      <c r="K6" s="121"/>
      <c r="AA6" s="122"/>
    </row>
    <row r="7" spans="1:67" s="119" customFormat="1" ht="42" customHeight="1" x14ac:dyDescent="0.25">
      <c r="B7" s="123" t="s">
        <v>32</v>
      </c>
      <c r="C7" s="298" t="e">
        <f>+#REF!</f>
        <v>#REF!</v>
      </c>
      <c r="D7" s="298"/>
      <c r="E7" s="298"/>
      <c r="F7" s="298"/>
      <c r="G7" s="298"/>
      <c r="K7" s="121"/>
      <c r="AA7" s="122"/>
    </row>
    <row r="8" spans="1:67" s="119" customFormat="1" ht="42" customHeight="1" x14ac:dyDescent="0.25">
      <c r="B8" s="123" t="s">
        <v>1</v>
      </c>
      <c r="C8" s="298" t="e">
        <f>+#REF!</f>
        <v>#REF!</v>
      </c>
      <c r="D8" s="298"/>
      <c r="E8" s="298"/>
      <c r="F8" s="298"/>
      <c r="G8" s="298"/>
      <c r="K8" s="121"/>
      <c r="AA8" s="122"/>
    </row>
    <row r="9" spans="1:67" s="119" customFormat="1" ht="42" customHeight="1" x14ac:dyDescent="0.25">
      <c r="B9" s="124" t="s">
        <v>30</v>
      </c>
      <c r="C9" s="298" t="e">
        <f>+#REF!</f>
        <v>#REF!</v>
      </c>
      <c r="D9" s="298"/>
      <c r="E9" s="298"/>
      <c r="F9" s="298"/>
      <c r="G9" s="298"/>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73" t="str">
        <f>+'[1]Sección 1. Metas - Magnitud'!B13</f>
        <v>PLAN DE DESARROLLO - BOGOTÁ MEJOR PARA TODOS 2016-2020</v>
      </c>
      <c r="B11" s="274"/>
      <c r="C11" s="274"/>
      <c r="D11" s="274"/>
      <c r="E11" s="274"/>
      <c r="F11" s="274"/>
      <c r="G11" s="274"/>
      <c r="H11" s="275"/>
      <c r="I11" s="295" t="s">
        <v>36</v>
      </c>
      <c r="J11" s="296"/>
      <c r="K11" s="296"/>
      <c r="L11" s="296"/>
      <c r="M11" s="296"/>
      <c r="N11" s="297"/>
      <c r="O11" s="290" t="s">
        <v>38</v>
      </c>
      <c r="P11" s="290"/>
      <c r="Q11" s="290"/>
      <c r="R11" s="290"/>
      <c r="S11" s="290"/>
      <c r="T11" s="290"/>
      <c r="U11" s="290"/>
      <c r="V11" s="290"/>
      <c r="W11" s="290"/>
      <c r="X11" s="290"/>
      <c r="Y11" s="290"/>
      <c r="Z11" s="290"/>
      <c r="AA11" s="290"/>
      <c r="AB11" s="290"/>
      <c r="AC11" s="290"/>
      <c r="AD11" s="273" t="s">
        <v>18</v>
      </c>
      <c r="AE11" s="274"/>
      <c r="AF11" s="275"/>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39" t="s">
        <v>154</v>
      </c>
      <c r="B13" s="239" t="str">
        <f>+'[2]Sección 1. Metas - Magnitud'!I15</f>
        <v>Demarcar 2.600 kilómetro carril de vías</v>
      </c>
      <c r="C13" s="239">
        <v>224</v>
      </c>
      <c r="D13" s="239" t="s">
        <v>187</v>
      </c>
      <c r="E13" s="239">
        <v>171</v>
      </c>
      <c r="F13" s="243" t="s">
        <v>175</v>
      </c>
      <c r="G13" s="239" t="s">
        <v>152</v>
      </c>
      <c r="H13" s="239" t="s">
        <v>70</v>
      </c>
      <c r="I13" s="294" t="e">
        <f>SUM(J13:N14)</f>
        <v>#REF!</v>
      </c>
      <c r="J13" s="276" t="e">
        <f>+#REF!</f>
        <v>#REF!</v>
      </c>
      <c r="K13" s="278" t="e">
        <f>+#REF!</f>
        <v>#REF!</v>
      </c>
      <c r="L13" s="300" t="e">
        <f>+#REF!</f>
        <v>#REF!</v>
      </c>
      <c r="M13" s="276" t="e">
        <f>+#REF!</f>
        <v>#REF!</v>
      </c>
      <c r="N13" s="276" t="e">
        <f>+#REF!</f>
        <v>#REF!</v>
      </c>
      <c r="O13" s="271" t="e">
        <f>+#REF!</f>
        <v>#REF!</v>
      </c>
      <c r="P13" s="271">
        <v>6.45</v>
      </c>
      <c r="Q13" s="271">
        <v>31.03</v>
      </c>
      <c r="R13" s="271"/>
      <c r="S13" s="271" t="e">
        <f>+#REF!</f>
        <v>#REF!</v>
      </c>
      <c r="T13" s="271" t="e">
        <f>+#REF!</f>
        <v>#REF!</v>
      </c>
      <c r="U13" s="271" t="e">
        <f>+#REF!</f>
        <v>#REF!</v>
      </c>
      <c r="V13" s="271" t="e">
        <f>+#REF!</f>
        <v>#REF!</v>
      </c>
      <c r="W13" s="271" t="e">
        <f>+#REF!</f>
        <v>#REF!</v>
      </c>
      <c r="X13" s="271" t="e">
        <f>+#REF!</f>
        <v>#REF!</v>
      </c>
      <c r="Y13" s="271" t="e">
        <f>+#REF!</f>
        <v>#REF!</v>
      </c>
      <c r="Z13" s="271" t="e">
        <f>+#REF!</f>
        <v>#REF!</v>
      </c>
      <c r="AA13" s="282" t="e">
        <f>SUM(O13:Z14)</f>
        <v>#REF!</v>
      </c>
      <c r="AB13" s="246" t="e">
        <f>+AA13/K13</f>
        <v>#REF!</v>
      </c>
      <c r="AC13" s="246" t="e">
        <f>+(J13+AA13)/I13</f>
        <v>#REF!</v>
      </c>
      <c r="AD13" s="280" t="s">
        <v>219</v>
      </c>
      <c r="AE13" s="233" t="s">
        <v>223</v>
      </c>
      <c r="AF13" s="280"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39"/>
      <c r="B14" s="239"/>
      <c r="C14" s="239"/>
      <c r="D14" s="239"/>
      <c r="E14" s="239"/>
      <c r="F14" s="243"/>
      <c r="G14" s="239"/>
      <c r="H14" s="239"/>
      <c r="I14" s="294"/>
      <c r="J14" s="277"/>
      <c r="K14" s="279"/>
      <c r="L14" s="301"/>
      <c r="M14" s="277"/>
      <c r="N14" s="277"/>
      <c r="O14" s="272"/>
      <c r="P14" s="272"/>
      <c r="Q14" s="272"/>
      <c r="R14" s="272"/>
      <c r="S14" s="272"/>
      <c r="T14" s="272"/>
      <c r="U14" s="272"/>
      <c r="V14" s="272"/>
      <c r="W14" s="272"/>
      <c r="X14" s="272"/>
      <c r="Y14" s="272"/>
      <c r="Z14" s="272"/>
      <c r="AA14" s="283"/>
      <c r="AB14" s="246"/>
      <c r="AC14" s="246"/>
      <c r="AD14" s="281"/>
      <c r="AE14" s="234"/>
      <c r="AF14" s="281"/>
    </row>
    <row r="15" spans="1:67" ht="89.25" customHeight="1" x14ac:dyDescent="0.25">
      <c r="A15" s="239" t="s">
        <v>154</v>
      </c>
      <c r="B15" s="239" t="str">
        <f>+'[2]Sección 1. Metas - Magnitud'!I18</f>
        <v>Instalar 35.000 señales verticales de pedestal</v>
      </c>
      <c r="C15" s="239">
        <v>223</v>
      </c>
      <c r="D15" s="239" t="s">
        <v>188</v>
      </c>
      <c r="E15" s="239">
        <v>170</v>
      </c>
      <c r="F15" s="243" t="s">
        <v>174</v>
      </c>
      <c r="G15" s="239" t="s">
        <v>152</v>
      </c>
      <c r="H15" s="239" t="s">
        <v>70</v>
      </c>
      <c r="I15" s="294" t="e">
        <f>SUM(J15:N16)</f>
        <v>#REF!</v>
      </c>
      <c r="J15" s="269" t="e">
        <f>+#REF!</f>
        <v>#REF!</v>
      </c>
      <c r="K15" s="285" t="e">
        <f>+#REF!</f>
        <v>#REF!</v>
      </c>
      <c r="L15" s="287" t="e">
        <f>+#REF!</f>
        <v>#REF!</v>
      </c>
      <c r="M15" s="269" t="e">
        <f>+#REF!</f>
        <v>#REF!</v>
      </c>
      <c r="N15" s="269" t="e">
        <f>+#REF!</f>
        <v>#REF!</v>
      </c>
      <c r="O15" s="271">
        <v>53</v>
      </c>
      <c r="P15" s="271">
        <v>712</v>
      </c>
      <c r="Q15" s="271">
        <v>881</v>
      </c>
      <c r="R15" s="271"/>
      <c r="S15" s="271" t="e">
        <f>+#REF!</f>
        <v>#REF!</v>
      </c>
      <c r="T15" s="271" t="e">
        <f>+#REF!</f>
        <v>#REF!</v>
      </c>
      <c r="U15" s="271" t="e">
        <f>+#REF!</f>
        <v>#REF!</v>
      </c>
      <c r="V15" s="271" t="e">
        <f>+#REF!</f>
        <v>#REF!</v>
      </c>
      <c r="W15" s="271" t="e">
        <f>+#REF!</f>
        <v>#REF!</v>
      </c>
      <c r="X15" s="271" t="e">
        <f>+#REF!</f>
        <v>#REF!</v>
      </c>
      <c r="Y15" s="271" t="e">
        <f>+#REF!</f>
        <v>#REF!</v>
      </c>
      <c r="Z15" s="271" t="e">
        <f>+#REF!</f>
        <v>#REF!</v>
      </c>
      <c r="AA15" s="282" t="e">
        <f>SUM(O15:Z16)</f>
        <v>#REF!</v>
      </c>
      <c r="AB15" s="246" t="e">
        <f>+AA15/K15</f>
        <v>#REF!</v>
      </c>
      <c r="AC15" s="246" t="e">
        <f>+(J15+AA15)/I15</f>
        <v>#REF!</v>
      </c>
      <c r="AD15" s="280" t="s">
        <v>221</v>
      </c>
      <c r="AE15" s="233" t="s">
        <v>223</v>
      </c>
      <c r="AF15" s="280" t="s">
        <v>222</v>
      </c>
    </row>
    <row r="16" spans="1:67" ht="140.25" customHeight="1" x14ac:dyDescent="0.25">
      <c r="A16" s="239"/>
      <c r="B16" s="239"/>
      <c r="C16" s="239"/>
      <c r="D16" s="239"/>
      <c r="E16" s="239"/>
      <c r="F16" s="243"/>
      <c r="G16" s="239"/>
      <c r="H16" s="239"/>
      <c r="I16" s="294"/>
      <c r="J16" s="270"/>
      <c r="K16" s="286"/>
      <c r="L16" s="288"/>
      <c r="M16" s="270"/>
      <c r="N16" s="270"/>
      <c r="O16" s="272"/>
      <c r="P16" s="272"/>
      <c r="Q16" s="272"/>
      <c r="R16" s="272"/>
      <c r="S16" s="272"/>
      <c r="T16" s="272"/>
      <c r="U16" s="272"/>
      <c r="V16" s="272"/>
      <c r="W16" s="272"/>
      <c r="X16" s="272"/>
      <c r="Y16" s="272"/>
      <c r="Z16" s="272"/>
      <c r="AA16" s="283"/>
      <c r="AB16" s="246"/>
      <c r="AC16" s="246"/>
      <c r="AD16" s="281"/>
      <c r="AE16" s="234"/>
      <c r="AF16" s="281"/>
    </row>
    <row r="17" spans="1:32" ht="62.25" customHeight="1" x14ac:dyDescent="0.25">
      <c r="A17" s="239" t="s">
        <v>154</v>
      </c>
      <c r="B17" s="240" t="str">
        <f>+'[2]Sección 1. Metas - Magnitud'!I45</f>
        <v>Realizar el 100% de las actividades para la segunda fase del Sistema Inteligente de Tranporte - SIT</v>
      </c>
      <c r="C17" s="239">
        <v>231</v>
      </c>
      <c r="D17" s="239" t="s">
        <v>176</v>
      </c>
      <c r="E17" s="239">
        <v>178</v>
      </c>
      <c r="F17" s="243" t="s">
        <v>177</v>
      </c>
      <c r="G17" s="239" t="s">
        <v>151</v>
      </c>
      <c r="H17" s="239" t="s">
        <v>70</v>
      </c>
      <c r="I17" s="247">
        <f>SUM(J17:N18)</f>
        <v>1</v>
      </c>
      <c r="J17" s="244">
        <v>0.05</v>
      </c>
      <c r="K17" s="241">
        <v>0.28999999999999998</v>
      </c>
      <c r="L17" s="257">
        <v>0.25</v>
      </c>
      <c r="M17" s="241">
        <v>0.4</v>
      </c>
      <c r="N17" s="241">
        <v>0.01</v>
      </c>
      <c r="O17" s="249">
        <v>0.19</v>
      </c>
      <c r="P17" s="250"/>
      <c r="Q17" s="250"/>
      <c r="R17" s="253">
        <v>0</v>
      </c>
      <c r="S17" s="254"/>
      <c r="T17" s="254"/>
      <c r="U17" s="263">
        <v>0</v>
      </c>
      <c r="V17" s="264"/>
      <c r="W17" s="264"/>
      <c r="X17" s="263">
        <v>0</v>
      </c>
      <c r="Y17" s="264"/>
      <c r="Z17" s="264"/>
      <c r="AA17" s="267">
        <f>+R17+O17+U17+X17</f>
        <v>0.19</v>
      </c>
      <c r="AB17" s="246">
        <f>+AA17/K17</f>
        <v>0.65517241379310354</v>
      </c>
      <c r="AC17" s="246">
        <f>+(J17+AA17)/I17</f>
        <v>0.24</v>
      </c>
      <c r="AD17" s="259" t="s">
        <v>224</v>
      </c>
      <c r="AE17" s="233" t="s">
        <v>223</v>
      </c>
      <c r="AF17" s="259" t="s">
        <v>225</v>
      </c>
    </row>
    <row r="18" spans="1:32" ht="200.25" customHeight="1" x14ac:dyDescent="0.25">
      <c r="A18" s="239"/>
      <c r="B18" s="240"/>
      <c r="C18" s="239"/>
      <c r="D18" s="239"/>
      <c r="E18" s="239"/>
      <c r="F18" s="243"/>
      <c r="G18" s="239"/>
      <c r="H18" s="239"/>
      <c r="I18" s="248"/>
      <c r="J18" s="245"/>
      <c r="K18" s="242"/>
      <c r="L18" s="258"/>
      <c r="M18" s="242"/>
      <c r="N18" s="242"/>
      <c r="O18" s="251"/>
      <c r="P18" s="252"/>
      <c r="Q18" s="252"/>
      <c r="R18" s="255"/>
      <c r="S18" s="256"/>
      <c r="T18" s="256"/>
      <c r="U18" s="265"/>
      <c r="V18" s="266"/>
      <c r="W18" s="266"/>
      <c r="X18" s="265"/>
      <c r="Y18" s="266"/>
      <c r="Z18" s="266"/>
      <c r="AA18" s="268"/>
      <c r="AB18" s="246"/>
      <c r="AC18" s="246"/>
      <c r="AD18" s="260"/>
      <c r="AE18" s="234"/>
      <c r="AF18" s="260"/>
    </row>
    <row r="19" spans="1:32" ht="62.25" customHeight="1" x14ac:dyDescent="0.25">
      <c r="A19" s="239" t="s">
        <v>154</v>
      </c>
      <c r="B19" s="240" t="str">
        <f>+'[2]Sección 1. Metas - Magnitud'!I48</f>
        <v>Realizar el 100% de las actividades para la segunda fase de Semáforos Inteligentes.</v>
      </c>
      <c r="C19" s="239">
        <v>232</v>
      </c>
      <c r="D19" s="239" t="s">
        <v>178</v>
      </c>
      <c r="E19" s="239">
        <v>179</v>
      </c>
      <c r="F19" s="243" t="s">
        <v>179</v>
      </c>
      <c r="G19" s="239" t="s">
        <v>151</v>
      </c>
      <c r="H19" s="239" t="s">
        <v>70</v>
      </c>
      <c r="I19" s="247">
        <f>SUM(J19:N20)</f>
        <v>1</v>
      </c>
      <c r="J19" s="244">
        <v>0.01</v>
      </c>
      <c r="K19" s="241">
        <v>0.15</v>
      </c>
      <c r="L19" s="257">
        <v>0.42</v>
      </c>
      <c r="M19" s="241">
        <v>0.42</v>
      </c>
      <c r="N19" s="241">
        <v>0</v>
      </c>
      <c r="O19" s="235">
        <v>0.35</v>
      </c>
      <c r="P19" s="236"/>
      <c r="Q19" s="236"/>
      <c r="R19" s="249">
        <v>0</v>
      </c>
      <c r="S19" s="250"/>
      <c r="T19" s="250"/>
      <c r="U19" s="235">
        <v>0</v>
      </c>
      <c r="V19" s="236"/>
      <c r="W19" s="236"/>
      <c r="X19" s="235">
        <v>0</v>
      </c>
      <c r="Y19" s="236"/>
      <c r="Z19" s="236"/>
      <c r="AA19" s="261">
        <f>+R19+O19+U19+X19</f>
        <v>0.35</v>
      </c>
      <c r="AB19" s="246">
        <f>+AA19/K19</f>
        <v>2.3333333333333335</v>
      </c>
      <c r="AC19" s="246">
        <f>+(J19+AA19)/I19</f>
        <v>0.36</v>
      </c>
      <c r="AD19" s="259" t="s">
        <v>227</v>
      </c>
      <c r="AE19" s="233" t="s">
        <v>223</v>
      </c>
      <c r="AF19" s="259" t="s">
        <v>225</v>
      </c>
    </row>
    <row r="20" spans="1:32" ht="298.5" customHeight="1" x14ac:dyDescent="0.25">
      <c r="A20" s="239"/>
      <c r="B20" s="240"/>
      <c r="C20" s="239"/>
      <c r="D20" s="239"/>
      <c r="E20" s="239"/>
      <c r="F20" s="243"/>
      <c r="G20" s="239"/>
      <c r="H20" s="239"/>
      <c r="I20" s="248"/>
      <c r="J20" s="245"/>
      <c r="K20" s="242"/>
      <c r="L20" s="258"/>
      <c r="M20" s="242"/>
      <c r="N20" s="242"/>
      <c r="O20" s="237"/>
      <c r="P20" s="238"/>
      <c r="Q20" s="238"/>
      <c r="R20" s="251"/>
      <c r="S20" s="252"/>
      <c r="T20" s="252"/>
      <c r="U20" s="237"/>
      <c r="V20" s="238"/>
      <c r="W20" s="238"/>
      <c r="X20" s="237"/>
      <c r="Y20" s="238"/>
      <c r="Z20" s="238"/>
      <c r="AA20" s="262"/>
      <c r="AB20" s="246"/>
      <c r="AC20" s="246"/>
      <c r="AD20" s="260"/>
      <c r="AE20" s="234"/>
      <c r="AF20" s="260"/>
    </row>
    <row r="21" spans="1:32" ht="62.25" customHeight="1" x14ac:dyDescent="0.25">
      <c r="A21" s="239" t="s">
        <v>154</v>
      </c>
      <c r="B21" s="240" t="str">
        <f>+'[2]Sección 1. Metas - Magnitud'!I51</f>
        <v>Realizar el 100% de las actividades para la primera fase de Detección Electrónica DEI</v>
      </c>
      <c r="C21" s="239">
        <v>233</v>
      </c>
      <c r="D21" s="239" t="s">
        <v>180</v>
      </c>
      <c r="E21" s="239">
        <v>180</v>
      </c>
      <c r="F21" s="243" t="s">
        <v>181</v>
      </c>
      <c r="G21" s="239" t="s">
        <v>151</v>
      </c>
      <c r="H21" s="239" t="s">
        <v>70</v>
      </c>
      <c r="I21" s="247">
        <f>SUM(J21:N22)</f>
        <v>1</v>
      </c>
      <c r="J21" s="244">
        <v>0.01</v>
      </c>
      <c r="K21" s="241">
        <v>0.1</v>
      </c>
      <c r="L21" s="257">
        <v>0.3</v>
      </c>
      <c r="M21" s="241">
        <v>0.55000000000000004</v>
      </c>
      <c r="N21" s="241">
        <v>0.04</v>
      </c>
      <c r="O21" s="235">
        <v>4.4999999999999998E-2</v>
      </c>
      <c r="P21" s="236"/>
      <c r="Q21" s="236"/>
      <c r="R21" s="235">
        <v>0</v>
      </c>
      <c r="S21" s="236"/>
      <c r="T21" s="236"/>
      <c r="U21" s="235">
        <v>0</v>
      </c>
      <c r="V21" s="236"/>
      <c r="W21" s="236"/>
      <c r="X21" s="235">
        <v>0</v>
      </c>
      <c r="Y21" s="236"/>
      <c r="Z21" s="236"/>
      <c r="AA21" s="261">
        <f>+R21+O21+U21+X21</f>
        <v>4.4999999999999998E-2</v>
      </c>
      <c r="AB21" s="246">
        <f>+AA21/K21</f>
        <v>0.44999999999999996</v>
      </c>
      <c r="AC21" s="246">
        <f>+(J21+AA21)/I21</f>
        <v>5.5E-2</v>
      </c>
      <c r="AD21" s="259" t="s">
        <v>228</v>
      </c>
      <c r="AE21" s="233" t="s">
        <v>223</v>
      </c>
      <c r="AF21" s="259" t="s">
        <v>225</v>
      </c>
    </row>
    <row r="22" spans="1:32" ht="124.5" customHeight="1" x14ac:dyDescent="0.25">
      <c r="A22" s="239"/>
      <c r="B22" s="240"/>
      <c r="C22" s="239"/>
      <c r="D22" s="239"/>
      <c r="E22" s="239"/>
      <c r="F22" s="243"/>
      <c r="G22" s="239"/>
      <c r="H22" s="239"/>
      <c r="I22" s="248"/>
      <c r="J22" s="245"/>
      <c r="K22" s="242"/>
      <c r="L22" s="258"/>
      <c r="M22" s="242"/>
      <c r="N22" s="242"/>
      <c r="O22" s="237"/>
      <c r="P22" s="238"/>
      <c r="Q22" s="238"/>
      <c r="R22" s="237"/>
      <c r="S22" s="238"/>
      <c r="T22" s="238"/>
      <c r="U22" s="237"/>
      <c r="V22" s="238"/>
      <c r="W22" s="238"/>
      <c r="X22" s="237"/>
      <c r="Y22" s="238"/>
      <c r="Z22" s="238"/>
      <c r="AA22" s="262"/>
      <c r="AB22" s="246"/>
      <c r="AC22" s="246"/>
      <c r="AD22" s="260"/>
      <c r="AE22" s="234"/>
      <c r="AF22" s="260"/>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99"/>
      <c r="C2" s="397" t="s">
        <v>24</v>
      </c>
      <c r="D2" s="397"/>
      <c r="E2" s="397"/>
      <c r="F2" s="397"/>
      <c r="G2" s="397"/>
      <c r="H2" s="397"/>
      <c r="I2" s="401"/>
      <c r="J2" s="13"/>
      <c r="K2" s="13"/>
      <c r="M2" s="14" t="s">
        <v>47</v>
      </c>
    </row>
    <row r="3" spans="2:14" ht="25.5" customHeight="1" x14ac:dyDescent="0.2">
      <c r="B3" s="400"/>
      <c r="C3" s="398" t="s">
        <v>25</v>
      </c>
      <c r="D3" s="398"/>
      <c r="E3" s="398"/>
      <c r="F3" s="398"/>
      <c r="G3" s="398"/>
      <c r="H3" s="398"/>
      <c r="I3" s="402"/>
      <c r="J3" s="13"/>
      <c r="K3" s="13"/>
      <c r="M3" s="14" t="s">
        <v>48</v>
      </c>
    </row>
    <row r="4" spans="2:14" ht="25.5" customHeight="1" x14ac:dyDescent="0.2">
      <c r="B4" s="400"/>
      <c r="C4" s="398" t="s">
        <v>49</v>
      </c>
      <c r="D4" s="398"/>
      <c r="E4" s="398"/>
      <c r="F4" s="398"/>
      <c r="G4" s="398"/>
      <c r="H4" s="398"/>
      <c r="I4" s="402"/>
      <c r="J4" s="13"/>
      <c r="K4" s="13"/>
      <c r="M4" s="14" t="s">
        <v>50</v>
      </c>
    </row>
    <row r="5" spans="2:14" ht="25.5" customHeight="1" x14ac:dyDescent="0.2">
      <c r="B5" s="400"/>
      <c r="C5" s="398" t="s">
        <v>51</v>
      </c>
      <c r="D5" s="398"/>
      <c r="E5" s="398"/>
      <c r="F5" s="398"/>
      <c r="G5" s="403" t="s">
        <v>52</v>
      </c>
      <c r="H5" s="403"/>
      <c r="I5" s="402"/>
      <c r="J5" s="13"/>
      <c r="K5" s="13"/>
      <c r="M5" s="14" t="s">
        <v>53</v>
      </c>
    </row>
    <row r="6" spans="2:14" ht="23.25" customHeight="1" x14ac:dyDescent="0.2">
      <c r="B6" s="382" t="s">
        <v>54</v>
      </c>
      <c r="C6" s="383"/>
      <c r="D6" s="383"/>
      <c r="E6" s="383"/>
      <c r="F6" s="383"/>
      <c r="G6" s="383"/>
      <c r="H6" s="383"/>
      <c r="I6" s="384"/>
      <c r="J6" s="15"/>
      <c r="K6" s="15"/>
    </row>
    <row r="7" spans="2:14" ht="24" customHeight="1" x14ac:dyDescent="0.2">
      <c r="B7" s="385" t="s">
        <v>55</v>
      </c>
      <c r="C7" s="386"/>
      <c r="D7" s="386"/>
      <c r="E7" s="386"/>
      <c r="F7" s="386"/>
      <c r="G7" s="386"/>
      <c r="H7" s="386"/>
      <c r="I7" s="387"/>
      <c r="J7" s="16"/>
      <c r="K7" s="16"/>
    </row>
    <row r="8" spans="2:14" ht="24" customHeight="1" x14ac:dyDescent="0.2">
      <c r="B8" s="388" t="s">
        <v>56</v>
      </c>
      <c r="C8" s="389"/>
      <c r="D8" s="389"/>
      <c r="E8" s="389"/>
      <c r="F8" s="389"/>
      <c r="G8" s="389"/>
      <c r="H8" s="389"/>
      <c r="I8" s="390"/>
      <c r="J8" s="58"/>
      <c r="K8" s="58"/>
      <c r="N8" s="6" t="s">
        <v>57</v>
      </c>
    </row>
    <row r="9" spans="2:14" ht="30.75" customHeight="1" x14ac:dyDescent="0.2">
      <c r="B9" s="98" t="s">
        <v>58</v>
      </c>
      <c r="C9" s="59">
        <v>14</v>
      </c>
      <c r="D9" s="394" t="s">
        <v>59</v>
      </c>
      <c r="E9" s="394"/>
      <c r="F9" s="345" t="s">
        <v>207</v>
      </c>
      <c r="G9" s="346"/>
      <c r="H9" s="346"/>
      <c r="I9" s="347"/>
      <c r="J9" s="17"/>
      <c r="K9" s="17"/>
      <c r="M9" s="14" t="s">
        <v>60</v>
      </c>
      <c r="N9" s="6" t="s">
        <v>61</v>
      </c>
    </row>
    <row r="10" spans="2:14" ht="30.75" customHeight="1" x14ac:dyDescent="0.2">
      <c r="B10" s="20" t="s">
        <v>62</v>
      </c>
      <c r="C10" s="60" t="s">
        <v>81</v>
      </c>
      <c r="D10" s="395" t="s">
        <v>63</v>
      </c>
      <c r="E10" s="396"/>
      <c r="F10" s="379" t="s">
        <v>155</v>
      </c>
      <c r="G10" s="380"/>
      <c r="H10" s="18" t="s">
        <v>64</v>
      </c>
      <c r="I10" s="76" t="s">
        <v>81</v>
      </c>
      <c r="J10" s="19"/>
      <c r="K10" s="19"/>
      <c r="M10" s="14" t="s">
        <v>65</v>
      </c>
      <c r="N10" s="6" t="s">
        <v>66</v>
      </c>
    </row>
    <row r="11" spans="2:14" ht="30.75" customHeight="1" x14ac:dyDescent="0.2">
      <c r="B11" s="20" t="s">
        <v>67</v>
      </c>
      <c r="C11" s="391" t="s">
        <v>156</v>
      </c>
      <c r="D11" s="391"/>
      <c r="E11" s="391"/>
      <c r="F11" s="391"/>
      <c r="G11" s="18" t="s">
        <v>68</v>
      </c>
      <c r="H11" s="392">
        <v>1032</v>
      </c>
      <c r="I11" s="393"/>
      <c r="J11" s="21"/>
      <c r="K11" s="21"/>
      <c r="M11" s="14" t="s">
        <v>69</v>
      </c>
      <c r="N11" s="6" t="s">
        <v>70</v>
      </c>
    </row>
    <row r="12" spans="2:14" ht="30.75" customHeight="1" x14ac:dyDescent="0.2">
      <c r="B12" s="20" t="s">
        <v>71</v>
      </c>
      <c r="C12" s="376" t="s">
        <v>65</v>
      </c>
      <c r="D12" s="376"/>
      <c r="E12" s="376"/>
      <c r="F12" s="376"/>
      <c r="G12" s="18" t="s">
        <v>72</v>
      </c>
      <c r="H12" s="510" t="s">
        <v>165</v>
      </c>
      <c r="I12" s="511"/>
      <c r="J12" s="22"/>
      <c r="K12" s="22"/>
      <c r="M12" s="23" t="s">
        <v>73</v>
      </c>
    </row>
    <row r="13" spans="2:14" ht="30.75" customHeight="1" x14ac:dyDescent="0.2">
      <c r="B13" s="20" t="s">
        <v>74</v>
      </c>
      <c r="C13" s="372" t="s">
        <v>45</v>
      </c>
      <c r="D13" s="372"/>
      <c r="E13" s="372"/>
      <c r="F13" s="372"/>
      <c r="G13" s="372"/>
      <c r="H13" s="372"/>
      <c r="I13" s="373"/>
      <c r="J13" s="24"/>
      <c r="K13" s="24"/>
      <c r="M13" s="23"/>
    </row>
    <row r="14" spans="2:14" ht="30.75" customHeight="1" x14ac:dyDescent="0.2">
      <c r="B14" s="20" t="s">
        <v>75</v>
      </c>
      <c r="C14" s="379" t="s">
        <v>153</v>
      </c>
      <c r="D14" s="380"/>
      <c r="E14" s="380"/>
      <c r="F14" s="380"/>
      <c r="G14" s="380"/>
      <c r="H14" s="380"/>
      <c r="I14" s="381"/>
      <c r="J14" s="19"/>
      <c r="K14" s="19"/>
      <c r="M14" s="23"/>
      <c r="N14" s="6" t="s">
        <v>76</v>
      </c>
    </row>
    <row r="15" spans="2:14" ht="30.75" customHeight="1" x14ac:dyDescent="0.2">
      <c r="B15" s="20" t="s">
        <v>77</v>
      </c>
      <c r="C15" s="345" t="s">
        <v>166</v>
      </c>
      <c r="D15" s="346"/>
      <c r="E15" s="346"/>
      <c r="F15" s="512"/>
      <c r="G15" s="18" t="s">
        <v>78</v>
      </c>
      <c r="H15" s="368" t="s">
        <v>91</v>
      </c>
      <c r="I15" s="369"/>
      <c r="J15" s="19"/>
      <c r="K15" s="19"/>
      <c r="M15" s="23" t="s">
        <v>80</v>
      </c>
      <c r="N15" s="6" t="s">
        <v>81</v>
      </c>
    </row>
    <row r="16" spans="2:14" ht="30.75" customHeight="1" x14ac:dyDescent="0.2">
      <c r="B16" s="20" t="s">
        <v>82</v>
      </c>
      <c r="C16" s="370" t="s">
        <v>215</v>
      </c>
      <c r="D16" s="371"/>
      <c r="E16" s="371"/>
      <c r="F16" s="371"/>
      <c r="G16" s="18" t="s">
        <v>83</v>
      </c>
      <c r="H16" s="368" t="s">
        <v>70</v>
      </c>
      <c r="I16" s="369"/>
      <c r="J16" s="19"/>
      <c r="K16" s="19"/>
      <c r="M16" s="23" t="s">
        <v>84</v>
      </c>
    </row>
    <row r="17" spans="2:14" ht="36" customHeight="1" x14ac:dyDescent="0.2">
      <c r="B17" s="20" t="s">
        <v>85</v>
      </c>
      <c r="C17" s="513" t="s">
        <v>167</v>
      </c>
      <c r="D17" s="514"/>
      <c r="E17" s="514"/>
      <c r="F17" s="514"/>
      <c r="G17" s="514"/>
      <c r="H17" s="514"/>
      <c r="I17" s="515"/>
      <c r="J17" s="24"/>
      <c r="K17" s="24"/>
      <c r="M17" s="23" t="s">
        <v>86</v>
      </c>
      <c r="N17" s="6" t="s">
        <v>39</v>
      </c>
    </row>
    <row r="18" spans="2:14" ht="30.75" customHeight="1" x14ac:dyDescent="0.2">
      <c r="B18" s="20" t="s">
        <v>87</v>
      </c>
      <c r="C18" s="345" t="s">
        <v>168</v>
      </c>
      <c r="D18" s="346"/>
      <c r="E18" s="346"/>
      <c r="F18" s="346"/>
      <c r="G18" s="346"/>
      <c r="H18" s="346"/>
      <c r="I18" s="347"/>
      <c r="J18" s="25"/>
      <c r="K18" s="25"/>
      <c r="M18" s="23" t="s">
        <v>88</v>
      </c>
      <c r="N18" s="6" t="s">
        <v>40</v>
      </c>
    </row>
    <row r="19" spans="2:14" ht="30.75" customHeight="1" x14ac:dyDescent="0.2">
      <c r="B19" s="20" t="s">
        <v>89</v>
      </c>
      <c r="C19" s="516" t="s">
        <v>200</v>
      </c>
      <c r="D19" s="517"/>
      <c r="E19" s="517"/>
      <c r="F19" s="517"/>
      <c r="G19" s="517"/>
      <c r="H19" s="517"/>
      <c r="I19" s="518"/>
      <c r="J19" s="26"/>
      <c r="K19" s="26"/>
      <c r="M19" s="23"/>
      <c r="N19" s="6" t="s">
        <v>41</v>
      </c>
    </row>
    <row r="20" spans="2:14" ht="30.75" customHeight="1" x14ac:dyDescent="0.2">
      <c r="B20" s="20" t="s">
        <v>90</v>
      </c>
      <c r="C20" s="519" t="s">
        <v>152</v>
      </c>
      <c r="D20" s="520"/>
      <c r="E20" s="520"/>
      <c r="F20" s="520"/>
      <c r="G20" s="520"/>
      <c r="H20" s="520"/>
      <c r="I20" s="521"/>
      <c r="J20" s="27"/>
      <c r="K20" s="27"/>
      <c r="M20" s="23" t="s">
        <v>91</v>
      </c>
      <c r="N20" s="6" t="s">
        <v>42</v>
      </c>
    </row>
    <row r="21" spans="2:14" ht="27.75" customHeight="1" x14ac:dyDescent="0.2">
      <c r="B21" s="361" t="s">
        <v>92</v>
      </c>
      <c r="C21" s="363" t="s">
        <v>93</v>
      </c>
      <c r="D21" s="363"/>
      <c r="E21" s="363"/>
      <c r="F21" s="364" t="s">
        <v>94</v>
      </c>
      <c r="G21" s="364"/>
      <c r="H21" s="364"/>
      <c r="I21" s="365"/>
      <c r="J21" s="28"/>
      <c r="K21" s="28"/>
      <c r="M21" s="23" t="s">
        <v>79</v>
      </c>
      <c r="N21" s="6" t="s">
        <v>43</v>
      </c>
    </row>
    <row r="22" spans="2:14" ht="27" customHeight="1" x14ac:dyDescent="0.2">
      <c r="B22" s="362"/>
      <c r="C22" s="516" t="s">
        <v>169</v>
      </c>
      <c r="D22" s="517"/>
      <c r="E22" s="522"/>
      <c r="F22" s="516" t="s">
        <v>171</v>
      </c>
      <c r="G22" s="517"/>
      <c r="H22" s="517"/>
      <c r="I22" s="518"/>
      <c r="J22" s="26"/>
      <c r="K22" s="26"/>
      <c r="M22" s="23" t="s">
        <v>95</v>
      </c>
      <c r="N22" s="6" t="s">
        <v>44</v>
      </c>
    </row>
    <row r="23" spans="2:14" ht="39.75" customHeight="1" x14ac:dyDescent="0.2">
      <c r="B23" s="20" t="s">
        <v>96</v>
      </c>
      <c r="C23" s="379" t="s">
        <v>152</v>
      </c>
      <c r="D23" s="380"/>
      <c r="E23" s="523"/>
      <c r="F23" s="379" t="s">
        <v>152</v>
      </c>
      <c r="G23" s="380"/>
      <c r="H23" s="380"/>
      <c r="I23" s="381"/>
      <c r="J23" s="19"/>
      <c r="K23" s="19"/>
      <c r="M23" s="23"/>
      <c r="N23" s="6" t="s">
        <v>45</v>
      </c>
    </row>
    <row r="24" spans="2:14" ht="44.25" customHeight="1" x14ac:dyDescent="0.2">
      <c r="B24" s="20" t="s">
        <v>97</v>
      </c>
      <c r="C24" s="524" t="s">
        <v>170</v>
      </c>
      <c r="D24" s="525"/>
      <c r="E24" s="526"/>
      <c r="F24" s="516" t="s">
        <v>172</v>
      </c>
      <c r="G24" s="517"/>
      <c r="H24" s="517"/>
      <c r="I24" s="518"/>
      <c r="J24" s="25"/>
      <c r="K24" s="25"/>
      <c r="M24" s="29"/>
      <c r="N24" s="6" t="s">
        <v>46</v>
      </c>
    </row>
    <row r="25" spans="2:14" ht="29.25" customHeight="1" x14ac:dyDescent="0.2">
      <c r="B25" s="20" t="s">
        <v>98</v>
      </c>
      <c r="C25" s="348" t="s">
        <v>215</v>
      </c>
      <c r="D25" s="349"/>
      <c r="E25" s="350"/>
      <c r="F25" s="18" t="s">
        <v>99</v>
      </c>
      <c r="G25" s="527">
        <v>74</v>
      </c>
      <c r="H25" s="528"/>
      <c r="I25" s="529"/>
      <c r="J25" s="30"/>
      <c r="K25" s="30"/>
      <c r="M25" s="29"/>
    </row>
    <row r="26" spans="2:14" ht="27" customHeight="1" x14ac:dyDescent="0.2">
      <c r="B26" s="20" t="s">
        <v>100</v>
      </c>
      <c r="C26" s="345" t="s">
        <v>216</v>
      </c>
      <c r="D26" s="346"/>
      <c r="E26" s="512"/>
      <c r="F26" s="18" t="s">
        <v>101</v>
      </c>
      <c r="G26" s="527">
        <v>0</v>
      </c>
      <c r="H26" s="528"/>
      <c r="I26" s="529"/>
      <c r="J26" s="31"/>
      <c r="K26" s="31"/>
      <c r="M26" s="29"/>
    </row>
    <row r="27" spans="2:14" ht="47.25" customHeight="1" x14ac:dyDescent="0.2">
      <c r="B27" s="97" t="s">
        <v>102</v>
      </c>
      <c r="C27" s="379" t="s">
        <v>86</v>
      </c>
      <c r="D27" s="380"/>
      <c r="E27" s="523"/>
      <c r="F27" s="32" t="s">
        <v>103</v>
      </c>
      <c r="G27" s="355" t="s">
        <v>182</v>
      </c>
      <c r="H27" s="356"/>
      <c r="I27" s="357"/>
      <c r="J27" s="28"/>
      <c r="K27" s="28"/>
      <c r="M27" s="29"/>
    </row>
    <row r="28" spans="2:14" ht="30" customHeight="1" x14ac:dyDescent="0.2">
      <c r="B28" s="325" t="s">
        <v>104</v>
      </c>
      <c r="C28" s="326"/>
      <c r="D28" s="326"/>
      <c r="E28" s="326"/>
      <c r="F28" s="326"/>
      <c r="G28" s="326"/>
      <c r="H28" s="326"/>
      <c r="I28" s="327"/>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03"/>
      <c r="D42" s="303"/>
      <c r="E42" s="303"/>
      <c r="F42" s="303"/>
      <c r="G42" s="303"/>
      <c r="H42" s="303"/>
      <c r="I42" s="321"/>
      <c r="J42" s="39"/>
      <c r="K42" s="39"/>
    </row>
    <row r="43" spans="2:11" ht="29.25" customHeight="1" x14ac:dyDescent="0.2">
      <c r="B43" s="325" t="s">
        <v>126</v>
      </c>
      <c r="C43" s="326"/>
      <c r="D43" s="326"/>
      <c r="E43" s="326"/>
      <c r="F43" s="326"/>
      <c r="G43" s="326"/>
      <c r="H43" s="326"/>
      <c r="I43" s="327"/>
      <c r="J43" s="58"/>
      <c r="K43" s="58"/>
    </row>
    <row r="44" spans="2:11" ht="32.25" customHeight="1" x14ac:dyDescent="0.2">
      <c r="B44" s="333"/>
      <c r="C44" s="334"/>
      <c r="D44" s="334"/>
      <c r="E44" s="334"/>
      <c r="F44" s="334"/>
      <c r="G44" s="334"/>
      <c r="H44" s="334"/>
      <c r="I44" s="335"/>
      <c r="J44" s="58"/>
      <c r="K44" s="58"/>
    </row>
    <row r="45" spans="2:11" ht="32.25" customHeight="1" x14ac:dyDescent="0.2">
      <c r="B45" s="336"/>
      <c r="C45" s="337"/>
      <c r="D45" s="337"/>
      <c r="E45" s="337"/>
      <c r="F45" s="337"/>
      <c r="G45" s="337"/>
      <c r="H45" s="337"/>
      <c r="I45" s="338"/>
      <c r="J45" s="39"/>
      <c r="K45" s="39"/>
    </row>
    <row r="46" spans="2:11" ht="32.25" customHeight="1" x14ac:dyDescent="0.2">
      <c r="B46" s="336"/>
      <c r="C46" s="337"/>
      <c r="D46" s="337"/>
      <c r="E46" s="337"/>
      <c r="F46" s="337"/>
      <c r="G46" s="337"/>
      <c r="H46" s="337"/>
      <c r="I46" s="338"/>
      <c r="J46" s="39"/>
      <c r="K46" s="39"/>
    </row>
    <row r="47" spans="2:11" ht="32.25" customHeight="1" x14ac:dyDescent="0.2">
      <c r="B47" s="336"/>
      <c r="C47" s="337"/>
      <c r="D47" s="337"/>
      <c r="E47" s="337"/>
      <c r="F47" s="337"/>
      <c r="G47" s="337"/>
      <c r="H47" s="337"/>
      <c r="I47" s="338"/>
      <c r="J47" s="39"/>
      <c r="K47" s="39"/>
    </row>
    <row r="48" spans="2:11" ht="32.25" customHeight="1" x14ac:dyDescent="0.2">
      <c r="B48" s="339"/>
      <c r="C48" s="340"/>
      <c r="D48" s="340"/>
      <c r="E48" s="340"/>
      <c r="F48" s="340"/>
      <c r="G48" s="340"/>
      <c r="H48" s="340"/>
      <c r="I48" s="341"/>
      <c r="J48" s="40"/>
      <c r="K48" s="40"/>
    </row>
    <row r="49" spans="2:11" ht="79.5" customHeight="1" x14ac:dyDescent="0.2">
      <c r="B49" s="20" t="s">
        <v>127</v>
      </c>
      <c r="C49" s="530"/>
      <c r="D49" s="531"/>
      <c r="E49" s="531"/>
      <c r="F49" s="531"/>
      <c r="G49" s="531"/>
      <c r="H49" s="531"/>
      <c r="I49" s="532"/>
      <c r="J49" s="41"/>
      <c r="K49" s="41"/>
    </row>
    <row r="50" spans="2:11" ht="26.25" customHeight="1" x14ac:dyDescent="0.2">
      <c r="B50" s="20" t="s">
        <v>128</v>
      </c>
      <c r="C50" s="533"/>
      <c r="D50" s="534"/>
      <c r="E50" s="534"/>
      <c r="F50" s="534"/>
      <c r="G50" s="534"/>
      <c r="H50" s="534"/>
      <c r="I50" s="535"/>
      <c r="J50" s="41"/>
      <c r="K50" s="41"/>
    </row>
    <row r="51" spans="2:11" ht="64.5" customHeight="1" x14ac:dyDescent="0.2">
      <c r="B51" s="127" t="s">
        <v>129</v>
      </c>
      <c r="C51" s="530"/>
      <c r="D51" s="531"/>
      <c r="E51" s="531"/>
      <c r="F51" s="531"/>
      <c r="G51" s="531"/>
      <c r="H51" s="531"/>
      <c r="I51" s="532"/>
      <c r="J51" s="41"/>
      <c r="K51" s="41"/>
    </row>
    <row r="52" spans="2:11" ht="29.25" customHeight="1" x14ac:dyDescent="0.2">
      <c r="B52" s="325" t="s">
        <v>130</v>
      </c>
      <c r="C52" s="326"/>
      <c r="D52" s="326"/>
      <c r="E52" s="326"/>
      <c r="F52" s="326"/>
      <c r="G52" s="326"/>
      <c r="H52" s="326"/>
      <c r="I52" s="327"/>
      <c r="J52" s="41"/>
      <c r="K52" s="41"/>
    </row>
    <row r="53" spans="2:11" ht="33" customHeight="1" x14ac:dyDescent="0.2">
      <c r="B53" s="328" t="s">
        <v>131</v>
      </c>
      <c r="C53" s="128" t="s">
        <v>132</v>
      </c>
      <c r="D53" s="329" t="s">
        <v>133</v>
      </c>
      <c r="E53" s="329"/>
      <c r="F53" s="329"/>
      <c r="G53" s="329" t="s">
        <v>134</v>
      </c>
      <c r="H53" s="329"/>
      <c r="I53" s="330"/>
      <c r="J53" s="42"/>
      <c r="K53" s="42"/>
    </row>
    <row r="54" spans="2:11" ht="31.5" customHeight="1" x14ac:dyDescent="0.2">
      <c r="B54" s="328"/>
      <c r="C54" s="107"/>
      <c r="D54" s="303"/>
      <c r="E54" s="303"/>
      <c r="F54" s="303"/>
      <c r="G54" s="331"/>
      <c r="H54" s="331"/>
      <c r="I54" s="332"/>
      <c r="J54" s="42"/>
      <c r="K54" s="42"/>
    </row>
    <row r="55" spans="2:11" ht="31.5" customHeight="1" x14ac:dyDescent="0.2">
      <c r="B55" s="127" t="s">
        <v>135</v>
      </c>
      <c r="C55" s="536" t="s">
        <v>173</v>
      </c>
      <c r="D55" s="537"/>
      <c r="E55" s="316" t="s">
        <v>136</v>
      </c>
      <c r="F55" s="316"/>
      <c r="G55" s="315" t="s">
        <v>158</v>
      </c>
      <c r="H55" s="315"/>
      <c r="I55" s="317"/>
      <c r="J55" s="44"/>
      <c r="K55" s="44"/>
    </row>
    <row r="56" spans="2:11" ht="31.5" customHeight="1" x14ac:dyDescent="0.2">
      <c r="B56" s="127" t="s">
        <v>137</v>
      </c>
      <c r="C56" s="303" t="str">
        <f>+'[3]HV 1'!C56:D56</f>
        <v>NICOLAS ADOLFO CORREAL HUERTAS</v>
      </c>
      <c r="D56" s="303"/>
      <c r="E56" s="318" t="s">
        <v>138</v>
      </c>
      <c r="F56" s="318"/>
      <c r="G56" s="315" t="str">
        <f>+'[7]HV 1'!G59:I59</f>
        <v>DIANA VIDAL</v>
      </c>
      <c r="H56" s="315"/>
      <c r="I56" s="317"/>
      <c r="J56" s="44"/>
      <c r="K56" s="44"/>
    </row>
    <row r="57" spans="2:11" ht="31.5" customHeight="1" x14ac:dyDescent="0.2">
      <c r="B57" s="127" t="s">
        <v>139</v>
      </c>
      <c r="C57" s="303"/>
      <c r="D57" s="303"/>
      <c r="E57" s="304" t="s">
        <v>140</v>
      </c>
      <c r="F57" s="305"/>
      <c r="G57" s="308"/>
      <c r="H57" s="309"/>
      <c r="I57" s="310"/>
      <c r="J57" s="45"/>
      <c r="K57" s="45"/>
    </row>
    <row r="58" spans="2:11" ht="31.5" customHeight="1" thickBot="1" x14ac:dyDescent="0.25">
      <c r="B58" s="78" t="s">
        <v>141</v>
      </c>
      <c r="C58" s="314"/>
      <c r="D58" s="314"/>
      <c r="E58" s="306"/>
      <c r="F58" s="307"/>
      <c r="G58" s="311"/>
      <c r="H58" s="312"/>
      <c r="I58" s="313"/>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0"/>
      <c r="C1" s="423" t="s">
        <v>24</v>
      </c>
      <c r="D1" s="424"/>
      <c r="E1" s="424"/>
      <c r="F1" s="424"/>
      <c r="G1" s="424"/>
      <c r="H1" s="425"/>
      <c r="I1" s="426"/>
      <c r="J1" s="427"/>
    </row>
    <row r="2" spans="2:11" ht="18" customHeight="1" thickBot="1" x14ac:dyDescent="0.3">
      <c r="B2" s="421"/>
      <c r="C2" s="432" t="s">
        <v>25</v>
      </c>
      <c r="D2" s="433"/>
      <c r="E2" s="433"/>
      <c r="F2" s="433"/>
      <c r="G2" s="433"/>
      <c r="H2" s="434"/>
      <c r="I2" s="428"/>
      <c r="J2" s="429"/>
    </row>
    <row r="3" spans="2:11" ht="18" customHeight="1" thickBot="1" x14ac:dyDescent="0.3">
      <c r="B3" s="421"/>
      <c r="C3" s="432" t="s">
        <v>183</v>
      </c>
      <c r="D3" s="433"/>
      <c r="E3" s="433"/>
      <c r="F3" s="433"/>
      <c r="G3" s="433"/>
      <c r="H3" s="434"/>
      <c r="I3" s="428"/>
      <c r="J3" s="429"/>
    </row>
    <row r="4" spans="2:11" ht="18" customHeight="1" thickBot="1" x14ac:dyDescent="0.3">
      <c r="B4" s="422"/>
      <c r="C4" s="432" t="s">
        <v>143</v>
      </c>
      <c r="D4" s="433"/>
      <c r="E4" s="433"/>
      <c r="F4" s="434"/>
      <c r="G4" s="435" t="s">
        <v>190</v>
      </c>
      <c r="H4" s="436"/>
      <c r="I4" s="430"/>
      <c r="J4" s="431"/>
    </row>
    <row r="5" spans="2:11" ht="18" customHeight="1" thickBot="1" x14ac:dyDescent="0.3">
      <c r="B5" s="51"/>
      <c r="C5" s="52"/>
      <c r="D5" s="52"/>
      <c r="E5" s="52"/>
      <c r="F5" s="52"/>
      <c r="G5" s="52"/>
      <c r="H5" s="52"/>
      <c r="I5" s="52"/>
      <c r="J5" s="53"/>
    </row>
    <row r="6" spans="2:11" ht="51.75" customHeight="1" thickBot="1" x14ac:dyDescent="0.3">
      <c r="B6" s="1" t="s">
        <v>199</v>
      </c>
      <c r="C6" s="437" t="str">
        <f>+'[5]Sección 1. Metas - Magnitud'!C7</f>
        <v>1032 - Gestión y control de tránsito y transporte</v>
      </c>
      <c r="D6" s="438"/>
      <c r="E6" s="439"/>
      <c r="F6" s="54"/>
      <c r="G6" s="52"/>
      <c r="H6" s="52"/>
      <c r="I6" s="52"/>
      <c r="J6" s="53"/>
    </row>
    <row r="7" spans="2:11" ht="32.25" customHeight="1" thickBot="1" x14ac:dyDescent="0.3">
      <c r="B7" s="2" t="s">
        <v>0</v>
      </c>
      <c r="C7" s="437" t="str">
        <f>+'[5]Sección 1. Metas - Magnitud'!C8:F8</f>
        <v>Dirección de Control y Vigilancia</v>
      </c>
      <c r="D7" s="438"/>
      <c r="E7" s="439"/>
      <c r="F7" s="54"/>
      <c r="G7" s="52"/>
      <c r="H7" s="52"/>
      <c r="I7" s="52"/>
      <c r="J7" s="53"/>
    </row>
    <row r="8" spans="2:11" ht="32.25" customHeight="1" thickBot="1" x14ac:dyDescent="0.3">
      <c r="B8" s="2" t="s">
        <v>144</v>
      </c>
      <c r="C8" s="437" t="str">
        <f>+'[5]Sección 1. Metas - Magnitud'!C9:F9</f>
        <v>Subsecretaría de Servicios de la Movilidad</v>
      </c>
      <c r="D8" s="438"/>
      <c r="E8" s="439"/>
      <c r="F8" s="4"/>
      <c r="G8" s="52"/>
      <c r="H8" s="52"/>
      <c r="I8" s="52"/>
      <c r="J8" s="53"/>
    </row>
    <row r="9" spans="2:11" ht="33.75" customHeight="1" thickBot="1" x14ac:dyDescent="0.3">
      <c r="B9" s="2" t="s">
        <v>28</v>
      </c>
      <c r="C9" s="437" t="s">
        <v>184</v>
      </c>
      <c r="D9" s="438"/>
      <c r="E9" s="439"/>
      <c r="F9" s="54"/>
      <c r="G9" s="52"/>
      <c r="H9" s="52"/>
      <c r="I9" s="52"/>
      <c r="J9" s="53"/>
    </row>
    <row r="10" spans="2:11" ht="33.75" customHeight="1" thickBot="1" x14ac:dyDescent="0.3">
      <c r="B10" s="100" t="s">
        <v>197</v>
      </c>
      <c r="C10" s="437" t="str">
        <f>+'[7]HV 14'!F9</f>
        <v>14. Realizar 241 visitas administrativas y de seguimiento a empresas prestadoras del servicio público de transporte.</v>
      </c>
      <c r="D10" s="438"/>
      <c r="E10" s="439"/>
      <c r="F10" s="54"/>
      <c r="G10" s="52"/>
      <c r="H10" s="52"/>
      <c r="I10" s="52"/>
      <c r="J10" s="53"/>
    </row>
    <row r="11" spans="2:11" ht="34.5" customHeight="1" x14ac:dyDescent="0.25"/>
    <row r="12" spans="2:11" ht="21.75" customHeight="1" x14ac:dyDescent="0.25">
      <c r="B12" s="413" t="s">
        <v>218</v>
      </c>
      <c r="C12" s="414"/>
      <c r="D12" s="414"/>
      <c r="E12" s="414"/>
      <c r="F12" s="414"/>
      <c r="G12" s="414"/>
      <c r="H12" s="415"/>
      <c r="I12" s="544" t="s">
        <v>145</v>
      </c>
      <c r="J12" s="545"/>
      <c r="K12" s="545"/>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42"/>
    </row>
    <row r="16" spans="2:11" x14ac:dyDescent="0.25">
      <c r="B16" s="148"/>
      <c r="C16" s="149"/>
      <c r="D16" s="150"/>
      <c r="E16" s="151"/>
      <c r="F16" s="149"/>
      <c r="G16" s="150"/>
      <c r="H16" s="152"/>
      <c r="I16" s="153"/>
      <c r="J16" s="154"/>
      <c r="K16" s="543"/>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38" t="s">
        <v>17</v>
      </c>
      <c r="C19" s="539"/>
      <c r="D19" s="163">
        <f>SUM(D15:D16)</f>
        <v>0</v>
      </c>
      <c r="E19" s="540" t="s">
        <v>17</v>
      </c>
      <c r="F19" s="541"/>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99"/>
      <c r="C2" s="397" t="s">
        <v>24</v>
      </c>
      <c r="D2" s="397"/>
      <c r="E2" s="397"/>
      <c r="F2" s="397"/>
      <c r="G2" s="397"/>
      <c r="H2" s="397"/>
      <c r="I2" s="401"/>
      <c r="J2" s="13"/>
      <c r="K2" s="13"/>
      <c r="M2" s="14" t="s">
        <v>47</v>
      </c>
    </row>
    <row r="3" spans="2:14" ht="25.5" customHeight="1" x14ac:dyDescent="0.2">
      <c r="B3" s="400"/>
      <c r="C3" s="398" t="s">
        <v>25</v>
      </c>
      <c r="D3" s="398"/>
      <c r="E3" s="398"/>
      <c r="F3" s="398"/>
      <c r="G3" s="398"/>
      <c r="H3" s="398"/>
      <c r="I3" s="402"/>
      <c r="J3" s="13"/>
      <c r="K3" s="13"/>
      <c r="M3" s="14" t="s">
        <v>48</v>
      </c>
    </row>
    <row r="4" spans="2:14" ht="25.5" customHeight="1" x14ac:dyDescent="0.2">
      <c r="B4" s="400"/>
      <c r="C4" s="398" t="s">
        <v>49</v>
      </c>
      <c r="D4" s="398"/>
      <c r="E4" s="398"/>
      <c r="F4" s="398"/>
      <c r="G4" s="398"/>
      <c r="H4" s="398"/>
      <c r="I4" s="402"/>
      <c r="J4" s="13"/>
      <c r="K4" s="13"/>
      <c r="M4" s="14" t="s">
        <v>50</v>
      </c>
    </row>
    <row r="5" spans="2:14" ht="25.5" customHeight="1" x14ac:dyDescent="0.2">
      <c r="B5" s="400"/>
      <c r="C5" s="398" t="s">
        <v>51</v>
      </c>
      <c r="D5" s="398"/>
      <c r="E5" s="398"/>
      <c r="F5" s="398"/>
      <c r="G5" s="403" t="s">
        <v>52</v>
      </c>
      <c r="H5" s="403"/>
      <c r="I5" s="402"/>
      <c r="J5" s="13"/>
      <c r="K5" s="13"/>
      <c r="M5" s="14" t="s">
        <v>53</v>
      </c>
    </row>
    <row r="6" spans="2:14" ht="23.25" customHeight="1" x14ac:dyDescent="0.2">
      <c r="B6" s="382" t="s">
        <v>54</v>
      </c>
      <c r="C6" s="383"/>
      <c r="D6" s="383"/>
      <c r="E6" s="383"/>
      <c r="F6" s="383"/>
      <c r="G6" s="383"/>
      <c r="H6" s="383"/>
      <c r="I6" s="384"/>
      <c r="J6" s="15"/>
      <c r="K6" s="15"/>
    </row>
    <row r="7" spans="2:14" ht="24" customHeight="1" x14ac:dyDescent="0.2">
      <c r="B7" s="385" t="s">
        <v>55</v>
      </c>
      <c r="C7" s="386"/>
      <c r="D7" s="386"/>
      <c r="E7" s="386"/>
      <c r="F7" s="386"/>
      <c r="G7" s="386"/>
      <c r="H7" s="386"/>
      <c r="I7" s="387"/>
      <c r="J7" s="16"/>
      <c r="K7" s="16"/>
    </row>
    <row r="8" spans="2:14" ht="24" customHeight="1" x14ac:dyDescent="0.2">
      <c r="B8" s="388" t="s">
        <v>56</v>
      </c>
      <c r="C8" s="389"/>
      <c r="D8" s="389"/>
      <c r="E8" s="389"/>
      <c r="F8" s="389"/>
      <c r="G8" s="389"/>
      <c r="H8" s="389"/>
      <c r="I8" s="390"/>
      <c r="J8" s="58"/>
      <c r="K8" s="58"/>
      <c r="N8" s="6" t="s">
        <v>57</v>
      </c>
    </row>
    <row r="9" spans="2:14" ht="30.75" customHeight="1" x14ac:dyDescent="0.2">
      <c r="B9" s="113" t="s">
        <v>58</v>
      </c>
      <c r="C9" s="59">
        <v>231</v>
      </c>
      <c r="D9" s="394" t="s">
        <v>59</v>
      </c>
      <c r="E9" s="394"/>
      <c r="F9" s="345" t="s">
        <v>201</v>
      </c>
      <c r="G9" s="346"/>
      <c r="H9" s="346"/>
      <c r="I9" s="347"/>
      <c r="J9" s="17"/>
      <c r="K9" s="17"/>
      <c r="M9" s="14" t="s">
        <v>60</v>
      </c>
      <c r="N9" s="6" t="s">
        <v>61</v>
      </c>
    </row>
    <row r="10" spans="2:14" ht="30.75" customHeight="1" x14ac:dyDescent="0.2">
      <c r="B10" s="20" t="s">
        <v>62</v>
      </c>
      <c r="C10" s="60" t="s">
        <v>81</v>
      </c>
      <c r="D10" s="395" t="s">
        <v>63</v>
      </c>
      <c r="E10" s="396"/>
      <c r="F10" s="379" t="s">
        <v>155</v>
      </c>
      <c r="G10" s="380"/>
      <c r="H10" s="18" t="s">
        <v>64</v>
      </c>
      <c r="I10" s="115" t="s">
        <v>81</v>
      </c>
      <c r="J10" s="19"/>
      <c r="K10" s="19"/>
      <c r="M10" s="14" t="s">
        <v>65</v>
      </c>
      <c r="N10" s="6" t="s">
        <v>66</v>
      </c>
    </row>
    <row r="11" spans="2:14" ht="30.75" customHeight="1" x14ac:dyDescent="0.2">
      <c r="B11" s="20" t="s">
        <v>67</v>
      </c>
      <c r="C11" s="391" t="s">
        <v>156</v>
      </c>
      <c r="D11" s="391"/>
      <c r="E11" s="391"/>
      <c r="F11" s="391"/>
      <c r="G11" s="18" t="s">
        <v>68</v>
      </c>
      <c r="H11" s="392">
        <v>1032</v>
      </c>
      <c r="I11" s="393"/>
      <c r="J11" s="21"/>
      <c r="K11" s="21"/>
      <c r="M11" s="14" t="s">
        <v>69</v>
      </c>
      <c r="N11" s="6" t="s">
        <v>70</v>
      </c>
    </row>
    <row r="12" spans="2:14" ht="30.75" customHeight="1" x14ac:dyDescent="0.2">
      <c r="B12" s="20" t="s">
        <v>71</v>
      </c>
      <c r="C12" s="376" t="s">
        <v>65</v>
      </c>
      <c r="D12" s="376"/>
      <c r="E12" s="376"/>
      <c r="F12" s="376"/>
      <c r="G12" s="18" t="s">
        <v>72</v>
      </c>
      <c r="H12" s="377" t="s">
        <v>157</v>
      </c>
      <c r="I12" s="378"/>
      <c r="J12" s="22"/>
      <c r="K12" s="22"/>
      <c r="M12" s="23" t="s">
        <v>73</v>
      </c>
    </row>
    <row r="13" spans="2:14" ht="30.75" customHeight="1" x14ac:dyDescent="0.2">
      <c r="B13" s="20" t="s">
        <v>74</v>
      </c>
      <c r="C13" s="372" t="s">
        <v>45</v>
      </c>
      <c r="D13" s="372"/>
      <c r="E13" s="372"/>
      <c r="F13" s="372"/>
      <c r="G13" s="372"/>
      <c r="H13" s="372"/>
      <c r="I13" s="373"/>
      <c r="J13" s="24"/>
      <c r="K13" s="24"/>
      <c r="M13" s="23"/>
    </row>
    <row r="14" spans="2:14" ht="30.75" customHeight="1" x14ac:dyDescent="0.2">
      <c r="B14" s="20" t="s">
        <v>75</v>
      </c>
      <c r="C14" s="379" t="s">
        <v>202</v>
      </c>
      <c r="D14" s="380"/>
      <c r="E14" s="380"/>
      <c r="F14" s="380"/>
      <c r="G14" s="380"/>
      <c r="H14" s="380"/>
      <c r="I14" s="381"/>
      <c r="J14" s="19"/>
      <c r="K14" s="19"/>
      <c r="M14" s="23"/>
      <c r="N14" s="6" t="s">
        <v>76</v>
      </c>
    </row>
    <row r="15" spans="2:14" ht="30.75" customHeight="1" x14ac:dyDescent="0.2">
      <c r="B15" s="20" t="s">
        <v>77</v>
      </c>
      <c r="C15" s="366" t="s">
        <v>203</v>
      </c>
      <c r="D15" s="366"/>
      <c r="E15" s="366"/>
      <c r="F15" s="366"/>
      <c r="G15" s="18" t="s">
        <v>78</v>
      </c>
      <c r="H15" s="368" t="s">
        <v>91</v>
      </c>
      <c r="I15" s="369"/>
      <c r="J15" s="19"/>
      <c r="K15" s="19"/>
      <c r="M15" s="23" t="s">
        <v>80</v>
      </c>
      <c r="N15" s="6" t="s">
        <v>81</v>
      </c>
    </row>
    <row r="16" spans="2:14" ht="30.75" customHeight="1" x14ac:dyDescent="0.2">
      <c r="B16" s="20" t="s">
        <v>82</v>
      </c>
      <c r="C16" s="370" t="s">
        <v>215</v>
      </c>
      <c r="D16" s="371"/>
      <c r="E16" s="371"/>
      <c r="F16" s="371"/>
      <c r="G16" s="18" t="s">
        <v>83</v>
      </c>
      <c r="H16" s="368" t="s">
        <v>70</v>
      </c>
      <c r="I16" s="369"/>
      <c r="J16" s="19"/>
      <c r="K16" s="19"/>
      <c r="M16" s="23" t="s">
        <v>84</v>
      </c>
    </row>
    <row r="17" spans="2:14" ht="36" customHeight="1" x14ac:dyDescent="0.2">
      <c r="B17" s="20" t="s">
        <v>85</v>
      </c>
      <c r="C17" s="372" t="s">
        <v>204</v>
      </c>
      <c r="D17" s="372"/>
      <c r="E17" s="372"/>
      <c r="F17" s="372"/>
      <c r="G17" s="372"/>
      <c r="H17" s="372"/>
      <c r="I17" s="373"/>
      <c r="J17" s="24"/>
      <c r="K17" s="24"/>
      <c r="M17" s="23" t="s">
        <v>86</v>
      </c>
      <c r="N17" s="6" t="s">
        <v>39</v>
      </c>
    </row>
    <row r="18" spans="2:14" ht="30.75" customHeight="1" x14ac:dyDescent="0.2">
      <c r="B18" s="20" t="s">
        <v>87</v>
      </c>
      <c r="C18" s="366" t="s">
        <v>163</v>
      </c>
      <c r="D18" s="366"/>
      <c r="E18" s="366"/>
      <c r="F18" s="366"/>
      <c r="G18" s="366"/>
      <c r="H18" s="366"/>
      <c r="I18" s="367"/>
      <c r="J18" s="25"/>
      <c r="K18" s="25"/>
      <c r="M18" s="23" t="s">
        <v>88</v>
      </c>
      <c r="N18" s="6" t="s">
        <v>40</v>
      </c>
    </row>
    <row r="19" spans="2:14" ht="30.75" customHeight="1" x14ac:dyDescent="0.2">
      <c r="B19" s="20" t="s">
        <v>89</v>
      </c>
      <c r="C19" s="366" t="s">
        <v>159</v>
      </c>
      <c r="D19" s="366"/>
      <c r="E19" s="366"/>
      <c r="F19" s="366"/>
      <c r="G19" s="366"/>
      <c r="H19" s="366"/>
      <c r="I19" s="367"/>
      <c r="J19" s="26"/>
      <c r="K19" s="26"/>
      <c r="M19" s="23"/>
      <c r="N19" s="6" t="s">
        <v>41</v>
      </c>
    </row>
    <row r="20" spans="2:14" ht="30.75" customHeight="1" x14ac:dyDescent="0.2">
      <c r="B20" s="20" t="s">
        <v>90</v>
      </c>
      <c r="C20" s="374" t="s">
        <v>151</v>
      </c>
      <c r="D20" s="374"/>
      <c r="E20" s="374"/>
      <c r="F20" s="374"/>
      <c r="G20" s="374"/>
      <c r="H20" s="374"/>
      <c r="I20" s="375"/>
      <c r="J20" s="27"/>
      <c r="K20" s="27"/>
      <c r="M20" s="23" t="s">
        <v>91</v>
      </c>
      <c r="N20" s="6" t="s">
        <v>42</v>
      </c>
    </row>
    <row r="21" spans="2:14" ht="27.75" customHeight="1" x14ac:dyDescent="0.2">
      <c r="B21" s="361" t="s">
        <v>92</v>
      </c>
      <c r="C21" s="363" t="s">
        <v>93</v>
      </c>
      <c r="D21" s="363"/>
      <c r="E21" s="363"/>
      <c r="F21" s="364" t="s">
        <v>94</v>
      </c>
      <c r="G21" s="364"/>
      <c r="H21" s="364"/>
      <c r="I21" s="365"/>
      <c r="J21" s="28"/>
      <c r="K21" s="28"/>
      <c r="M21" s="23" t="s">
        <v>79</v>
      </c>
      <c r="N21" s="6" t="s">
        <v>43</v>
      </c>
    </row>
    <row r="22" spans="2:14" ht="27" customHeight="1" x14ac:dyDescent="0.2">
      <c r="B22" s="362"/>
      <c r="C22" s="366" t="s">
        <v>160</v>
      </c>
      <c r="D22" s="366"/>
      <c r="E22" s="366"/>
      <c r="F22" s="366" t="s">
        <v>161</v>
      </c>
      <c r="G22" s="366"/>
      <c r="H22" s="366"/>
      <c r="I22" s="367"/>
      <c r="J22" s="26"/>
      <c r="K22" s="26"/>
      <c r="M22" s="23" t="s">
        <v>95</v>
      </c>
      <c r="N22" s="6" t="s">
        <v>44</v>
      </c>
    </row>
    <row r="23" spans="2:14" ht="39.75" customHeight="1" x14ac:dyDescent="0.2">
      <c r="B23" s="20" t="s">
        <v>96</v>
      </c>
      <c r="C23" s="368" t="s">
        <v>151</v>
      </c>
      <c r="D23" s="368"/>
      <c r="E23" s="368"/>
      <c r="F23" s="368" t="s">
        <v>151</v>
      </c>
      <c r="G23" s="368"/>
      <c r="H23" s="368"/>
      <c r="I23" s="369"/>
      <c r="J23" s="19"/>
      <c r="K23" s="19"/>
      <c r="M23" s="23"/>
      <c r="N23" s="6" t="s">
        <v>45</v>
      </c>
    </row>
    <row r="24" spans="2:14" ht="44.25" customHeight="1" x14ac:dyDescent="0.2">
      <c r="B24" s="20" t="s">
        <v>97</v>
      </c>
      <c r="C24" s="342" t="s">
        <v>205</v>
      </c>
      <c r="D24" s="343"/>
      <c r="E24" s="344"/>
      <c r="F24" s="345" t="s">
        <v>206</v>
      </c>
      <c r="G24" s="346"/>
      <c r="H24" s="346"/>
      <c r="I24" s="347"/>
      <c r="J24" s="25"/>
      <c r="K24" s="25"/>
      <c r="M24" s="29"/>
      <c r="N24" s="6" t="s">
        <v>46</v>
      </c>
    </row>
    <row r="25" spans="2:14" ht="29.25" customHeight="1" x14ac:dyDescent="0.2">
      <c r="B25" s="20" t="s">
        <v>98</v>
      </c>
      <c r="C25" s="348" t="s">
        <v>215</v>
      </c>
      <c r="D25" s="349"/>
      <c r="E25" s="350"/>
      <c r="F25" s="18" t="s">
        <v>99</v>
      </c>
      <c r="G25" s="351">
        <v>0.3</v>
      </c>
      <c r="H25" s="352"/>
      <c r="I25" s="353"/>
      <c r="J25" s="30"/>
      <c r="K25" s="30"/>
      <c r="M25" s="29"/>
    </row>
    <row r="26" spans="2:14" ht="27" customHeight="1" x14ac:dyDescent="0.2">
      <c r="B26" s="20" t="s">
        <v>100</v>
      </c>
      <c r="C26" s="345" t="s">
        <v>216</v>
      </c>
      <c r="D26" s="346"/>
      <c r="E26" s="354"/>
      <c r="F26" s="18" t="s">
        <v>101</v>
      </c>
      <c r="G26" s="355">
        <v>0.3</v>
      </c>
      <c r="H26" s="356"/>
      <c r="I26" s="357"/>
      <c r="J26" s="31"/>
      <c r="K26" s="31"/>
      <c r="M26" s="29"/>
    </row>
    <row r="27" spans="2:14" ht="47.25" customHeight="1" x14ac:dyDescent="0.2">
      <c r="B27" s="112" t="s">
        <v>102</v>
      </c>
      <c r="C27" s="358" t="s">
        <v>86</v>
      </c>
      <c r="D27" s="359"/>
      <c r="E27" s="360"/>
      <c r="F27" s="32" t="s">
        <v>103</v>
      </c>
      <c r="G27" s="355" t="s">
        <v>182</v>
      </c>
      <c r="H27" s="356"/>
      <c r="I27" s="357"/>
      <c r="J27" s="28"/>
      <c r="K27" s="28"/>
      <c r="M27" s="29"/>
    </row>
    <row r="28" spans="2:14" ht="30" customHeight="1" x14ac:dyDescent="0.2">
      <c r="B28" s="325" t="s">
        <v>104</v>
      </c>
      <c r="C28" s="326"/>
      <c r="D28" s="326"/>
      <c r="E28" s="326"/>
      <c r="F28" s="326"/>
      <c r="G28" s="326"/>
      <c r="H28" s="326"/>
      <c r="I28" s="327"/>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19" t="s">
        <v>224</v>
      </c>
      <c r="D42" s="319"/>
      <c r="E42" s="319"/>
      <c r="F42" s="319"/>
      <c r="G42" s="319"/>
      <c r="H42" s="319"/>
      <c r="I42" s="320"/>
      <c r="J42" s="39"/>
      <c r="K42" s="39"/>
    </row>
    <row r="43" spans="2:11" ht="29.25" customHeight="1" x14ac:dyDescent="0.2">
      <c r="B43" s="325" t="s">
        <v>126</v>
      </c>
      <c r="C43" s="326"/>
      <c r="D43" s="326"/>
      <c r="E43" s="326"/>
      <c r="F43" s="326"/>
      <c r="G43" s="326"/>
      <c r="H43" s="326"/>
      <c r="I43" s="327"/>
      <c r="J43" s="58"/>
      <c r="K43" s="58"/>
    </row>
    <row r="44" spans="2:11" ht="32.25" customHeight="1" x14ac:dyDescent="0.2">
      <c r="B44" s="333"/>
      <c r="C44" s="334"/>
      <c r="D44" s="334"/>
      <c r="E44" s="334"/>
      <c r="F44" s="334"/>
      <c r="G44" s="334"/>
      <c r="H44" s="334"/>
      <c r="I44" s="335"/>
      <c r="J44" s="58"/>
      <c r="K44" s="58"/>
    </row>
    <row r="45" spans="2:11" ht="32.25" customHeight="1" x14ac:dyDescent="0.2">
      <c r="B45" s="336"/>
      <c r="C45" s="337"/>
      <c r="D45" s="337"/>
      <c r="E45" s="337"/>
      <c r="F45" s="337"/>
      <c r="G45" s="337"/>
      <c r="H45" s="337"/>
      <c r="I45" s="338"/>
      <c r="J45" s="39"/>
      <c r="K45" s="39"/>
    </row>
    <row r="46" spans="2:11" ht="32.25" customHeight="1" x14ac:dyDescent="0.2">
      <c r="B46" s="336"/>
      <c r="C46" s="337"/>
      <c r="D46" s="337"/>
      <c r="E46" s="337"/>
      <c r="F46" s="337"/>
      <c r="G46" s="337"/>
      <c r="H46" s="337"/>
      <c r="I46" s="338"/>
      <c r="J46" s="39"/>
      <c r="K46" s="39"/>
    </row>
    <row r="47" spans="2:11" ht="32.25" customHeight="1" x14ac:dyDescent="0.2">
      <c r="B47" s="336"/>
      <c r="C47" s="337"/>
      <c r="D47" s="337"/>
      <c r="E47" s="337"/>
      <c r="F47" s="337"/>
      <c r="G47" s="337"/>
      <c r="H47" s="337"/>
      <c r="I47" s="338"/>
      <c r="J47" s="39"/>
      <c r="K47" s="39"/>
    </row>
    <row r="48" spans="2:11" ht="32.25" customHeight="1" x14ac:dyDescent="0.2">
      <c r="B48" s="339"/>
      <c r="C48" s="340"/>
      <c r="D48" s="340"/>
      <c r="E48" s="340"/>
      <c r="F48" s="340"/>
      <c r="G48" s="340"/>
      <c r="H48" s="340"/>
      <c r="I48" s="341"/>
      <c r="J48" s="40"/>
      <c r="K48" s="40"/>
    </row>
    <row r="49" spans="2:11" ht="83.25" customHeight="1" x14ac:dyDescent="0.2">
      <c r="B49" s="20" t="s">
        <v>127</v>
      </c>
      <c r="C49" s="319" t="s">
        <v>224</v>
      </c>
      <c r="D49" s="319"/>
      <c r="E49" s="319"/>
      <c r="F49" s="319"/>
      <c r="G49" s="319"/>
      <c r="H49" s="319"/>
      <c r="I49" s="320"/>
      <c r="J49" s="41"/>
      <c r="K49" s="41"/>
    </row>
    <row r="50" spans="2:11" ht="34.5" customHeight="1" x14ac:dyDescent="0.2">
      <c r="B50" s="20" t="s">
        <v>128</v>
      </c>
      <c r="C50" s="303" t="s">
        <v>182</v>
      </c>
      <c r="D50" s="303"/>
      <c r="E50" s="303"/>
      <c r="F50" s="303"/>
      <c r="G50" s="303"/>
      <c r="H50" s="303"/>
      <c r="I50" s="321"/>
      <c r="J50" s="41"/>
      <c r="K50" s="41"/>
    </row>
    <row r="51" spans="2:11" ht="34.5" customHeight="1" x14ac:dyDescent="0.2">
      <c r="B51" s="114" t="s">
        <v>129</v>
      </c>
      <c r="C51" s="322" t="s">
        <v>225</v>
      </c>
      <c r="D51" s="323"/>
      <c r="E51" s="323"/>
      <c r="F51" s="323"/>
      <c r="G51" s="323"/>
      <c r="H51" s="323"/>
      <c r="I51" s="324"/>
      <c r="J51" s="41"/>
      <c r="K51" s="41"/>
    </row>
    <row r="52" spans="2:11" ht="29.25" customHeight="1" x14ac:dyDescent="0.2">
      <c r="B52" s="325" t="s">
        <v>130</v>
      </c>
      <c r="C52" s="326"/>
      <c r="D52" s="326"/>
      <c r="E52" s="326"/>
      <c r="F52" s="326"/>
      <c r="G52" s="326"/>
      <c r="H52" s="326"/>
      <c r="I52" s="327"/>
      <c r="J52" s="41"/>
      <c r="K52" s="41"/>
    </row>
    <row r="53" spans="2:11" ht="33" customHeight="1" x14ac:dyDescent="0.2">
      <c r="B53" s="328" t="s">
        <v>131</v>
      </c>
      <c r="C53" s="111" t="s">
        <v>132</v>
      </c>
      <c r="D53" s="329" t="s">
        <v>133</v>
      </c>
      <c r="E53" s="329"/>
      <c r="F53" s="329"/>
      <c r="G53" s="329" t="s">
        <v>134</v>
      </c>
      <c r="H53" s="329"/>
      <c r="I53" s="330"/>
      <c r="J53" s="42"/>
      <c r="K53" s="42"/>
    </row>
    <row r="54" spans="2:11" ht="31.5" customHeight="1" x14ac:dyDescent="0.2">
      <c r="B54" s="328"/>
      <c r="C54" s="43"/>
      <c r="D54" s="303"/>
      <c r="E54" s="303"/>
      <c r="F54" s="303"/>
      <c r="G54" s="331"/>
      <c r="H54" s="331"/>
      <c r="I54" s="332"/>
      <c r="J54" s="42"/>
      <c r="K54" s="42"/>
    </row>
    <row r="55" spans="2:11" ht="31.5" customHeight="1" x14ac:dyDescent="0.2">
      <c r="B55" s="114" t="s">
        <v>135</v>
      </c>
      <c r="C55" s="315" t="s">
        <v>164</v>
      </c>
      <c r="D55" s="315"/>
      <c r="E55" s="316" t="s">
        <v>136</v>
      </c>
      <c r="F55" s="316"/>
      <c r="G55" s="315" t="s">
        <v>186</v>
      </c>
      <c r="H55" s="315"/>
      <c r="I55" s="317"/>
      <c r="J55" s="44"/>
      <c r="K55" s="44"/>
    </row>
    <row r="56" spans="2:11" ht="31.5" customHeight="1" x14ac:dyDescent="0.2">
      <c r="B56" s="114" t="s">
        <v>137</v>
      </c>
      <c r="C56" s="303" t="str">
        <f>+'[3]HV 1'!C56:D56</f>
        <v>NICOLAS ADOLFO CORREAL HUERTAS</v>
      </c>
      <c r="D56" s="303"/>
      <c r="E56" s="318" t="s">
        <v>138</v>
      </c>
      <c r="F56" s="318"/>
      <c r="G56" s="315" t="str">
        <f>+'[4]HV 1'!G56:I56</f>
        <v>DIANA VIDAL</v>
      </c>
      <c r="H56" s="315"/>
      <c r="I56" s="317"/>
      <c r="J56" s="44"/>
      <c r="K56" s="44"/>
    </row>
    <row r="57" spans="2:11" ht="31.5" customHeight="1" x14ac:dyDescent="0.2">
      <c r="B57" s="114" t="s">
        <v>139</v>
      </c>
      <c r="C57" s="303"/>
      <c r="D57" s="303"/>
      <c r="E57" s="304" t="s">
        <v>140</v>
      </c>
      <c r="F57" s="305"/>
      <c r="G57" s="308"/>
      <c r="H57" s="309"/>
      <c r="I57" s="310"/>
      <c r="J57" s="45"/>
      <c r="K57" s="45"/>
    </row>
    <row r="58" spans="2:11" ht="31.5" customHeight="1" thickBot="1" x14ac:dyDescent="0.25">
      <c r="B58" s="78" t="s">
        <v>141</v>
      </c>
      <c r="C58" s="314"/>
      <c r="D58" s="314"/>
      <c r="E58" s="306"/>
      <c r="F58" s="307"/>
      <c r="G58" s="311"/>
      <c r="H58" s="312"/>
      <c r="I58" s="313"/>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0"/>
      <c r="C1" s="423" t="s">
        <v>24</v>
      </c>
      <c r="D1" s="424"/>
      <c r="E1" s="424"/>
      <c r="F1" s="424"/>
      <c r="G1" s="424"/>
      <c r="H1" s="425"/>
      <c r="I1" s="426"/>
      <c r="J1" s="427"/>
    </row>
    <row r="2" spans="2:13" ht="18" customHeight="1" thickBot="1" x14ac:dyDescent="0.3">
      <c r="B2" s="421"/>
      <c r="C2" s="432" t="s">
        <v>25</v>
      </c>
      <c r="D2" s="433"/>
      <c r="E2" s="433"/>
      <c r="F2" s="433"/>
      <c r="G2" s="433"/>
      <c r="H2" s="434"/>
      <c r="I2" s="428"/>
      <c r="J2" s="429"/>
    </row>
    <row r="3" spans="2:13" ht="18" customHeight="1" thickBot="1" x14ac:dyDescent="0.3">
      <c r="B3" s="421"/>
      <c r="C3" s="432" t="s">
        <v>142</v>
      </c>
      <c r="D3" s="433"/>
      <c r="E3" s="433"/>
      <c r="F3" s="433"/>
      <c r="G3" s="433"/>
      <c r="H3" s="434"/>
      <c r="I3" s="428"/>
      <c r="J3" s="429"/>
    </row>
    <row r="4" spans="2:13" ht="18" customHeight="1" thickBot="1" x14ac:dyDescent="0.3">
      <c r="B4" s="422"/>
      <c r="C4" s="432" t="s">
        <v>143</v>
      </c>
      <c r="D4" s="433"/>
      <c r="E4" s="433"/>
      <c r="F4" s="434"/>
      <c r="G4" s="435" t="s">
        <v>190</v>
      </c>
      <c r="H4" s="436"/>
      <c r="I4" s="430"/>
      <c r="J4" s="431"/>
    </row>
    <row r="5" spans="2:13" ht="18" customHeight="1" thickBot="1" x14ac:dyDescent="0.3">
      <c r="B5" s="51"/>
      <c r="C5" s="52"/>
      <c r="D5" s="52"/>
      <c r="E5" s="52"/>
      <c r="F5" s="52"/>
      <c r="G5" s="52"/>
      <c r="H5" s="52"/>
      <c r="I5" s="52"/>
      <c r="J5" s="53"/>
    </row>
    <row r="6" spans="2:13" ht="51.75" customHeight="1" thickBot="1" x14ac:dyDescent="0.3">
      <c r="B6" s="1" t="s">
        <v>185</v>
      </c>
      <c r="C6" s="437" t="str">
        <f>+'[5]Sección 1. Metas - Magnitud'!C7</f>
        <v>1032 - Gestión y control de tránsito y transporte</v>
      </c>
      <c r="D6" s="438"/>
      <c r="E6" s="439"/>
      <c r="F6" s="54"/>
      <c r="G6" s="52"/>
      <c r="H6" s="52"/>
      <c r="I6" s="52"/>
      <c r="J6" s="53"/>
    </row>
    <row r="7" spans="2:13" ht="32.25" customHeight="1" thickBot="1" x14ac:dyDescent="0.3">
      <c r="B7" s="2" t="s">
        <v>0</v>
      </c>
      <c r="C7" s="437" t="str">
        <f>+'[5]Sección 1. Metas - Magnitud'!C8:F8</f>
        <v>Dirección de Control y Vigilancia</v>
      </c>
      <c r="D7" s="438"/>
      <c r="E7" s="439"/>
      <c r="F7" s="54"/>
      <c r="G7" s="52"/>
      <c r="H7" s="52"/>
      <c r="I7" s="52"/>
      <c r="J7" s="53"/>
    </row>
    <row r="8" spans="2:13" ht="32.25" customHeight="1" thickBot="1" x14ac:dyDescent="0.3">
      <c r="B8" s="2" t="s">
        <v>144</v>
      </c>
      <c r="C8" s="437" t="str">
        <f>+'[5]Sección 1. Metas - Magnitud'!C9:F9</f>
        <v>Subsecretaría de Servicios de la Movilidad</v>
      </c>
      <c r="D8" s="438"/>
      <c r="E8" s="439"/>
      <c r="F8" s="4"/>
      <c r="G8" s="52"/>
      <c r="H8" s="52"/>
      <c r="I8" s="52"/>
      <c r="J8" s="53"/>
    </row>
    <row r="9" spans="2:13" ht="33.75" customHeight="1" thickBot="1" x14ac:dyDescent="0.3">
      <c r="B9" s="2" t="s">
        <v>28</v>
      </c>
      <c r="C9" s="437" t="s">
        <v>184</v>
      </c>
      <c r="D9" s="438"/>
      <c r="E9" s="439"/>
      <c r="F9" s="54"/>
      <c r="G9" s="52"/>
      <c r="H9" s="52"/>
      <c r="I9" s="52"/>
      <c r="J9" s="53"/>
    </row>
    <row r="10" spans="2:13" ht="32.25" customHeight="1" thickBot="1" x14ac:dyDescent="0.3">
      <c r="B10" s="2" t="s">
        <v>197</v>
      </c>
      <c r="C10" s="437" t="s">
        <v>202</v>
      </c>
      <c r="D10" s="438"/>
      <c r="E10" s="439"/>
    </row>
    <row r="12" spans="2:13" x14ac:dyDescent="0.25">
      <c r="B12" s="413" t="s">
        <v>217</v>
      </c>
      <c r="C12" s="414"/>
      <c r="D12" s="414"/>
      <c r="E12" s="414"/>
      <c r="F12" s="414"/>
      <c r="G12" s="414"/>
      <c r="H12" s="415"/>
      <c r="I12" s="405" t="s">
        <v>145</v>
      </c>
      <c r="J12" s="406"/>
      <c r="K12" s="406"/>
    </row>
    <row r="13" spans="2:13" s="56" customFormat="1" ht="30" customHeight="1" x14ac:dyDescent="0.25">
      <c r="B13" s="407" t="s">
        <v>146</v>
      </c>
      <c r="C13" s="407" t="s">
        <v>147</v>
      </c>
      <c r="D13" s="407" t="s">
        <v>196</v>
      </c>
      <c r="E13" s="407" t="s">
        <v>148</v>
      </c>
      <c r="F13" s="407" t="s">
        <v>149</v>
      </c>
      <c r="G13" s="407" t="s">
        <v>191</v>
      </c>
      <c r="H13" s="407" t="s">
        <v>192</v>
      </c>
      <c r="I13" s="409" t="s">
        <v>193</v>
      </c>
      <c r="J13" s="411" t="s">
        <v>194</v>
      </c>
      <c r="K13" s="404" t="s">
        <v>195</v>
      </c>
    </row>
    <row r="14" spans="2:13" s="56" customFormat="1" x14ac:dyDescent="0.25">
      <c r="B14" s="408"/>
      <c r="C14" s="408"/>
      <c r="D14" s="408"/>
      <c r="E14" s="408"/>
      <c r="F14" s="408"/>
      <c r="G14" s="408"/>
      <c r="H14" s="408"/>
      <c r="I14" s="410"/>
      <c r="J14" s="412"/>
      <c r="K14" s="404"/>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16" t="s">
        <v>17</v>
      </c>
      <c r="C18" s="417"/>
      <c r="D18" s="57">
        <f>SUM(D15:D17)</f>
        <v>0.25</v>
      </c>
      <c r="E18" s="418" t="s">
        <v>17</v>
      </c>
      <c r="F18" s="419"/>
      <c r="G18" s="57">
        <f>SUM(G15:G17)</f>
        <v>0.25</v>
      </c>
      <c r="H18" s="167"/>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3.1406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1</v>
      </c>
      <c r="D6" s="506" t="s">
        <v>243</v>
      </c>
      <c r="E6" s="506"/>
      <c r="F6" s="489" t="s">
        <v>289</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369</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352</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70</v>
      </c>
      <c r="I13" s="490"/>
      <c r="J13" s="183"/>
      <c r="K13" s="183"/>
      <c r="M13" s="186" t="s">
        <v>84</v>
      </c>
    </row>
    <row r="14" spans="2:14" ht="64.5" customHeight="1" x14ac:dyDescent="0.2">
      <c r="B14" s="179" t="s">
        <v>256</v>
      </c>
      <c r="C14" s="500" t="s">
        <v>294</v>
      </c>
      <c r="D14" s="500"/>
      <c r="E14" s="500"/>
      <c r="F14" s="500"/>
      <c r="G14" s="500"/>
      <c r="H14" s="500"/>
      <c r="I14" s="500"/>
      <c r="J14" s="187"/>
      <c r="K14" s="187"/>
      <c r="M14" s="186" t="s">
        <v>86</v>
      </c>
      <c r="N14" s="178"/>
    </row>
    <row r="15" spans="2:14" ht="30.75" customHeight="1" x14ac:dyDescent="0.2">
      <c r="B15" s="179" t="s">
        <v>257</v>
      </c>
      <c r="C15" s="495" t="s">
        <v>295</v>
      </c>
      <c r="D15" s="495"/>
      <c r="E15" s="495"/>
      <c r="F15" s="495"/>
      <c r="G15" s="495"/>
      <c r="H15" s="495"/>
      <c r="I15" s="495"/>
      <c r="J15" s="188"/>
      <c r="K15" s="188"/>
      <c r="M15" s="186" t="s">
        <v>88</v>
      </c>
      <c r="N15" s="178"/>
    </row>
    <row r="16" spans="2:14" ht="30.75" customHeight="1" x14ac:dyDescent="0.2">
      <c r="B16" s="179" t="s">
        <v>258</v>
      </c>
      <c r="C16" s="489" t="s">
        <v>296</v>
      </c>
      <c r="D16" s="489"/>
      <c r="E16" s="489"/>
      <c r="F16" s="489"/>
      <c r="G16" s="489"/>
      <c r="H16" s="489"/>
      <c r="I16" s="489"/>
      <c r="J16" s="189"/>
      <c r="K16" s="189"/>
      <c r="M16" s="186"/>
      <c r="N16" s="178"/>
    </row>
    <row r="17" spans="2:14" ht="30.75" customHeight="1" x14ac:dyDescent="0.2">
      <c r="B17" s="179" t="s">
        <v>259</v>
      </c>
      <c r="C17" s="490" t="s">
        <v>297</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298</v>
      </c>
      <c r="D19" s="489"/>
      <c r="E19" s="489"/>
      <c r="F19" s="489" t="s">
        <v>299</v>
      </c>
      <c r="G19" s="489"/>
      <c r="H19" s="489"/>
      <c r="I19" s="489"/>
      <c r="J19" s="189"/>
      <c r="K19" s="189"/>
      <c r="M19" s="186" t="s">
        <v>95</v>
      </c>
      <c r="N19" s="178"/>
    </row>
    <row r="20" spans="2:14" ht="39.75" customHeight="1" x14ac:dyDescent="0.2">
      <c r="B20" s="192" t="s">
        <v>266</v>
      </c>
      <c r="C20" s="463" t="s">
        <v>300</v>
      </c>
      <c r="D20" s="464"/>
      <c r="E20" s="465"/>
      <c r="F20" s="466" t="s">
        <v>301</v>
      </c>
      <c r="G20" s="466"/>
      <c r="H20" s="466"/>
      <c r="I20" s="467"/>
      <c r="J20" s="183"/>
      <c r="K20" s="183"/>
      <c r="M20" s="186"/>
      <c r="N20" s="178"/>
    </row>
    <row r="21" spans="2:14" ht="42" customHeight="1" x14ac:dyDescent="0.2">
      <c r="B21" s="192" t="s">
        <v>267</v>
      </c>
      <c r="C21" s="468" t="s">
        <v>302</v>
      </c>
      <c r="D21" s="469"/>
      <c r="E21" s="470"/>
      <c r="F21" s="471" t="s">
        <v>353</v>
      </c>
      <c r="G21" s="472"/>
      <c r="H21" s="472"/>
      <c r="I21" s="473"/>
      <c r="J21" s="188"/>
      <c r="K21" s="188"/>
      <c r="M21" s="193"/>
      <c r="N21" s="178"/>
    </row>
    <row r="22" spans="2:14" ht="23.25" customHeight="1" x14ac:dyDescent="0.2">
      <c r="B22" s="192" t="s">
        <v>268</v>
      </c>
      <c r="C22" s="474">
        <v>44197</v>
      </c>
      <c r="D22" s="475"/>
      <c r="E22" s="476"/>
      <c r="F22" s="182" t="s">
        <v>271</v>
      </c>
      <c r="G22" s="194">
        <v>2</v>
      </c>
      <c r="H22" s="182" t="s">
        <v>275</v>
      </c>
      <c r="I22" s="195">
        <v>2</v>
      </c>
      <c r="J22" s="196"/>
      <c r="K22" s="196"/>
      <c r="M22" s="193"/>
    </row>
    <row r="23" spans="2:14" ht="27" customHeight="1" x14ac:dyDescent="0.2">
      <c r="B23" s="192" t="s">
        <v>269</v>
      </c>
      <c r="C23" s="474">
        <v>44561</v>
      </c>
      <c r="D23" s="475"/>
      <c r="E23" s="476"/>
      <c r="F23" s="182" t="s">
        <v>272</v>
      </c>
      <c r="G23" s="477">
        <v>4</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SUM(C27:C38)</f>
        <v>4</v>
      </c>
      <c r="G27" s="486">
        <f>SUM(D27:D38)</f>
        <v>1</v>
      </c>
      <c r="H27" s="207">
        <f>+(D27*100%)/$G$23</f>
        <v>0</v>
      </c>
      <c r="I27" s="486">
        <f>G27+I22</f>
        <v>3</v>
      </c>
      <c r="J27" s="208"/>
      <c r="K27" s="208"/>
      <c r="M27" s="193"/>
    </row>
    <row r="28" spans="2:14" ht="19.5" customHeight="1" x14ac:dyDescent="0.2">
      <c r="B28" s="204" t="s">
        <v>114</v>
      </c>
      <c r="C28" s="227">
        <v>0</v>
      </c>
      <c r="D28" s="228">
        <v>0</v>
      </c>
      <c r="E28" s="206">
        <f t="shared" ref="E28:E38" si="0">IF(OR(C28=0,C28=""),0,D28/C28)</f>
        <v>0</v>
      </c>
      <c r="F28" s="487"/>
      <c r="G28" s="487"/>
      <c r="H28" s="207">
        <f>+IF(D28="","",((D28*100%)/$G$23)+H27)</f>
        <v>0</v>
      </c>
      <c r="I28" s="487"/>
      <c r="J28" s="208"/>
      <c r="K28" s="208"/>
      <c r="M28" s="193"/>
    </row>
    <row r="29" spans="2:14" ht="19.5" customHeight="1" x14ac:dyDescent="0.2">
      <c r="B29" s="204" t="s">
        <v>115</v>
      </c>
      <c r="C29" s="227">
        <v>0</v>
      </c>
      <c r="D29" s="228">
        <v>0</v>
      </c>
      <c r="E29" s="206">
        <f t="shared" si="0"/>
        <v>0</v>
      </c>
      <c r="F29" s="487"/>
      <c r="G29" s="487"/>
      <c r="H29" s="207">
        <f t="shared" ref="H29:H38" si="1">+IF(D29="","",((D29*100%)/$G$23)+H28)</f>
        <v>0</v>
      </c>
      <c r="I29" s="487"/>
      <c r="J29" s="208"/>
      <c r="K29" s="208"/>
      <c r="M29" s="193"/>
    </row>
    <row r="30" spans="2:14" ht="19.5" customHeight="1" x14ac:dyDescent="0.2">
      <c r="B30" s="204" t="s">
        <v>116</v>
      </c>
      <c r="C30" s="227">
        <v>0</v>
      </c>
      <c r="D30" s="230">
        <v>1</v>
      </c>
      <c r="E30" s="206">
        <f t="shared" si="0"/>
        <v>0</v>
      </c>
      <c r="F30" s="487"/>
      <c r="G30" s="487"/>
      <c r="H30" s="207">
        <f t="shared" si="1"/>
        <v>0.25</v>
      </c>
      <c r="I30" s="487"/>
      <c r="J30" s="208"/>
      <c r="K30" s="208"/>
    </row>
    <row r="31" spans="2:14" ht="19.5" customHeight="1" x14ac:dyDescent="0.2">
      <c r="B31" s="204" t="s">
        <v>117</v>
      </c>
      <c r="C31" s="231">
        <v>1</v>
      </c>
      <c r="D31" s="228">
        <v>0</v>
      </c>
      <c r="E31" s="206">
        <f t="shared" si="0"/>
        <v>0</v>
      </c>
      <c r="F31" s="487"/>
      <c r="G31" s="487"/>
      <c r="H31" s="207">
        <f t="shared" si="1"/>
        <v>0.25</v>
      </c>
      <c r="I31" s="487"/>
      <c r="J31" s="208"/>
      <c r="K31" s="208"/>
    </row>
    <row r="32" spans="2:14" ht="19.5" customHeight="1" x14ac:dyDescent="0.2">
      <c r="B32" s="204" t="s">
        <v>118</v>
      </c>
      <c r="C32" s="231">
        <v>0</v>
      </c>
      <c r="D32" s="228">
        <v>0</v>
      </c>
      <c r="E32" s="206">
        <f t="shared" si="0"/>
        <v>0</v>
      </c>
      <c r="F32" s="487"/>
      <c r="G32" s="487"/>
      <c r="H32" s="207">
        <f t="shared" si="1"/>
        <v>0.25</v>
      </c>
      <c r="I32" s="487"/>
      <c r="J32" s="208"/>
      <c r="K32" s="208"/>
    </row>
    <row r="33" spans="2:11" ht="19.5" customHeight="1" x14ac:dyDescent="0.2">
      <c r="B33" s="204" t="s">
        <v>119</v>
      </c>
      <c r="C33" s="231">
        <v>0</v>
      </c>
      <c r="D33" s="228">
        <v>0</v>
      </c>
      <c r="E33" s="206">
        <f t="shared" si="0"/>
        <v>0</v>
      </c>
      <c r="F33" s="487"/>
      <c r="G33" s="487"/>
      <c r="H33" s="207">
        <f t="shared" si="1"/>
        <v>0.25</v>
      </c>
      <c r="I33" s="487"/>
      <c r="J33" s="208"/>
      <c r="K33" s="208"/>
    </row>
    <row r="34" spans="2:11" ht="19.5" customHeight="1" x14ac:dyDescent="0.2">
      <c r="B34" s="204" t="s">
        <v>120</v>
      </c>
      <c r="C34" s="231">
        <v>1</v>
      </c>
      <c r="D34" s="228"/>
      <c r="E34" s="206">
        <f t="shared" si="0"/>
        <v>0</v>
      </c>
      <c r="F34" s="487"/>
      <c r="G34" s="487"/>
      <c r="H34" s="207" t="str">
        <f t="shared" si="1"/>
        <v/>
      </c>
      <c r="I34" s="487"/>
      <c r="J34" s="208"/>
      <c r="K34" s="208"/>
    </row>
    <row r="35" spans="2:11" ht="19.5" customHeight="1" x14ac:dyDescent="0.2">
      <c r="B35" s="204" t="s">
        <v>121</v>
      </c>
      <c r="C35" s="231">
        <v>0</v>
      </c>
      <c r="D35" s="228"/>
      <c r="E35" s="206">
        <f t="shared" si="0"/>
        <v>0</v>
      </c>
      <c r="F35" s="487"/>
      <c r="G35" s="487"/>
      <c r="H35" s="207" t="str">
        <f t="shared" si="1"/>
        <v/>
      </c>
      <c r="I35" s="487"/>
      <c r="J35" s="208"/>
      <c r="K35" s="208"/>
    </row>
    <row r="36" spans="2:11" ht="19.5" customHeight="1" x14ac:dyDescent="0.2">
      <c r="B36" s="204" t="s">
        <v>122</v>
      </c>
      <c r="C36" s="231">
        <v>0</v>
      </c>
      <c r="D36" s="228"/>
      <c r="E36" s="206">
        <f t="shared" si="0"/>
        <v>0</v>
      </c>
      <c r="F36" s="487"/>
      <c r="G36" s="487"/>
      <c r="H36" s="207" t="str">
        <f t="shared" si="1"/>
        <v/>
      </c>
      <c r="I36" s="487"/>
      <c r="J36" s="208"/>
      <c r="K36" s="208"/>
    </row>
    <row r="37" spans="2:11" ht="19.5" customHeight="1" x14ac:dyDescent="0.2">
      <c r="B37" s="204" t="s">
        <v>123</v>
      </c>
      <c r="C37" s="231">
        <v>1</v>
      </c>
      <c r="D37" s="228"/>
      <c r="E37" s="206">
        <f t="shared" si="0"/>
        <v>0</v>
      </c>
      <c r="F37" s="487"/>
      <c r="G37" s="487"/>
      <c r="H37" s="207" t="str">
        <f t="shared" si="1"/>
        <v/>
      </c>
      <c r="I37" s="487"/>
      <c r="J37" s="208"/>
      <c r="K37" s="208"/>
    </row>
    <row r="38" spans="2:11" ht="19.5" customHeight="1" x14ac:dyDescent="0.2">
      <c r="B38" s="204" t="s">
        <v>124</v>
      </c>
      <c r="C38" s="231">
        <v>1</v>
      </c>
      <c r="D38" s="228"/>
      <c r="E38" s="206">
        <f t="shared" si="0"/>
        <v>0</v>
      </c>
      <c r="F38" s="488"/>
      <c r="G38" s="488"/>
      <c r="H38" s="207" t="str">
        <f t="shared" si="1"/>
        <v/>
      </c>
      <c r="I38" s="488"/>
      <c r="J38" s="208"/>
      <c r="K38" s="208"/>
    </row>
    <row r="39" spans="2:11" ht="57.75" customHeight="1" x14ac:dyDescent="0.2">
      <c r="B39" s="209" t="s">
        <v>277</v>
      </c>
      <c r="C39" s="460" t="s">
        <v>373</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124.5" customHeight="1" x14ac:dyDescent="0.2">
      <c r="B45" s="179" t="s">
        <v>278</v>
      </c>
      <c r="C45" s="453" t="s">
        <v>379</v>
      </c>
      <c r="D45" s="454"/>
      <c r="E45" s="454"/>
      <c r="F45" s="454"/>
      <c r="G45" s="454"/>
      <c r="H45" s="454"/>
      <c r="I45" s="455"/>
      <c r="J45" s="211"/>
      <c r="K45" s="211"/>
    </row>
    <row r="46" spans="2:11" ht="67.5" customHeight="1" x14ac:dyDescent="0.2">
      <c r="B46" s="179" t="s">
        <v>279</v>
      </c>
      <c r="C46" s="453" t="s">
        <v>380</v>
      </c>
      <c r="D46" s="454"/>
      <c r="E46" s="454"/>
      <c r="F46" s="454"/>
      <c r="G46" s="454"/>
      <c r="H46" s="454"/>
      <c r="I46" s="455"/>
      <c r="J46" s="211"/>
      <c r="K46" s="211"/>
    </row>
    <row r="47" spans="2:11" ht="66" customHeight="1" x14ac:dyDescent="0.2">
      <c r="B47" s="212" t="s">
        <v>280</v>
      </c>
      <c r="C47" s="456" t="s">
        <v>365</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354</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XZ/mbyzslmHeZ/aRl691/rMBzBl3gS00omP/pZCFE1+xttl0NQbw1danxzobEe5FNkN/ivxH+ueiAY6IC6cwZw==" saltValue="6mXL7jJUd9Qjp7dd63wFAA=="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1"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2</v>
      </c>
      <c r="D6" s="506" t="s">
        <v>243</v>
      </c>
      <c r="E6" s="506"/>
      <c r="F6" s="489" t="s">
        <v>307</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369</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355</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70</v>
      </c>
      <c r="I13" s="490"/>
      <c r="J13" s="183"/>
      <c r="K13" s="183"/>
      <c r="M13" s="186" t="s">
        <v>84</v>
      </c>
    </row>
    <row r="14" spans="2:14" ht="64.5" customHeight="1" x14ac:dyDescent="0.2">
      <c r="B14" s="179" t="s">
        <v>256</v>
      </c>
      <c r="C14" s="500" t="s">
        <v>374</v>
      </c>
      <c r="D14" s="500"/>
      <c r="E14" s="500"/>
      <c r="F14" s="500"/>
      <c r="G14" s="500"/>
      <c r="H14" s="500"/>
      <c r="I14" s="500"/>
      <c r="J14" s="187"/>
      <c r="K14" s="187"/>
      <c r="M14" s="186" t="s">
        <v>86</v>
      </c>
      <c r="N14" s="178"/>
    </row>
    <row r="15" spans="2:14" ht="30.75" customHeight="1" x14ac:dyDescent="0.2">
      <c r="B15" s="179" t="s">
        <v>257</v>
      </c>
      <c r="C15" s="495" t="s">
        <v>295</v>
      </c>
      <c r="D15" s="495"/>
      <c r="E15" s="495"/>
      <c r="F15" s="495"/>
      <c r="G15" s="495"/>
      <c r="H15" s="495"/>
      <c r="I15" s="495"/>
      <c r="J15" s="188"/>
      <c r="K15" s="188"/>
      <c r="M15" s="186" t="s">
        <v>88</v>
      </c>
      <c r="N15" s="178"/>
    </row>
    <row r="16" spans="2:14" ht="30.75" customHeight="1" x14ac:dyDescent="0.2">
      <c r="B16" s="179" t="s">
        <v>258</v>
      </c>
      <c r="C16" s="489" t="s">
        <v>308</v>
      </c>
      <c r="D16" s="489"/>
      <c r="E16" s="489"/>
      <c r="F16" s="489"/>
      <c r="G16" s="489"/>
      <c r="H16" s="489"/>
      <c r="I16" s="489"/>
      <c r="J16" s="189"/>
      <c r="K16" s="189"/>
      <c r="M16" s="186"/>
      <c r="N16" s="178"/>
    </row>
    <row r="17" spans="2:14" ht="30.75" customHeight="1" x14ac:dyDescent="0.2">
      <c r="B17" s="179" t="s">
        <v>259</v>
      </c>
      <c r="C17" s="490" t="s">
        <v>309</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310</v>
      </c>
      <c r="D19" s="489"/>
      <c r="E19" s="489"/>
      <c r="F19" s="489" t="s">
        <v>311</v>
      </c>
      <c r="G19" s="489"/>
      <c r="H19" s="489"/>
      <c r="I19" s="489"/>
      <c r="J19" s="189"/>
      <c r="K19" s="189"/>
      <c r="M19" s="186" t="s">
        <v>95</v>
      </c>
      <c r="N19" s="178"/>
    </row>
    <row r="20" spans="2:14" ht="39.75" customHeight="1" x14ac:dyDescent="0.2">
      <c r="B20" s="192" t="s">
        <v>266</v>
      </c>
      <c r="C20" s="463" t="s">
        <v>312</v>
      </c>
      <c r="D20" s="464"/>
      <c r="E20" s="465"/>
      <c r="F20" s="466" t="s">
        <v>313</v>
      </c>
      <c r="G20" s="466"/>
      <c r="H20" s="466"/>
      <c r="I20" s="467"/>
      <c r="J20" s="183"/>
      <c r="K20" s="183"/>
      <c r="M20" s="186"/>
      <c r="N20" s="178"/>
    </row>
    <row r="21" spans="2:14" ht="42" customHeight="1" x14ac:dyDescent="0.2">
      <c r="B21" s="192" t="s">
        <v>267</v>
      </c>
      <c r="C21" s="468" t="s">
        <v>314</v>
      </c>
      <c r="D21" s="469"/>
      <c r="E21" s="470"/>
      <c r="F21" s="471" t="s">
        <v>356</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1</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SUM(C27:C38)</f>
        <v>1</v>
      </c>
      <c r="G27" s="486">
        <f>SUM(D27:D38)</f>
        <v>0</v>
      </c>
      <c r="H27" s="207">
        <f>+(D27*100%)/$G$23</f>
        <v>0</v>
      </c>
      <c r="I27" s="486">
        <f>G27+I22</f>
        <v>1</v>
      </c>
      <c r="J27" s="208"/>
      <c r="K27" s="208"/>
      <c r="M27" s="193"/>
    </row>
    <row r="28" spans="2:14" ht="19.5" customHeight="1" x14ac:dyDescent="0.2">
      <c r="B28" s="204" t="s">
        <v>114</v>
      </c>
      <c r="C28" s="227">
        <v>0</v>
      </c>
      <c r="D28" s="228">
        <v>0</v>
      </c>
      <c r="E28" s="206">
        <f t="shared" ref="E28:E38" si="0">IF(OR(C28=0,C28=""),0,D28/C28)</f>
        <v>0</v>
      </c>
      <c r="F28" s="487"/>
      <c r="G28" s="487"/>
      <c r="H28" s="207">
        <f>+IF(D28="","",((D28*100%)/$G$23)+H27)</f>
        <v>0</v>
      </c>
      <c r="I28" s="487"/>
      <c r="J28" s="208"/>
      <c r="K28" s="208"/>
      <c r="M28" s="193"/>
    </row>
    <row r="29" spans="2:14" ht="19.5" customHeight="1" x14ac:dyDescent="0.2">
      <c r="B29" s="204" t="s">
        <v>115</v>
      </c>
      <c r="C29" s="227">
        <v>0</v>
      </c>
      <c r="D29" s="228">
        <v>0</v>
      </c>
      <c r="E29" s="206">
        <f t="shared" si="0"/>
        <v>0</v>
      </c>
      <c r="F29" s="487"/>
      <c r="G29" s="487"/>
      <c r="H29" s="207">
        <f t="shared" ref="H29:H38" si="1">+IF(D29="","",((D29*100%)/$G$23)+H28)</f>
        <v>0</v>
      </c>
      <c r="I29" s="487"/>
      <c r="J29" s="208"/>
      <c r="K29" s="208"/>
      <c r="M29" s="193"/>
    </row>
    <row r="30" spans="2:14" ht="19.5" customHeight="1" x14ac:dyDescent="0.2">
      <c r="B30" s="204" t="s">
        <v>116</v>
      </c>
      <c r="C30" s="227">
        <v>0</v>
      </c>
      <c r="D30" s="228">
        <v>0</v>
      </c>
      <c r="E30" s="206">
        <f t="shared" si="0"/>
        <v>0</v>
      </c>
      <c r="F30" s="487"/>
      <c r="G30" s="487"/>
      <c r="H30" s="207">
        <f t="shared" si="1"/>
        <v>0</v>
      </c>
      <c r="I30" s="487"/>
      <c r="J30" s="208"/>
      <c r="K30" s="208"/>
    </row>
    <row r="31" spans="2:14" ht="19.5" customHeight="1" x14ac:dyDescent="0.2">
      <c r="B31" s="204" t="s">
        <v>117</v>
      </c>
      <c r="C31" s="227">
        <v>0</v>
      </c>
      <c r="D31" s="228">
        <v>0</v>
      </c>
      <c r="E31" s="206">
        <f t="shared" si="0"/>
        <v>0</v>
      </c>
      <c r="F31" s="487"/>
      <c r="G31" s="487"/>
      <c r="H31" s="207">
        <f t="shared" si="1"/>
        <v>0</v>
      </c>
      <c r="I31" s="487"/>
      <c r="J31" s="208"/>
      <c r="K31" s="208"/>
    </row>
    <row r="32" spans="2:14" ht="19.5" customHeight="1" x14ac:dyDescent="0.2">
      <c r="B32" s="204" t="s">
        <v>118</v>
      </c>
      <c r="C32" s="227">
        <v>0</v>
      </c>
      <c r="D32" s="228">
        <v>0</v>
      </c>
      <c r="E32" s="206">
        <f t="shared" si="0"/>
        <v>0</v>
      </c>
      <c r="F32" s="487"/>
      <c r="G32" s="487"/>
      <c r="H32" s="207">
        <f t="shared" si="1"/>
        <v>0</v>
      </c>
      <c r="I32" s="487"/>
      <c r="J32" s="208"/>
      <c r="K32" s="208"/>
    </row>
    <row r="33" spans="2:11" ht="19.5" customHeight="1" x14ac:dyDescent="0.2">
      <c r="B33" s="204" t="s">
        <v>119</v>
      </c>
      <c r="C33" s="227">
        <v>0</v>
      </c>
      <c r="D33" s="228">
        <v>0</v>
      </c>
      <c r="E33" s="206">
        <f t="shared" si="0"/>
        <v>0</v>
      </c>
      <c r="F33" s="487"/>
      <c r="G33" s="487"/>
      <c r="H33" s="207">
        <f t="shared" si="1"/>
        <v>0</v>
      </c>
      <c r="I33" s="487"/>
      <c r="J33" s="208"/>
      <c r="K33" s="208"/>
    </row>
    <row r="34" spans="2:11" ht="19.5" customHeight="1" x14ac:dyDescent="0.2">
      <c r="B34" s="204" t="s">
        <v>120</v>
      </c>
      <c r="C34" s="227">
        <v>0</v>
      </c>
      <c r="D34" s="228"/>
      <c r="E34" s="206">
        <f t="shared" si="0"/>
        <v>0</v>
      </c>
      <c r="F34" s="487"/>
      <c r="G34" s="487"/>
      <c r="H34" s="207" t="str">
        <f t="shared" si="1"/>
        <v/>
      </c>
      <c r="I34" s="487"/>
      <c r="J34" s="208"/>
      <c r="K34" s="208"/>
    </row>
    <row r="35" spans="2:11" ht="19.5" customHeight="1" x14ac:dyDescent="0.2">
      <c r="B35" s="204" t="s">
        <v>121</v>
      </c>
      <c r="C35" s="227">
        <v>0</v>
      </c>
      <c r="D35" s="228"/>
      <c r="E35" s="206">
        <f t="shared" si="0"/>
        <v>0</v>
      </c>
      <c r="F35" s="487"/>
      <c r="G35" s="487"/>
      <c r="H35" s="207" t="str">
        <f t="shared" si="1"/>
        <v/>
      </c>
      <c r="I35" s="487"/>
      <c r="J35" s="208"/>
      <c r="K35" s="208"/>
    </row>
    <row r="36" spans="2:11" ht="19.5" customHeight="1" x14ac:dyDescent="0.2">
      <c r="B36" s="204" t="s">
        <v>122</v>
      </c>
      <c r="C36" s="229">
        <v>0</v>
      </c>
      <c r="D36" s="228"/>
      <c r="E36" s="206">
        <f t="shared" si="0"/>
        <v>0</v>
      </c>
      <c r="F36" s="487"/>
      <c r="G36" s="487"/>
      <c r="H36" s="207" t="str">
        <f t="shared" si="1"/>
        <v/>
      </c>
      <c r="I36" s="487"/>
      <c r="J36" s="208"/>
      <c r="K36" s="208"/>
    </row>
    <row r="37" spans="2:11" ht="19.5" customHeight="1" x14ac:dyDescent="0.2">
      <c r="B37" s="204" t="s">
        <v>123</v>
      </c>
      <c r="C37" s="229">
        <v>0</v>
      </c>
      <c r="D37" s="228"/>
      <c r="E37" s="206">
        <f t="shared" si="0"/>
        <v>0</v>
      </c>
      <c r="F37" s="487"/>
      <c r="G37" s="487"/>
      <c r="H37" s="207" t="str">
        <f t="shared" si="1"/>
        <v/>
      </c>
      <c r="I37" s="487"/>
      <c r="J37" s="208"/>
      <c r="K37" s="208"/>
    </row>
    <row r="38" spans="2:11" ht="19.5" customHeight="1" x14ac:dyDescent="0.2">
      <c r="B38" s="204" t="s">
        <v>124</v>
      </c>
      <c r="C38" s="229">
        <v>1</v>
      </c>
      <c r="D38" s="228"/>
      <c r="E38" s="206">
        <f t="shared" si="0"/>
        <v>0</v>
      </c>
      <c r="F38" s="488"/>
      <c r="G38" s="488"/>
      <c r="H38" s="207" t="str">
        <f t="shared" si="1"/>
        <v/>
      </c>
      <c r="I38" s="488"/>
      <c r="J38" s="208"/>
      <c r="K38" s="208"/>
    </row>
    <row r="39" spans="2:11" ht="52.5" customHeight="1" x14ac:dyDescent="0.2">
      <c r="B39" s="209" t="s">
        <v>277</v>
      </c>
      <c r="C39" s="460" t="s">
        <v>371</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128.25" customHeight="1" x14ac:dyDescent="0.2">
      <c r="B45" s="179" t="s">
        <v>278</v>
      </c>
      <c r="C45" s="453" t="s">
        <v>381</v>
      </c>
      <c r="D45" s="454"/>
      <c r="E45" s="454"/>
      <c r="F45" s="454"/>
      <c r="G45" s="454"/>
      <c r="H45" s="454"/>
      <c r="I45" s="455"/>
      <c r="J45" s="211"/>
      <c r="K45" s="211"/>
    </row>
    <row r="46" spans="2:11" ht="42.75" customHeight="1" x14ac:dyDescent="0.2">
      <c r="B46" s="179" t="s">
        <v>279</v>
      </c>
      <c r="C46" s="453" t="s">
        <v>375</v>
      </c>
      <c r="D46" s="454"/>
      <c r="E46" s="454"/>
      <c r="F46" s="454"/>
      <c r="G46" s="454"/>
      <c r="H46" s="454"/>
      <c r="I46" s="455"/>
      <c r="J46" s="211"/>
      <c r="K46" s="211"/>
    </row>
    <row r="47" spans="2:11" ht="66" customHeight="1" x14ac:dyDescent="0.2">
      <c r="B47" s="212" t="s">
        <v>280</v>
      </c>
      <c r="C47" s="456" t="s">
        <v>376</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354</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lFuQrDH5g31XUnRfgPRMI55njDFnrHw9msHd52J46zRRWlUWChlZrlbwxNJgPJzTlMwX/eDIKfEMWogDpSX3wg==" saltValue="9nrM/QoEP8xUFYEuyBhFD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6</v>
      </c>
      <c r="D6" s="506" t="s">
        <v>243</v>
      </c>
      <c r="E6" s="506"/>
      <c r="F6" s="489" t="s">
        <v>315</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369</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357</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57</v>
      </c>
      <c r="I13" s="490"/>
      <c r="J13" s="183"/>
      <c r="K13" s="183"/>
      <c r="M13" s="186" t="s">
        <v>84</v>
      </c>
    </row>
    <row r="14" spans="2:14" ht="64.5" customHeight="1" x14ac:dyDescent="0.2">
      <c r="B14" s="179" t="s">
        <v>256</v>
      </c>
      <c r="C14" s="500" t="s">
        <v>316</v>
      </c>
      <c r="D14" s="500"/>
      <c r="E14" s="500"/>
      <c r="F14" s="500"/>
      <c r="G14" s="500"/>
      <c r="H14" s="500"/>
      <c r="I14" s="500"/>
      <c r="J14" s="187"/>
      <c r="K14" s="187"/>
      <c r="M14" s="186" t="s">
        <v>86</v>
      </c>
      <c r="N14" s="178"/>
    </row>
    <row r="15" spans="2:14" ht="30.75" customHeight="1" x14ac:dyDescent="0.2">
      <c r="B15" s="179" t="s">
        <v>257</v>
      </c>
      <c r="C15" s="495" t="s">
        <v>317</v>
      </c>
      <c r="D15" s="495"/>
      <c r="E15" s="495"/>
      <c r="F15" s="495"/>
      <c r="G15" s="495"/>
      <c r="H15" s="495"/>
      <c r="I15" s="495"/>
      <c r="J15" s="188"/>
      <c r="K15" s="188"/>
      <c r="M15" s="186" t="s">
        <v>88</v>
      </c>
      <c r="N15" s="178"/>
    </row>
    <row r="16" spans="2:14" ht="30.75" customHeight="1" x14ac:dyDescent="0.2">
      <c r="B16" s="179" t="s">
        <v>258</v>
      </c>
      <c r="C16" s="489" t="s">
        <v>358</v>
      </c>
      <c r="D16" s="489"/>
      <c r="E16" s="489"/>
      <c r="F16" s="489"/>
      <c r="G16" s="489"/>
      <c r="H16" s="489"/>
      <c r="I16" s="489"/>
      <c r="J16" s="189"/>
      <c r="K16" s="189"/>
      <c r="M16" s="186"/>
      <c r="N16" s="178"/>
    </row>
    <row r="17" spans="2:14" ht="30.75" customHeight="1" x14ac:dyDescent="0.2">
      <c r="B17" s="179" t="s">
        <v>259</v>
      </c>
      <c r="C17" s="490" t="s">
        <v>359</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360</v>
      </c>
      <c r="D19" s="489"/>
      <c r="E19" s="489"/>
      <c r="F19" s="489" t="s">
        <v>318</v>
      </c>
      <c r="G19" s="489"/>
      <c r="H19" s="489"/>
      <c r="I19" s="489"/>
      <c r="J19" s="189"/>
      <c r="K19" s="189"/>
      <c r="M19" s="186" t="s">
        <v>95</v>
      </c>
      <c r="N19" s="178"/>
    </row>
    <row r="20" spans="2:14" ht="39.75" customHeight="1" x14ac:dyDescent="0.2">
      <c r="B20" s="192" t="s">
        <v>266</v>
      </c>
      <c r="C20" s="471" t="s">
        <v>361</v>
      </c>
      <c r="D20" s="472"/>
      <c r="E20" s="483"/>
      <c r="F20" s="466" t="s">
        <v>319</v>
      </c>
      <c r="G20" s="466"/>
      <c r="H20" s="466"/>
      <c r="I20" s="467"/>
      <c r="J20" s="183"/>
      <c r="K20" s="183"/>
      <c r="M20" s="186"/>
      <c r="N20" s="178"/>
    </row>
    <row r="21" spans="2:14" ht="42" customHeight="1" x14ac:dyDescent="0.2">
      <c r="B21" s="192" t="s">
        <v>267</v>
      </c>
      <c r="C21" s="468" t="s">
        <v>320</v>
      </c>
      <c r="D21" s="469"/>
      <c r="E21" s="470"/>
      <c r="F21" s="471" t="s">
        <v>321</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1</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1.67E-2</v>
      </c>
      <c r="D27" s="205">
        <v>1.67E-2</v>
      </c>
      <c r="E27" s="232">
        <f>IF(OR(C27=0,C27=""),0,D27/C27)</f>
        <v>1</v>
      </c>
      <c r="F27" s="486">
        <f>SUM(C27:C38)</f>
        <v>1</v>
      </c>
      <c r="G27" s="486">
        <f>SUM(D27:D38)</f>
        <v>0.41499999999999998</v>
      </c>
      <c r="H27" s="207">
        <f>+(D27*100%)/$G$23</f>
        <v>1.67E-2</v>
      </c>
      <c r="I27" s="486">
        <f>G27+I22</f>
        <v>1.415</v>
      </c>
      <c r="J27" s="208"/>
      <c r="K27" s="208"/>
      <c r="M27" s="193"/>
    </row>
    <row r="28" spans="2:14" ht="19.5" customHeight="1" x14ac:dyDescent="0.2">
      <c r="B28" s="204" t="s">
        <v>114</v>
      </c>
      <c r="C28" s="205">
        <v>0.1</v>
      </c>
      <c r="D28" s="205">
        <v>0</v>
      </c>
      <c r="E28" s="232">
        <f t="shared" ref="E28:E38" si="0">IF(OR(C28=0,C28=""),0,D28/C28)</f>
        <v>0</v>
      </c>
      <c r="F28" s="487"/>
      <c r="G28" s="487"/>
      <c r="H28" s="207">
        <f>+IF(D28="","",((D28*100%)/$G$23)+H27)</f>
        <v>1.67E-2</v>
      </c>
      <c r="I28" s="487"/>
      <c r="J28" s="208"/>
      <c r="K28" s="208"/>
      <c r="M28" s="193"/>
    </row>
    <row r="29" spans="2:14" ht="19.5" customHeight="1" x14ac:dyDescent="0.2">
      <c r="B29" s="204" t="s">
        <v>115</v>
      </c>
      <c r="C29" s="205">
        <v>0.15</v>
      </c>
      <c r="D29" s="205">
        <v>0</v>
      </c>
      <c r="E29" s="232">
        <f t="shared" si="0"/>
        <v>0</v>
      </c>
      <c r="F29" s="487"/>
      <c r="G29" s="487"/>
      <c r="H29" s="207">
        <f t="shared" ref="H29:H38" si="1">+IF(D29="","",((D29*100%)/$G$23)+H28)</f>
        <v>1.67E-2</v>
      </c>
      <c r="I29" s="487"/>
      <c r="J29" s="208"/>
      <c r="K29" s="208"/>
      <c r="M29" s="193"/>
    </row>
    <row r="30" spans="2:14" ht="19.5" customHeight="1" x14ac:dyDescent="0.2">
      <c r="B30" s="204" t="s">
        <v>116</v>
      </c>
      <c r="C30" s="205">
        <v>6.6699999999999995E-2</v>
      </c>
      <c r="D30" s="205">
        <v>0</v>
      </c>
      <c r="E30" s="232">
        <f t="shared" si="0"/>
        <v>0</v>
      </c>
      <c r="F30" s="487"/>
      <c r="G30" s="487"/>
      <c r="H30" s="207">
        <f t="shared" si="1"/>
        <v>1.67E-2</v>
      </c>
      <c r="I30" s="487"/>
      <c r="J30" s="208"/>
      <c r="K30" s="208"/>
    </row>
    <row r="31" spans="2:14" ht="19.5" customHeight="1" x14ac:dyDescent="0.2">
      <c r="B31" s="204" t="s">
        <v>117</v>
      </c>
      <c r="C31" s="205">
        <v>8.3299999999999999E-2</v>
      </c>
      <c r="D31" s="205">
        <v>0.3483</v>
      </c>
      <c r="E31" s="232">
        <f t="shared" si="0"/>
        <v>4.1812725090036018</v>
      </c>
      <c r="F31" s="487"/>
      <c r="G31" s="487"/>
      <c r="H31" s="207">
        <f t="shared" si="1"/>
        <v>0.36499999999999999</v>
      </c>
      <c r="I31" s="487"/>
      <c r="J31" s="208"/>
      <c r="K31" s="208"/>
    </row>
    <row r="32" spans="2:14" ht="19.5" customHeight="1" x14ac:dyDescent="0.2">
      <c r="B32" s="204" t="s">
        <v>118</v>
      </c>
      <c r="C32" s="205">
        <v>0</v>
      </c>
      <c r="D32" s="205">
        <v>0</v>
      </c>
      <c r="E32" s="232">
        <f t="shared" si="0"/>
        <v>0</v>
      </c>
      <c r="F32" s="487"/>
      <c r="G32" s="487"/>
      <c r="H32" s="207">
        <f t="shared" si="1"/>
        <v>0.36499999999999999</v>
      </c>
      <c r="I32" s="487"/>
      <c r="J32" s="208"/>
      <c r="K32" s="208"/>
    </row>
    <row r="33" spans="2:11" ht="19.5" customHeight="1" x14ac:dyDescent="0.2">
      <c r="B33" s="204" t="s">
        <v>119</v>
      </c>
      <c r="C33" s="205">
        <v>0.05</v>
      </c>
      <c r="D33" s="205">
        <v>0.05</v>
      </c>
      <c r="E33" s="232">
        <f t="shared" si="0"/>
        <v>1</v>
      </c>
      <c r="F33" s="487"/>
      <c r="G33" s="487"/>
      <c r="H33" s="207">
        <f t="shared" si="1"/>
        <v>0.41499999999999998</v>
      </c>
      <c r="I33" s="487"/>
      <c r="J33" s="208"/>
      <c r="K33" s="208"/>
    </row>
    <row r="34" spans="2:11" ht="19.5" customHeight="1" x14ac:dyDescent="0.2">
      <c r="B34" s="204" t="s">
        <v>120</v>
      </c>
      <c r="C34" s="205">
        <v>0</v>
      </c>
      <c r="D34" s="205"/>
      <c r="E34" s="232">
        <f t="shared" si="0"/>
        <v>0</v>
      </c>
      <c r="F34" s="487"/>
      <c r="G34" s="487"/>
      <c r="H34" s="207" t="str">
        <f t="shared" si="1"/>
        <v/>
      </c>
      <c r="I34" s="487"/>
      <c r="J34" s="208"/>
      <c r="K34" s="208"/>
    </row>
    <row r="35" spans="2:11" ht="19.5" customHeight="1" x14ac:dyDescent="0.2">
      <c r="B35" s="204" t="s">
        <v>121</v>
      </c>
      <c r="C35" s="205">
        <v>0.1</v>
      </c>
      <c r="D35" s="205"/>
      <c r="E35" s="232">
        <f t="shared" si="0"/>
        <v>0</v>
      </c>
      <c r="F35" s="487"/>
      <c r="G35" s="487"/>
      <c r="H35" s="207" t="str">
        <f t="shared" si="1"/>
        <v/>
      </c>
      <c r="I35" s="487"/>
      <c r="J35" s="208"/>
      <c r="K35" s="208"/>
    </row>
    <row r="36" spans="2:11" ht="19.5" customHeight="1" x14ac:dyDescent="0.2">
      <c r="B36" s="204" t="s">
        <v>122</v>
      </c>
      <c r="C36" s="205">
        <v>0.1</v>
      </c>
      <c r="D36" s="205"/>
      <c r="E36" s="232">
        <f t="shared" si="0"/>
        <v>0</v>
      </c>
      <c r="F36" s="487"/>
      <c r="G36" s="487"/>
      <c r="H36" s="207" t="str">
        <f t="shared" si="1"/>
        <v/>
      </c>
      <c r="I36" s="487"/>
      <c r="J36" s="208"/>
      <c r="K36" s="208"/>
    </row>
    <row r="37" spans="2:11" ht="19.5" customHeight="1" x14ac:dyDescent="0.2">
      <c r="B37" s="204" t="s">
        <v>123</v>
      </c>
      <c r="C37" s="205">
        <v>0</v>
      </c>
      <c r="D37" s="205"/>
      <c r="E37" s="232">
        <f t="shared" si="0"/>
        <v>0</v>
      </c>
      <c r="F37" s="487"/>
      <c r="G37" s="487"/>
      <c r="H37" s="207" t="str">
        <f t="shared" si="1"/>
        <v/>
      </c>
      <c r="I37" s="487"/>
      <c r="J37" s="208"/>
      <c r="K37" s="208"/>
    </row>
    <row r="38" spans="2:11" ht="19.5" customHeight="1" x14ac:dyDescent="0.2">
      <c r="B38" s="204" t="s">
        <v>124</v>
      </c>
      <c r="C38" s="205">
        <v>0.33329999999999999</v>
      </c>
      <c r="D38" s="205"/>
      <c r="E38" s="232">
        <f t="shared" si="0"/>
        <v>0</v>
      </c>
      <c r="F38" s="488"/>
      <c r="G38" s="488"/>
      <c r="H38" s="207" t="str">
        <f t="shared" si="1"/>
        <v/>
      </c>
      <c r="I38" s="488"/>
      <c r="J38" s="208"/>
      <c r="K38" s="208"/>
    </row>
    <row r="39" spans="2:11" ht="52.5" customHeight="1" x14ac:dyDescent="0.2">
      <c r="B39" s="209" t="s">
        <v>277</v>
      </c>
      <c r="C39" s="460" t="s">
        <v>371</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156.75" customHeight="1" x14ac:dyDescent="0.2">
      <c r="B45" s="179" t="s">
        <v>278</v>
      </c>
      <c r="C45" s="453" t="s">
        <v>382</v>
      </c>
      <c r="D45" s="454"/>
      <c r="E45" s="454"/>
      <c r="F45" s="454"/>
      <c r="G45" s="454"/>
      <c r="H45" s="454"/>
      <c r="I45" s="455"/>
      <c r="J45" s="211"/>
      <c r="K45" s="211"/>
    </row>
    <row r="46" spans="2:11" ht="51" customHeight="1" x14ac:dyDescent="0.2">
      <c r="B46" s="179" t="s">
        <v>279</v>
      </c>
      <c r="C46" s="453" t="s">
        <v>383</v>
      </c>
      <c r="D46" s="454"/>
      <c r="E46" s="454"/>
      <c r="F46" s="454"/>
      <c r="G46" s="454"/>
      <c r="H46" s="454"/>
      <c r="I46" s="455"/>
      <c r="J46" s="211"/>
      <c r="K46" s="211"/>
    </row>
    <row r="47" spans="2:11" ht="66" customHeight="1" x14ac:dyDescent="0.2">
      <c r="B47" s="212" t="s">
        <v>280</v>
      </c>
      <c r="C47" s="456" t="s">
        <v>376</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354</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wrJL8q4BBqQDWDXO3XR/HOmFhMfHKtdxQZGy8dPrtwuPi0but/3uMp8HLOoCTUJ0ynthBTSU9UecJJWtw71ITw==" saltValue="KaXg0/9rWsJduKi+X5d81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B1"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3</v>
      </c>
      <c r="D6" s="506" t="s">
        <v>243</v>
      </c>
      <c r="E6" s="506"/>
      <c r="F6" s="489" t="s">
        <v>322</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369</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362</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70</v>
      </c>
      <c r="I13" s="490"/>
      <c r="J13" s="183"/>
      <c r="K13" s="183"/>
      <c r="M13" s="186" t="s">
        <v>84</v>
      </c>
    </row>
    <row r="14" spans="2:14" ht="64.5" customHeight="1" x14ac:dyDescent="0.2">
      <c r="B14" s="179" t="s">
        <v>256</v>
      </c>
      <c r="C14" s="500" t="s">
        <v>323</v>
      </c>
      <c r="D14" s="500"/>
      <c r="E14" s="500"/>
      <c r="F14" s="500"/>
      <c r="G14" s="500"/>
      <c r="H14" s="500"/>
      <c r="I14" s="500"/>
      <c r="J14" s="187"/>
      <c r="K14" s="187"/>
      <c r="M14" s="186" t="s">
        <v>86</v>
      </c>
      <c r="N14" s="178"/>
    </row>
    <row r="15" spans="2:14" ht="30.75" customHeight="1" x14ac:dyDescent="0.2">
      <c r="B15" s="179" t="s">
        <v>257</v>
      </c>
      <c r="C15" s="495" t="s">
        <v>317</v>
      </c>
      <c r="D15" s="495"/>
      <c r="E15" s="495"/>
      <c r="F15" s="495"/>
      <c r="G15" s="495"/>
      <c r="H15" s="495"/>
      <c r="I15" s="495"/>
      <c r="J15" s="188"/>
      <c r="K15" s="188"/>
      <c r="M15" s="186" t="s">
        <v>88</v>
      </c>
      <c r="N15" s="178"/>
    </row>
    <row r="16" spans="2:14" ht="30.75" customHeight="1" x14ac:dyDescent="0.2">
      <c r="B16" s="179" t="s">
        <v>258</v>
      </c>
      <c r="C16" s="489" t="s">
        <v>324</v>
      </c>
      <c r="D16" s="489"/>
      <c r="E16" s="489"/>
      <c r="F16" s="489"/>
      <c r="G16" s="489"/>
      <c r="H16" s="489"/>
      <c r="I16" s="489"/>
      <c r="J16" s="189"/>
      <c r="K16" s="189"/>
      <c r="M16" s="186"/>
      <c r="N16" s="178"/>
    </row>
    <row r="17" spans="2:14" ht="30.75" customHeight="1" x14ac:dyDescent="0.2">
      <c r="B17" s="179" t="s">
        <v>259</v>
      </c>
      <c r="C17" s="490" t="s">
        <v>325</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326</v>
      </c>
      <c r="D19" s="489"/>
      <c r="E19" s="489"/>
      <c r="F19" s="489" t="s">
        <v>327</v>
      </c>
      <c r="G19" s="489"/>
      <c r="H19" s="489"/>
      <c r="I19" s="489"/>
      <c r="J19" s="189"/>
      <c r="K19" s="189"/>
      <c r="M19" s="186" t="s">
        <v>95</v>
      </c>
      <c r="N19" s="178"/>
    </row>
    <row r="20" spans="2:14" ht="39.75" customHeight="1" x14ac:dyDescent="0.2">
      <c r="B20" s="192" t="s">
        <v>266</v>
      </c>
      <c r="C20" s="471" t="s">
        <v>328</v>
      </c>
      <c r="D20" s="472"/>
      <c r="E20" s="483"/>
      <c r="F20" s="466" t="s">
        <v>329</v>
      </c>
      <c r="G20" s="466"/>
      <c r="H20" s="466"/>
      <c r="I20" s="467"/>
      <c r="J20" s="183"/>
      <c r="K20" s="183"/>
      <c r="M20" s="186"/>
      <c r="N20" s="178"/>
    </row>
    <row r="21" spans="2:14" ht="42" customHeight="1" x14ac:dyDescent="0.2">
      <c r="B21" s="192" t="s">
        <v>267</v>
      </c>
      <c r="C21" s="468" t="s">
        <v>330</v>
      </c>
      <c r="D21" s="469"/>
      <c r="E21" s="470"/>
      <c r="F21" s="471" t="s">
        <v>331</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2</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32">
        <f>IF(OR(C27=0,C27=""),0,D27/C27)</f>
        <v>0</v>
      </c>
      <c r="F27" s="486">
        <f>SUM(C27:C38)</f>
        <v>2</v>
      </c>
      <c r="G27" s="507">
        <f>SUM(D27:D38)</f>
        <v>0</v>
      </c>
      <c r="H27" s="207">
        <f>+(D27*100%)/$G$23</f>
        <v>0</v>
      </c>
      <c r="I27" s="486">
        <f>G27+I22</f>
        <v>1</v>
      </c>
      <c r="J27" s="208"/>
      <c r="K27" s="208"/>
      <c r="M27" s="193"/>
    </row>
    <row r="28" spans="2:14" ht="19.5" customHeight="1" x14ac:dyDescent="0.2">
      <c r="B28" s="204" t="s">
        <v>114</v>
      </c>
      <c r="C28" s="227">
        <v>0</v>
      </c>
      <c r="D28" s="228">
        <v>0</v>
      </c>
      <c r="E28" s="232">
        <f t="shared" ref="E28:E38" si="0">IF(OR(C28=0,C28=""),0,D28/C28)</f>
        <v>0</v>
      </c>
      <c r="F28" s="487"/>
      <c r="G28" s="508"/>
      <c r="H28" s="207">
        <f>+IF(D28="","",((D28*100%)/$G$23)+H27)</f>
        <v>0</v>
      </c>
      <c r="I28" s="487"/>
      <c r="J28" s="208"/>
      <c r="K28" s="208"/>
      <c r="M28" s="193"/>
    </row>
    <row r="29" spans="2:14" ht="19.5" customHeight="1" x14ac:dyDescent="0.2">
      <c r="B29" s="204" t="s">
        <v>115</v>
      </c>
      <c r="C29" s="227">
        <v>0</v>
      </c>
      <c r="D29" s="228">
        <v>0</v>
      </c>
      <c r="E29" s="232">
        <f t="shared" si="0"/>
        <v>0</v>
      </c>
      <c r="F29" s="487"/>
      <c r="G29" s="508"/>
      <c r="H29" s="207">
        <f t="shared" ref="H29:H38" si="1">+IF(D29="","",((D29*100%)/$G$23)+H28)</f>
        <v>0</v>
      </c>
      <c r="I29" s="487"/>
      <c r="J29" s="208"/>
      <c r="K29" s="208"/>
      <c r="M29" s="193"/>
    </row>
    <row r="30" spans="2:14" ht="19.5" customHeight="1" x14ac:dyDescent="0.2">
      <c r="B30" s="204" t="s">
        <v>116</v>
      </c>
      <c r="C30" s="227">
        <v>0</v>
      </c>
      <c r="D30" s="228">
        <v>0</v>
      </c>
      <c r="E30" s="232">
        <f t="shared" si="0"/>
        <v>0</v>
      </c>
      <c r="F30" s="487"/>
      <c r="G30" s="508"/>
      <c r="H30" s="207">
        <f t="shared" si="1"/>
        <v>0</v>
      </c>
      <c r="I30" s="487"/>
      <c r="J30" s="208"/>
      <c r="K30" s="208"/>
    </row>
    <row r="31" spans="2:14" ht="19.5" customHeight="1" x14ac:dyDescent="0.2">
      <c r="B31" s="204" t="s">
        <v>117</v>
      </c>
      <c r="C31" s="227">
        <v>0</v>
      </c>
      <c r="D31" s="228">
        <v>0</v>
      </c>
      <c r="E31" s="232">
        <f t="shared" si="0"/>
        <v>0</v>
      </c>
      <c r="F31" s="487"/>
      <c r="G31" s="508"/>
      <c r="H31" s="207">
        <f t="shared" si="1"/>
        <v>0</v>
      </c>
      <c r="I31" s="487"/>
      <c r="J31" s="208"/>
      <c r="K31" s="208"/>
    </row>
    <row r="32" spans="2:14" ht="19.5" customHeight="1" x14ac:dyDescent="0.2">
      <c r="B32" s="204" t="s">
        <v>118</v>
      </c>
      <c r="C32" s="227">
        <v>0</v>
      </c>
      <c r="D32" s="228">
        <v>0</v>
      </c>
      <c r="E32" s="232">
        <f t="shared" si="0"/>
        <v>0</v>
      </c>
      <c r="F32" s="487"/>
      <c r="G32" s="508"/>
      <c r="H32" s="207">
        <f t="shared" si="1"/>
        <v>0</v>
      </c>
      <c r="I32" s="487"/>
      <c r="J32" s="208"/>
      <c r="K32" s="208"/>
    </row>
    <row r="33" spans="2:11" ht="19.5" customHeight="1" x14ac:dyDescent="0.2">
      <c r="B33" s="204" t="s">
        <v>119</v>
      </c>
      <c r="C33" s="227">
        <v>0</v>
      </c>
      <c r="D33" s="228"/>
      <c r="E33" s="232">
        <f t="shared" si="0"/>
        <v>0</v>
      </c>
      <c r="F33" s="487"/>
      <c r="G33" s="508"/>
      <c r="H33" s="207" t="str">
        <f t="shared" si="1"/>
        <v/>
      </c>
      <c r="I33" s="487"/>
      <c r="J33" s="208"/>
      <c r="K33" s="208"/>
    </row>
    <row r="34" spans="2:11" ht="19.5" customHeight="1" x14ac:dyDescent="0.2">
      <c r="B34" s="204" t="s">
        <v>120</v>
      </c>
      <c r="C34" s="227">
        <v>0</v>
      </c>
      <c r="D34" s="228"/>
      <c r="E34" s="232">
        <f t="shared" si="0"/>
        <v>0</v>
      </c>
      <c r="F34" s="487"/>
      <c r="G34" s="508"/>
      <c r="H34" s="207" t="str">
        <f t="shared" si="1"/>
        <v/>
      </c>
      <c r="I34" s="487"/>
      <c r="J34" s="208"/>
      <c r="K34" s="208"/>
    </row>
    <row r="35" spans="2:11" ht="19.5" customHeight="1" x14ac:dyDescent="0.2">
      <c r="B35" s="204" t="s">
        <v>121</v>
      </c>
      <c r="C35" s="227">
        <v>0</v>
      </c>
      <c r="D35" s="228"/>
      <c r="E35" s="232">
        <f t="shared" si="0"/>
        <v>0</v>
      </c>
      <c r="F35" s="487"/>
      <c r="G35" s="508"/>
      <c r="H35" s="207" t="str">
        <f t="shared" si="1"/>
        <v/>
      </c>
      <c r="I35" s="487"/>
      <c r="J35" s="208"/>
      <c r="K35" s="208"/>
    </row>
    <row r="36" spans="2:11" ht="19.5" customHeight="1" x14ac:dyDescent="0.2">
      <c r="B36" s="204" t="s">
        <v>122</v>
      </c>
      <c r="C36" s="229">
        <v>0</v>
      </c>
      <c r="D36" s="228"/>
      <c r="E36" s="232">
        <f t="shared" si="0"/>
        <v>0</v>
      </c>
      <c r="F36" s="487"/>
      <c r="G36" s="508"/>
      <c r="H36" s="207" t="str">
        <f t="shared" si="1"/>
        <v/>
      </c>
      <c r="I36" s="487"/>
      <c r="J36" s="208"/>
      <c r="K36" s="208"/>
    </row>
    <row r="37" spans="2:11" ht="19.5" customHeight="1" x14ac:dyDescent="0.2">
      <c r="B37" s="204" t="s">
        <v>123</v>
      </c>
      <c r="C37" s="229">
        <v>0</v>
      </c>
      <c r="D37" s="228"/>
      <c r="E37" s="232">
        <f t="shared" si="0"/>
        <v>0</v>
      </c>
      <c r="F37" s="487"/>
      <c r="G37" s="508"/>
      <c r="H37" s="207" t="str">
        <f t="shared" si="1"/>
        <v/>
      </c>
      <c r="I37" s="487"/>
      <c r="J37" s="208"/>
      <c r="K37" s="208"/>
    </row>
    <row r="38" spans="2:11" ht="19.5" customHeight="1" x14ac:dyDescent="0.2">
      <c r="B38" s="204" t="s">
        <v>124</v>
      </c>
      <c r="C38" s="229">
        <v>2</v>
      </c>
      <c r="D38" s="228"/>
      <c r="E38" s="232">
        <f t="shared" si="0"/>
        <v>0</v>
      </c>
      <c r="F38" s="488"/>
      <c r="G38" s="509"/>
      <c r="H38" s="207" t="str">
        <f t="shared" si="1"/>
        <v/>
      </c>
      <c r="I38" s="488"/>
      <c r="J38" s="208"/>
      <c r="K38" s="208"/>
    </row>
    <row r="39" spans="2:11" ht="52.5" customHeight="1" x14ac:dyDescent="0.2">
      <c r="B39" s="209" t="s">
        <v>277</v>
      </c>
      <c r="C39" s="460" t="s">
        <v>377</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109.5" customHeight="1" x14ac:dyDescent="0.2">
      <c r="B45" s="179" t="s">
        <v>278</v>
      </c>
      <c r="C45" s="453" t="s">
        <v>384</v>
      </c>
      <c r="D45" s="454"/>
      <c r="E45" s="454"/>
      <c r="F45" s="454"/>
      <c r="G45" s="454"/>
      <c r="H45" s="454"/>
      <c r="I45" s="455"/>
      <c r="J45" s="211"/>
      <c r="K45" s="211"/>
    </row>
    <row r="46" spans="2:11" ht="51.75" customHeight="1" x14ac:dyDescent="0.2">
      <c r="B46" s="179" t="s">
        <v>279</v>
      </c>
      <c r="C46" s="453" t="s">
        <v>385</v>
      </c>
      <c r="D46" s="454"/>
      <c r="E46" s="454"/>
      <c r="F46" s="454"/>
      <c r="G46" s="454"/>
      <c r="H46" s="454"/>
      <c r="I46" s="455"/>
      <c r="J46" s="211"/>
      <c r="K46" s="211"/>
    </row>
    <row r="47" spans="2:11" ht="66" customHeight="1" x14ac:dyDescent="0.2">
      <c r="B47" s="212" t="s">
        <v>280</v>
      </c>
      <c r="C47" s="456" t="s">
        <v>366</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354</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wrsutH+dKAKJaWDm5kakQlj9jU173RTIN5WIcfmWeIWFQ7rSl2FWBCMpPpHjQ3zmDpc6XBKmMfROb4pKnPOglw==" saltValue="k3porw/wV8xWDTY7tRQuU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4</v>
      </c>
      <c r="D6" s="506" t="s">
        <v>243</v>
      </c>
      <c r="E6" s="506"/>
      <c r="F6" s="489" t="s">
        <v>332</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369</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363</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70</v>
      </c>
      <c r="I13" s="490"/>
      <c r="J13" s="183"/>
      <c r="K13" s="183"/>
      <c r="M13" s="186" t="s">
        <v>84</v>
      </c>
    </row>
    <row r="14" spans="2:14" ht="64.5" customHeight="1" x14ac:dyDescent="0.2">
      <c r="B14" s="179" t="s">
        <v>256</v>
      </c>
      <c r="C14" s="500" t="s">
        <v>333</v>
      </c>
      <c r="D14" s="500"/>
      <c r="E14" s="500"/>
      <c r="F14" s="500"/>
      <c r="G14" s="500"/>
      <c r="H14" s="500"/>
      <c r="I14" s="500"/>
      <c r="J14" s="187"/>
      <c r="K14" s="187"/>
      <c r="M14" s="186" t="s">
        <v>86</v>
      </c>
      <c r="N14" s="178"/>
    </row>
    <row r="15" spans="2:14" ht="30.75" customHeight="1" x14ac:dyDescent="0.2">
      <c r="B15" s="179" t="s">
        <v>257</v>
      </c>
      <c r="C15" s="495" t="s">
        <v>317</v>
      </c>
      <c r="D15" s="495"/>
      <c r="E15" s="495"/>
      <c r="F15" s="495"/>
      <c r="G15" s="495"/>
      <c r="H15" s="495"/>
      <c r="I15" s="495"/>
      <c r="J15" s="188"/>
      <c r="K15" s="188"/>
      <c r="M15" s="186" t="s">
        <v>88</v>
      </c>
      <c r="N15" s="178"/>
    </row>
    <row r="16" spans="2:14" ht="30.75" customHeight="1" x14ac:dyDescent="0.2">
      <c r="B16" s="179" t="s">
        <v>258</v>
      </c>
      <c r="C16" s="489" t="s">
        <v>334</v>
      </c>
      <c r="D16" s="489"/>
      <c r="E16" s="489"/>
      <c r="F16" s="489"/>
      <c r="G16" s="489"/>
      <c r="H16" s="489"/>
      <c r="I16" s="489"/>
      <c r="J16" s="189"/>
      <c r="K16" s="189"/>
      <c r="M16" s="186"/>
      <c r="N16" s="178"/>
    </row>
    <row r="17" spans="2:14" ht="30.75" customHeight="1" x14ac:dyDescent="0.2">
      <c r="B17" s="179" t="s">
        <v>259</v>
      </c>
      <c r="C17" s="490" t="s">
        <v>335</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336</v>
      </c>
      <c r="D19" s="489"/>
      <c r="E19" s="489"/>
      <c r="F19" s="489" t="s">
        <v>337</v>
      </c>
      <c r="G19" s="489"/>
      <c r="H19" s="489"/>
      <c r="I19" s="489"/>
      <c r="J19" s="189"/>
      <c r="K19" s="189"/>
      <c r="M19" s="186" t="s">
        <v>95</v>
      </c>
      <c r="N19" s="178"/>
    </row>
    <row r="20" spans="2:14" ht="39.75" customHeight="1" x14ac:dyDescent="0.2">
      <c r="B20" s="192" t="s">
        <v>266</v>
      </c>
      <c r="C20" s="471" t="s">
        <v>338</v>
      </c>
      <c r="D20" s="472"/>
      <c r="E20" s="483"/>
      <c r="F20" s="466" t="s">
        <v>339</v>
      </c>
      <c r="G20" s="466"/>
      <c r="H20" s="466"/>
      <c r="I20" s="467"/>
      <c r="J20" s="183"/>
      <c r="K20" s="183"/>
      <c r="M20" s="186"/>
      <c r="N20" s="178"/>
    </row>
    <row r="21" spans="2:14" ht="42" customHeight="1" x14ac:dyDescent="0.2">
      <c r="B21" s="192" t="s">
        <v>267</v>
      </c>
      <c r="C21" s="468" t="s">
        <v>340</v>
      </c>
      <c r="D21" s="469"/>
      <c r="E21" s="470"/>
      <c r="F21" s="471" t="s">
        <v>341</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1</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7">
        <v>0</v>
      </c>
      <c r="E27" s="232">
        <f>IF(OR(C27=0,C27=""),0,D27/C27)</f>
        <v>0</v>
      </c>
      <c r="F27" s="486">
        <f>SUM(C27:C38)</f>
        <v>1</v>
      </c>
      <c r="G27" s="486">
        <f>SUM(D27:D38)</f>
        <v>1</v>
      </c>
      <c r="H27" s="207">
        <f>+(D27*100%)/$G$23</f>
        <v>0</v>
      </c>
      <c r="I27" s="486">
        <f>G27+I22</f>
        <v>2</v>
      </c>
      <c r="J27" s="208"/>
      <c r="K27" s="208"/>
      <c r="M27" s="193"/>
    </row>
    <row r="28" spans="2:14" ht="19.5" customHeight="1" x14ac:dyDescent="0.2">
      <c r="B28" s="204" t="s">
        <v>114</v>
      </c>
      <c r="C28" s="227">
        <v>0</v>
      </c>
      <c r="D28" s="227">
        <v>0</v>
      </c>
      <c r="E28" s="232">
        <f t="shared" ref="E28:E38" si="0">IF(OR(C28=0,C28=""),0,D28/C28)</f>
        <v>0</v>
      </c>
      <c r="F28" s="487"/>
      <c r="G28" s="487"/>
      <c r="H28" s="207">
        <f>+IF(D28="","",((D28*100%)/$G$23)+H27)</f>
        <v>0</v>
      </c>
      <c r="I28" s="487"/>
      <c r="J28" s="208"/>
      <c r="K28" s="208"/>
      <c r="M28" s="193"/>
    </row>
    <row r="29" spans="2:14" ht="19.5" customHeight="1" x14ac:dyDescent="0.2">
      <c r="B29" s="204" t="s">
        <v>115</v>
      </c>
      <c r="C29" s="227">
        <v>0</v>
      </c>
      <c r="D29" s="227">
        <v>0</v>
      </c>
      <c r="E29" s="232">
        <f t="shared" si="0"/>
        <v>0</v>
      </c>
      <c r="F29" s="487"/>
      <c r="G29" s="487"/>
      <c r="H29" s="207">
        <f t="shared" ref="H29:H38" si="1">+IF(D29="","",((D29*100%)/$G$23)+H28)</f>
        <v>0</v>
      </c>
      <c r="I29" s="487"/>
      <c r="J29" s="208"/>
      <c r="K29" s="208"/>
      <c r="M29" s="193"/>
    </row>
    <row r="30" spans="2:14" ht="19.5" customHeight="1" x14ac:dyDescent="0.2">
      <c r="B30" s="204" t="s">
        <v>116</v>
      </c>
      <c r="C30" s="227">
        <v>0</v>
      </c>
      <c r="D30" s="227">
        <v>0</v>
      </c>
      <c r="E30" s="232">
        <f t="shared" si="0"/>
        <v>0</v>
      </c>
      <c r="F30" s="487"/>
      <c r="G30" s="487"/>
      <c r="H30" s="207">
        <f t="shared" si="1"/>
        <v>0</v>
      </c>
      <c r="I30" s="487"/>
      <c r="J30" s="208"/>
      <c r="K30" s="208"/>
    </row>
    <row r="31" spans="2:14" ht="19.5" customHeight="1" x14ac:dyDescent="0.2">
      <c r="B31" s="204" t="s">
        <v>117</v>
      </c>
      <c r="C31" s="227">
        <v>0</v>
      </c>
      <c r="D31" s="227">
        <v>0</v>
      </c>
      <c r="E31" s="232">
        <f t="shared" si="0"/>
        <v>0</v>
      </c>
      <c r="F31" s="487"/>
      <c r="G31" s="487"/>
      <c r="H31" s="207">
        <f t="shared" si="1"/>
        <v>0</v>
      </c>
      <c r="I31" s="487"/>
      <c r="J31" s="208"/>
      <c r="K31" s="208"/>
    </row>
    <row r="32" spans="2:14" ht="19.5" customHeight="1" x14ac:dyDescent="0.2">
      <c r="B32" s="204" t="s">
        <v>118</v>
      </c>
      <c r="C32" s="227">
        <v>0</v>
      </c>
      <c r="D32" s="227">
        <v>0</v>
      </c>
      <c r="E32" s="232">
        <f t="shared" si="0"/>
        <v>0</v>
      </c>
      <c r="F32" s="487"/>
      <c r="G32" s="487"/>
      <c r="H32" s="207">
        <f t="shared" si="1"/>
        <v>0</v>
      </c>
      <c r="I32" s="487"/>
      <c r="J32" s="208"/>
      <c r="K32" s="208"/>
    </row>
    <row r="33" spans="2:11" ht="19.5" customHeight="1" x14ac:dyDescent="0.2">
      <c r="B33" s="204" t="s">
        <v>119</v>
      </c>
      <c r="C33" s="227">
        <v>0</v>
      </c>
      <c r="D33" s="227">
        <v>1</v>
      </c>
      <c r="E33" s="232">
        <f t="shared" si="0"/>
        <v>0</v>
      </c>
      <c r="F33" s="487"/>
      <c r="G33" s="487"/>
      <c r="H33" s="207">
        <f t="shared" si="1"/>
        <v>1</v>
      </c>
      <c r="I33" s="487"/>
      <c r="J33" s="208"/>
      <c r="K33" s="208"/>
    </row>
    <row r="34" spans="2:11" ht="19.5" customHeight="1" x14ac:dyDescent="0.2">
      <c r="B34" s="204" t="s">
        <v>120</v>
      </c>
      <c r="C34" s="227">
        <v>0</v>
      </c>
      <c r="D34" s="227"/>
      <c r="E34" s="232">
        <f t="shared" si="0"/>
        <v>0</v>
      </c>
      <c r="F34" s="487"/>
      <c r="G34" s="487"/>
      <c r="H34" s="207" t="str">
        <f t="shared" si="1"/>
        <v/>
      </c>
      <c r="I34" s="487"/>
      <c r="J34" s="208"/>
      <c r="K34" s="208"/>
    </row>
    <row r="35" spans="2:11" ht="19.5" customHeight="1" x14ac:dyDescent="0.2">
      <c r="B35" s="204" t="s">
        <v>121</v>
      </c>
      <c r="C35" s="227">
        <v>1</v>
      </c>
      <c r="D35" s="227"/>
      <c r="E35" s="232">
        <f t="shared" si="0"/>
        <v>0</v>
      </c>
      <c r="F35" s="487"/>
      <c r="G35" s="487"/>
      <c r="H35" s="207" t="str">
        <f t="shared" si="1"/>
        <v/>
      </c>
      <c r="I35" s="487"/>
      <c r="J35" s="208"/>
      <c r="K35" s="208"/>
    </row>
    <row r="36" spans="2:11" ht="19.5" customHeight="1" x14ac:dyDescent="0.2">
      <c r="B36" s="204" t="s">
        <v>122</v>
      </c>
      <c r="C36" s="229">
        <v>0</v>
      </c>
      <c r="D36" s="229"/>
      <c r="E36" s="232">
        <f t="shared" si="0"/>
        <v>0</v>
      </c>
      <c r="F36" s="487"/>
      <c r="G36" s="487"/>
      <c r="H36" s="207" t="str">
        <f t="shared" si="1"/>
        <v/>
      </c>
      <c r="I36" s="487"/>
      <c r="J36" s="208"/>
      <c r="K36" s="208"/>
    </row>
    <row r="37" spans="2:11" ht="19.5" customHeight="1" x14ac:dyDescent="0.2">
      <c r="B37" s="204" t="s">
        <v>123</v>
      </c>
      <c r="C37" s="229">
        <v>0</v>
      </c>
      <c r="D37" s="229"/>
      <c r="E37" s="232">
        <f t="shared" si="0"/>
        <v>0</v>
      </c>
      <c r="F37" s="487"/>
      <c r="G37" s="487"/>
      <c r="H37" s="207" t="str">
        <f t="shared" si="1"/>
        <v/>
      </c>
      <c r="I37" s="487"/>
      <c r="J37" s="208"/>
      <c r="K37" s="208"/>
    </row>
    <row r="38" spans="2:11" ht="19.5" customHeight="1" x14ac:dyDescent="0.2">
      <c r="B38" s="204" t="s">
        <v>124</v>
      </c>
      <c r="C38" s="229">
        <v>0</v>
      </c>
      <c r="D38" s="229"/>
      <c r="E38" s="232">
        <f t="shared" si="0"/>
        <v>0</v>
      </c>
      <c r="F38" s="488"/>
      <c r="G38" s="488"/>
      <c r="H38" s="207" t="str">
        <f t="shared" si="1"/>
        <v/>
      </c>
      <c r="I38" s="488"/>
      <c r="J38" s="208"/>
      <c r="K38" s="208"/>
    </row>
    <row r="39" spans="2:11" ht="52.5" customHeight="1" x14ac:dyDescent="0.2">
      <c r="B39" s="209" t="s">
        <v>277</v>
      </c>
      <c r="C39" s="460" t="s">
        <v>378</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84" customHeight="1" x14ac:dyDescent="0.2">
      <c r="B45" s="179" t="s">
        <v>278</v>
      </c>
      <c r="C45" s="453" t="s">
        <v>378</v>
      </c>
      <c r="D45" s="454"/>
      <c r="E45" s="454"/>
      <c r="F45" s="454"/>
      <c r="G45" s="454"/>
      <c r="H45" s="454"/>
      <c r="I45" s="455"/>
      <c r="J45" s="211"/>
      <c r="K45" s="211"/>
    </row>
    <row r="46" spans="2:11" ht="42" customHeight="1" x14ac:dyDescent="0.2">
      <c r="B46" s="179" t="s">
        <v>279</v>
      </c>
      <c r="C46" s="453" t="s">
        <v>370</v>
      </c>
      <c r="D46" s="454"/>
      <c r="E46" s="454"/>
      <c r="F46" s="454"/>
      <c r="G46" s="454"/>
      <c r="H46" s="454"/>
      <c r="I46" s="455"/>
      <c r="J46" s="211"/>
      <c r="K46" s="211"/>
    </row>
    <row r="47" spans="2:11" ht="66" customHeight="1" x14ac:dyDescent="0.2">
      <c r="B47" s="212" t="s">
        <v>280</v>
      </c>
      <c r="C47" s="456" t="s">
        <v>367</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354</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j9WrNDEdeoumrmljkt+Ci7hqSQjW5pIVUr6TdQ9k+GUGVpVcKfRfQQ47NfniztgyjQREuHXRJ2anYAnYJHQY8w==" saltValue="Sgyu7nrJHxS2Pc4DesJV+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B1"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5</v>
      </c>
      <c r="D6" s="506" t="s">
        <v>243</v>
      </c>
      <c r="E6" s="506"/>
      <c r="F6" s="489" t="s">
        <v>342</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76</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369</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364</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57</v>
      </c>
      <c r="I13" s="490"/>
      <c r="J13" s="183"/>
      <c r="K13" s="183"/>
      <c r="M13" s="186" t="s">
        <v>84</v>
      </c>
    </row>
    <row r="14" spans="2:14" ht="64.5" customHeight="1" x14ac:dyDescent="0.2">
      <c r="B14" s="179" t="s">
        <v>256</v>
      </c>
      <c r="C14" s="500" t="s">
        <v>343</v>
      </c>
      <c r="D14" s="500"/>
      <c r="E14" s="500"/>
      <c r="F14" s="500"/>
      <c r="G14" s="500"/>
      <c r="H14" s="500"/>
      <c r="I14" s="500"/>
      <c r="J14" s="187"/>
      <c r="K14" s="187"/>
      <c r="M14" s="186" t="s">
        <v>86</v>
      </c>
      <c r="N14" s="178"/>
    </row>
    <row r="15" spans="2:14" ht="30.75" customHeight="1" x14ac:dyDescent="0.2">
      <c r="B15" s="179" t="s">
        <v>257</v>
      </c>
      <c r="C15" s="495" t="s">
        <v>317</v>
      </c>
      <c r="D15" s="495"/>
      <c r="E15" s="495"/>
      <c r="F15" s="495"/>
      <c r="G15" s="495"/>
      <c r="H15" s="495"/>
      <c r="I15" s="495"/>
      <c r="J15" s="188"/>
      <c r="K15" s="188"/>
      <c r="M15" s="186" t="s">
        <v>88</v>
      </c>
      <c r="N15" s="178"/>
    </row>
    <row r="16" spans="2:14" ht="30.75" customHeight="1" x14ac:dyDescent="0.2">
      <c r="B16" s="179" t="s">
        <v>258</v>
      </c>
      <c r="C16" s="489" t="s">
        <v>344</v>
      </c>
      <c r="D16" s="489"/>
      <c r="E16" s="489"/>
      <c r="F16" s="489"/>
      <c r="G16" s="489"/>
      <c r="H16" s="489"/>
      <c r="I16" s="489"/>
      <c r="J16" s="189"/>
      <c r="K16" s="189"/>
      <c r="M16" s="186"/>
      <c r="N16" s="178"/>
    </row>
    <row r="17" spans="2:14" ht="30.75" customHeight="1" x14ac:dyDescent="0.2">
      <c r="B17" s="179" t="s">
        <v>259</v>
      </c>
      <c r="C17" s="490" t="s">
        <v>345</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346</v>
      </c>
      <c r="D19" s="489"/>
      <c r="E19" s="489"/>
      <c r="F19" s="489" t="s">
        <v>347</v>
      </c>
      <c r="G19" s="489"/>
      <c r="H19" s="489"/>
      <c r="I19" s="489"/>
      <c r="J19" s="189"/>
      <c r="K19" s="189"/>
      <c r="M19" s="186" t="s">
        <v>95</v>
      </c>
      <c r="N19" s="178"/>
    </row>
    <row r="20" spans="2:14" ht="39.75" customHeight="1" x14ac:dyDescent="0.2">
      <c r="B20" s="192" t="s">
        <v>266</v>
      </c>
      <c r="C20" s="471" t="s">
        <v>348</v>
      </c>
      <c r="D20" s="472"/>
      <c r="E20" s="483"/>
      <c r="F20" s="466" t="s">
        <v>349</v>
      </c>
      <c r="G20" s="466"/>
      <c r="H20" s="466"/>
      <c r="I20" s="467"/>
      <c r="J20" s="183"/>
      <c r="K20" s="183"/>
      <c r="M20" s="186"/>
      <c r="N20" s="178"/>
    </row>
    <row r="21" spans="2:14" ht="42" customHeight="1" x14ac:dyDescent="0.2">
      <c r="B21" s="192" t="s">
        <v>267</v>
      </c>
      <c r="C21" s="468" t="s">
        <v>350</v>
      </c>
      <c r="D21" s="469"/>
      <c r="E21" s="470"/>
      <c r="F21" s="471" t="s">
        <v>351</v>
      </c>
      <c r="G21" s="472"/>
      <c r="H21" s="472"/>
      <c r="I21" s="473"/>
      <c r="J21" s="188"/>
      <c r="K21" s="188"/>
      <c r="M21" s="193"/>
      <c r="N21" s="178"/>
    </row>
    <row r="22" spans="2:14" ht="23.25" customHeight="1" x14ac:dyDescent="0.2">
      <c r="B22" s="192" t="s">
        <v>268</v>
      </c>
      <c r="C22" s="474">
        <v>44197</v>
      </c>
      <c r="D22" s="475"/>
      <c r="E22" s="476"/>
      <c r="F22" s="182" t="s">
        <v>271</v>
      </c>
      <c r="G22" s="194">
        <v>3</v>
      </c>
      <c r="H22" s="182" t="s">
        <v>275</v>
      </c>
      <c r="I22" s="195">
        <v>3</v>
      </c>
      <c r="J22" s="196"/>
      <c r="K22" s="196"/>
      <c r="M22" s="193"/>
    </row>
    <row r="23" spans="2:14" ht="27" customHeight="1" x14ac:dyDescent="0.2">
      <c r="B23" s="192" t="s">
        <v>269</v>
      </c>
      <c r="C23" s="474">
        <v>44561</v>
      </c>
      <c r="D23" s="475"/>
      <c r="E23" s="476"/>
      <c r="F23" s="182" t="s">
        <v>272</v>
      </c>
      <c r="G23" s="477">
        <v>3</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+C30</f>
        <v>3</v>
      </c>
      <c r="G27" s="486">
        <f>D31</f>
        <v>3</v>
      </c>
      <c r="H27" s="207">
        <f>+IF(OR(D27=0,D27=""),0%,D27/C27)</f>
        <v>0</v>
      </c>
      <c r="I27" s="486">
        <f>G27+I22</f>
        <v>6</v>
      </c>
      <c r="J27" s="208"/>
      <c r="K27" s="208"/>
      <c r="M27" s="193"/>
    </row>
    <row r="28" spans="2:14" ht="19.5" customHeight="1" x14ac:dyDescent="0.2">
      <c r="B28" s="204" t="s">
        <v>114</v>
      </c>
      <c r="C28" s="227">
        <v>0</v>
      </c>
      <c r="D28" s="228">
        <f>+C28</f>
        <v>0</v>
      </c>
      <c r="E28" s="206">
        <f t="shared" ref="E28:E38" si="0">IF(OR(C28=0,C28=""),0,D28/C28)</f>
        <v>0</v>
      </c>
      <c r="F28" s="487"/>
      <c r="G28" s="487"/>
      <c r="H28" s="207">
        <f t="shared" ref="H28:H38" si="1">+IF(OR(D28=0,D28=""),0%,D28/C28)</f>
        <v>0</v>
      </c>
      <c r="I28" s="487"/>
      <c r="J28" s="208"/>
      <c r="K28" s="208"/>
      <c r="M28" s="193"/>
    </row>
    <row r="29" spans="2:14" ht="19.5" customHeight="1" x14ac:dyDescent="0.2">
      <c r="B29" s="204" t="s">
        <v>115</v>
      </c>
      <c r="C29" s="227">
        <v>0</v>
      </c>
      <c r="D29" s="228">
        <v>0</v>
      </c>
      <c r="E29" s="206">
        <f t="shared" si="0"/>
        <v>0</v>
      </c>
      <c r="F29" s="487"/>
      <c r="G29" s="487"/>
      <c r="H29" s="207">
        <f t="shared" si="1"/>
        <v>0</v>
      </c>
      <c r="I29" s="487"/>
      <c r="J29" s="208"/>
      <c r="K29" s="208"/>
      <c r="M29" s="193"/>
    </row>
    <row r="30" spans="2:14" ht="19.5" customHeight="1" x14ac:dyDescent="0.2">
      <c r="B30" s="204" t="s">
        <v>116</v>
      </c>
      <c r="C30" s="231">
        <v>3</v>
      </c>
      <c r="D30" s="230">
        <v>1</v>
      </c>
      <c r="E30" s="206">
        <f t="shared" si="0"/>
        <v>0.33333333333333331</v>
      </c>
      <c r="F30" s="487"/>
      <c r="G30" s="487"/>
      <c r="H30" s="207">
        <f t="shared" si="1"/>
        <v>0.33333333333333331</v>
      </c>
      <c r="I30" s="487"/>
      <c r="J30" s="208"/>
      <c r="K30" s="208"/>
    </row>
    <row r="31" spans="2:14" ht="19.5" customHeight="1" x14ac:dyDescent="0.2">
      <c r="B31" s="204" t="s">
        <v>117</v>
      </c>
      <c r="C31" s="231">
        <v>3</v>
      </c>
      <c r="D31" s="230">
        <v>3</v>
      </c>
      <c r="E31" s="206">
        <f t="shared" si="0"/>
        <v>1</v>
      </c>
      <c r="F31" s="487"/>
      <c r="G31" s="487"/>
      <c r="H31" s="207">
        <f t="shared" si="1"/>
        <v>1</v>
      </c>
      <c r="I31" s="487"/>
      <c r="J31" s="208"/>
      <c r="K31" s="208"/>
    </row>
    <row r="32" spans="2:14" ht="19.5" customHeight="1" x14ac:dyDescent="0.2">
      <c r="B32" s="204" t="s">
        <v>118</v>
      </c>
      <c r="C32" s="231">
        <v>3</v>
      </c>
      <c r="D32" s="230">
        <v>3</v>
      </c>
      <c r="E32" s="206">
        <f t="shared" si="0"/>
        <v>1</v>
      </c>
      <c r="F32" s="487"/>
      <c r="G32" s="487"/>
      <c r="H32" s="207">
        <f t="shared" si="1"/>
        <v>1</v>
      </c>
      <c r="I32" s="487"/>
      <c r="J32" s="208"/>
      <c r="K32" s="208"/>
    </row>
    <row r="33" spans="2:11" ht="19.5" customHeight="1" x14ac:dyDescent="0.2">
      <c r="B33" s="204" t="s">
        <v>119</v>
      </c>
      <c r="C33" s="231">
        <v>3</v>
      </c>
      <c r="D33" s="230"/>
      <c r="E33" s="206">
        <f t="shared" si="0"/>
        <v>0</v>
      </c>
      <c r="F33" s="487"/>
      <c r="G33" s="487"/>
      <c r="H33" s="207">
        <f t="shared" si="1"/>
        <v>0</v>
      </c>
      <c r="I33" s="487"/>
      <c r="J33" s="208"/>
      <c r="K33" s="208"/>
    </row>
    <row r="34" spans="2:11" ht="19.5" customHeight="1" x14ac:dyDescent="0.2">
      <c r="B34" s="204" t="s">
        <v>120</v>
      </c>
      <c r="C34" s="231">
        <v>3</v>
      </c>
      <c r="D34" s="230"/>
      <c r="E34" s="206">
        <f t="shared" si="0"/>
        <v>0</v>
      </c>
      <c r="F34" s="487"/>
      <c r="G34" s="487"/>
      <c r="H34" s="207">
        <f t="shared" si="1"/>
        <v>0</v>
      </c>
      <c r="I34" s="487"/>
      <c r="J34" s="208"/>
      <c r="K34" s="208"/>
    </row>
    <row r="35" spans="2:11" ht="19.5" customHeight="1" x14ac:dyDescent="0.2">
      <c r="B35" s="204" t="s">
        <v>121</v>
      </c>
      <c r="C35" s="231">
        <v>3</v>
      </c>
      <c r="D35" s="230"/>
      <c r="E35" s="206">
        <f t="shared" si="0"/>
        <v>0</v>
      </c>
      <c r="F35" s="487"/>
      <c r="G35" s="487"/>
      <c r="H35" s="207">
        <f t="shared" si="1"/>
        <v>0</v>
      </c>
      <c r="I35" s="487"/>
      <c r="J35" s="208"/>
      <c r="K35" s="208"/>
    </row>
    <row r="36" spans="2:11" ht="19.5" customHeight="1" x14ac:dyDescent="0.2">
      <c r="B36" s="204" t="s">
        <v>122</v>
      </c>
      <c r="C36" s="231">
        <v>3</v>
      </c>
      <c r="D36" s="230"/>
      <c r="E36" s="206">
        <f t="shared" si="0"/>
        <v>0</v>
      </c>
      <c r="F36" s="487"/>
      <c r="G36" s="487"/>
      <c r="H36" s="207">
        <f t="shared" si="1"/>
        <v>0</v>
      </c>
      <c r="I36" s="487"/>
      <c r="J36" s="208"/>
      <c r="K36" s="208"/>
    </row>
    <row r="37" spans="2:11" ht="19.5" customHeight="1" x14ac:dyDescent="0.2">
      <c r="B37" s="204" t="s">
        <v>123</v>
      </c>
      <c r="C37" s="231">
        <v>3</v>
      </c>
      <c r="D37" s="230"/>
      <c r="E37" s="206">
        <f t="shared" si="0"/>
        <v>0</v>
      </c>
      <c r="F37" s="487"/>
      <c r="G37" s="487"/>
      <c r="H37" s="207">
        <f t="shared" si="1"/>
        <v>0</v>
      </c>
      <c r="I37" s="487"/>
      <c r="J37" s="208"/>
      <c r="K37" s="208"/>
    </row>
    <row r="38" spans="2:11" ht="19.5" customHeight="1" x14ac:dyDescent="0.2">
      <c r="B38" s="204" t="s">
        <v>124</v>
      </c>
      <c r="C38" s="231">
        <v>3</v>
      </c>
      <c r="D38" s="230"/>
      <c r="E38" s="206">
        <f t="shared" si="0"/>
        <v>0</v>
      </c>
      <c r="F38" s="488"/>
      <c r="G38" s="488"/>
      <c r="H38" s="207">
        <f t="shared" si="1"/>
        <v>0</v>
      </c>
      <c r="I38" s="488"/>
      <c r="J38" s="208"/>
      <c r="K38" s="208"/>
    </row>
    <row r="39" spans="2:11" ht="52.5" customHeight="1" x14ac:dyDescent="0.2">
      <c r="B39" s="209" t="s">
        <v>277</v>
      </c>
      <c r="C39" s="460" t="s">
        <v>372</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95.25" customHeight="1" x14ac:dyDescent="0.2">
      <c r="B45" s="179" t="s">
        <v>278</v>
      </c>
      <c r="C45" s="453" t="s">
        <v>386</v>
      </c>
      <c r="D45" s="454"/>
      <c r="E45" s="454"/>
      <c r="F45" s="454"/>
      <c r="G45" s="454"/>
      <c r="H45" s="454"/>
      <c r="I45" s="455"/>
      <c r="J45" s="211"/>
      <c r="K45" s="211"/>
    </row>
    <row r="46" spans="2:11" ht="35.25" customHeight="1" x14ac:dyDescent="0.2">
      <c r="B46" s="179" t="s">
        <v>279</v>
      </c>
      <c r="C46" s="453" t="s">
        <v>370</v>
      </c>
      <c r="D46" s="454"/>
      <c r="E46" s="454"/>
      <c r="F46" s="454"/>
      <c r="G46" s="454"/>
      <c r="H46" s="454"/>
      <c r="I46" s="455"/>
      <c r="J46" s="211"/>
      <c r="K46" s="211"/>
    </row>
    <row r="47" spans="2:11" ht="66" customHeight="1" x14ac:dyDescent="0.2">
      <c r="B47" s="212" t="s">
        <v>280</v>
      </c>
      <c r="C47" s="456" t="s">
        <v>368</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354</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7pjM56BlVDQWX+y2PmzstTPLPdJQ1U0PdzM+B/hlR/rd314LNxAKLbiar71QfD9zUZE2IvJCx0sNQwjZkgubeg==" saltValue="8rSGEgmCW3PGgErVpE/lF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http://purl.org/dc/elements/1.1/"/>
    <ds:schemaRef ds:uri="08ebe415-1e9a-4b26-acfc-09642d3d19df"/>
    <ds:schemaRef ds:uri="http://www.w3.org/XML/1998/namespace"/>
    <ds:schemaRef ds:uri="http://purl.org/dc/dcmitype/"/>
    <ds:schemaRef ds:uri="http://schemas.microsoft.com/office/2006/documentManagement/types"/>
    <ds:schemaRef ds:uri="http://purl.org/dc/terms/"/>
    <ds:schemaRef ds:uri="d472a95f-029e-48ed-8556-580ff62e7833"/>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6</vt:lpstr>
      <vt:lpstr>META No. 3</vt:lpstr>
      <vt:lpstr>META No. 4</vt:lpstr>
      <vt:lpstr>META No.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57310</cp:lastModifiedBy>
  <cp:lastPrinted>2018-04-10T15:28:46Z</cp:lastPrinted>
  <dcterms:created xsi:type="dcterms:W3CDTF">2010-03-25T16:40:43Z</dcterms:created>
  <dcterms:modified xsi:type="dcterms:W3CDTF">2021-08-11T19:39:38Z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