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10OCTUBRE\Obligacion9\Reporteseptiembre\"/>
    </mc:Choice>
  </mc:AlternateContent>
  <xr:revisionPtr revIDLastSave="0" documentId="13_ncr:1_{7B1ECA47-41CF-4997-828C-341037C0E396}"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71" l="1"/>
  <c r="E36" i="68" l="1"/>
  <c r="E35" i="68"/>
  <c r="E31" i="68"/>
  <c r="H35" i="71"/>
  <c r="H31" i="71"/>
  <c r="D28" i="71"/>
  <c r="H28" i="71" s="1"/>
  <c r="H27" i="68"/>
  <c r="H28" i="68" s="1"/>
  <c r="H29" i="68" s="1"/>
  <c r="H30" i="68" s="1"/>
  <c r="F27" i="71"/>
  <c r="H38" i="71"/>
  <c r="H37" i="71"/>
  <c r="H36" i="71"/>
  <c r="H34" i="71"/>
  <c r="H33" i="71"/>
  <c r="H32" i="71"/>
  <c r="H30" i="71"/>
  <c r="H29" i="71"/>
  <c r="H27" i="71"/>
  <c r="H27" i="70"/>
  <c r="H28" i="70" s="1"/>
  <c r="H29" i="70" s="1"/>
  <c r="H30" i="70" s="1"/>
  <c r="H31" i="70" s="1"/>
  <c r="H32" i="70" s="1"/>
  <c r="H33" i="70" s="1"/>
  <c r="H34" i="70" s="1"/>
  <c r="H35" i="70" s="1"/>
  <c r="H36" i="70" s="1"/>
  <c r="H37" i="70" s="1"/>
  <c r="H38" i="70" s="1"/>
  <c r="H38" i="69"/>
  <c r="H37" i="69"/>
  <c r="H36" i="69"/>
  <c r="H35" i="69"/>
  <c r="H27" i="69"/>
  <c r="H28" i="69" s="1"/>
  <c r="H29" i="69" s="1"/>
  <c r="H30" i="69" s="1"/>
  <c r="H31" i="69" s="1"/>
  <c r="H32" i="69" s="1"/>
  <c r="H33" i="69" s="1"/>
  <c r="H34" i="69" s="1"/>
  <c r="H27" i="67"/>
  <c r="H28" i="67"/>
  <c r="H29" i="67" s="1"/>
  <c r="H30" i="67" s="1"/>
  <c r="H31" i="67" s="1"/>
  <c r="H32" i="67" s="1"/>
  <c r="H33" i="67" s="1"/>
  <c r="H34" i="67" s="1"/>
  <c r="H35" i="67" s="1"/>
  <c r="H36" i="67" s="1"/>
  <c r="H37" i="67" s="1"/>
  <c r="H38" i="67" s="1"/>
  <c r="H27" i="24"/>
  <c r="H28" i="24" s="1"/>
  <c r="H29" i="24" s="1"/>
  <c r="H30" i="24" s="1"/>
  <c r="H31" i="24" s="1"/>
  <c r="H32" i="24" s="1"/>
  <c r="H33" i="24" s="1"/>
  <c r="H34" i="24" s="1"/>
  <c r="H35" i="24" s="1"/>
  <c r="H36" i="24" s="1"/>
  <c r="H37" i="24" s="1"/>
  <c r="H38" i="24" s="1"/>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<sst xmlns="http://schemas.openxmlformats.org/spreadsheetml/2006/main" count="1158" uniqueCount="386">
  <si>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</si>
  <si>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</si>
  <si>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</si>
  <si>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</si>
  <si>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</si>
  <si>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</si>
  <si>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</si>
  <si>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</si>
  <si>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</si>
  <si>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</si>
  <si>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</si>
  <si>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</si>
  <si>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</si>
  <si>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</si>
  <si>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</si>
  <si>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</si>
  <si>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</si>
  <si>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</si>
  <si>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</si>
  <si>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</si>
  <si>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</si>
  <si>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</si>
  <si>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</si>
  <si>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</si>
  <si>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</si>
  <si>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</si>
  <si>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</si>
  <si>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</si>
  <si>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</si>
  <si>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</si>
  <si>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</si>
  <si>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</si>
  <si>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</si>
  <si>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</si>
  <si>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</si>
  <si>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</si>
  <si>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</si>
  <si>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</si>
  <si>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</si>
  <si>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</si>
  <si>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</si>
  <si>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</si>
  <si>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</si>
  <si>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</si>
  <si>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</si>
  <si>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</si>
  <si>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</si>
  <si>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</si>
  <si>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</si>
  <si>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</si>
  <si>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</si>
  <si>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</si>
  <si>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</si>
  <si>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</si>
  <si>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</si>
  <si>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</si>
  <si>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</si>
  <si>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</si>
  <si>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</si>
  <si>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</si>
  <si>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</si>
  <si>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</si>
  <si>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</si>
  <si>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</si>
  <si>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</si>
  <si>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</si>
  <si>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</si>
  <si>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</si>
  <si>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</si>
  <si>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</si>
  <si>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</si>
  <si>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</si>
  <si>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</si>
  <si>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</si>
  <si>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</si>
  <si>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</si>
  <si>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</si>
  <si>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</si>
  <si>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</si>
  <si>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</si>
  <si>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</si>
  <si>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</si>
  <si>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</si>
  <si>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</si>
  <si>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</si>
  <si>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</si>
  <si>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</si>
  <si>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</si>
  <si>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</si>
  <si>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</si>
  <si>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</si>
  <si>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</si>
  <si>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</si>
  <si>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</si>
  <si>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</si>
  <si>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</si>
  <si>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</si>
  <si>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</si>
  <si>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</si>
  <si>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</si>
  <si>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</si>
  <si>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</si>
  <si>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</si>
  <si>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</si>
  <si>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</si>
  <si>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</si>
  <si>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</si>
  <si>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</si>
  <si>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</si>
  <si>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</si>
  <si>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</si>
  <si>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</si>
  <si>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</si>
  <si>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</si>
  <si>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</si>
  <si>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</si>
  <si>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</si>
  <si>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</si>
  <si>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</si>
  <si>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</si>
  <si>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</si>
  <si>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</si>
  <si>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</si>
  <si>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</si>
  <si>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</si>
  <si>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</si>
  <si>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</si>
  <si>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</si>
  <si>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</si>
  <si>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</si>
  <si>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</si>
  <si>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</si>
  <si>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</si>
  <si>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</si>
  <si>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</si>
  <si>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</si>
  <si>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</si>
  <si>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</si>
  <si>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</si>
  <si>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</si>
  <si>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</si>
  <si>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</si>
  <si>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</si>
  <si>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</si>
  <si>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</si>
  <si>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</si>
  <si>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</si>
  <si>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</si>
  <si>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</si>
  <si>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</si>
  <si>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</si>
  <si>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</si>
  <si>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</si>
  <si>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</si>
  <si>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</si>
  <si>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</si>
  <si>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</si>
  <si>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</si>
  <si>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</si>
  <si>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</si>
  <si>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</si>
  <si>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</si>
  <si>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</si>
  <si>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</si>
  <si>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</si>
  <si>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</si>
  <si>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</si>
  <si>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</si>
  <si>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</si>
  <si>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</si>
  <si>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</si>
  <si>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</si>
  <si>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</si>
  <si>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</si>
  <si>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</si>
  <si>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</si>
  <si>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</si>
  <si>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</si>
  <si>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</si>
  <si>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</si>
  <si>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</si>
  <si>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</si>
  <si>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</si>
  <si>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</si>
  <si>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</si>
  <si>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</si>
  <si>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</si>
  <si>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</si>
  <si>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</si>
  <si>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</si>
  <si>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</si>
  <si>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</si>
  <si>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</si>
  <si>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</si>
  <si>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</si>
  <si>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</si>
  <si>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</si>
  <si>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</si>
  <si>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</si>
  <si>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</si>
  <si>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</si>
  <si>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</si>
  <si>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</si>
  <si>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</si>
  <si>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</si>
  <si>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</si>
  <si>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</si>
  <si>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</si>
  <si>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</si>
  <si>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</si>
  <si>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</si>
  <si>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</si>
  <si>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</si>
  <si>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</si>
  <si>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</si>
  <si>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</si>
  <si>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</si>
  <si>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</si>
  <si>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</si>
  <si>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</si>
  <si>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</si>
  <si>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</si>
  <si>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</si>
  <si>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</si>
  <si>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</si>
  <si>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</si>
  <si>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</si>
  <si>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</si>
  <si>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</si>
  <si>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</si>
  <si>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</si>
  <si>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</si>
  <si>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</si>
  <si>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</si>
  <si>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</si>
  <si>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</si>
  <si>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</si>
  <si>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</si>
  <si>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</si>
  <si>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</si>
  <si>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</si>
  <si>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</si>
  <si>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</si>
  <si>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</si>
  <si>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</si>
  <si>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</si>
  <si>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</si>
  <si>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</si>
  <si>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</si>
  <si>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</si>
  <si>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</si>
  <si>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</si>
  <si>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</si>
  <si>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</si>
  <si>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</si>
  <si>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</si>
  <si>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</si>
  <si>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</si>
  <si>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</si>
  <si>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</si>
  <si>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</si>
  <si>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</si>
  <si>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</si>
  <si>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</si>
  <si>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</si>
  <si>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</si>
  <si>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</si>
  <si>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</si>
  <si>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</si>
  <si>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</si>
  <si>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</si>
  <si>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</si>
  <si>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</si>
  <si>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</si>
  <si>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</si>
  <si>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</si>
  <si>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</si>
  <si>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</si>
  <si>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</si>
  <si>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</si>
  <si>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</si>
  <si>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</si>
  <si>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</si>
  <si>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</si>
  <si>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</si>
  <si>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</si>
  <si>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</si>
  <si>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</si>
  <si>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</si>
  <si>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</si>
  <si>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</si>
  <si>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</si>
  <si>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</si>
  <si>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</si>
  <si>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</si>
  <si>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</si>
  <si>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</si>
  <si>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</si>
  <si>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</si>
  <si>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</si>
  <si>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</si>
  <si>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</si>
  <si>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</si>
  <si>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</si>
  <si>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</si>
  <si>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</si>
  <si>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</si>
  <si>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</si>
  <si>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</si>
  <si>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</si>
  <si>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</si>
  <si>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</si>
  <si>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</si>
  <si>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</si>
  <si>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</si>
  <si>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</si>
  <si>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</si>
  <si>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</si>
  <si>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</si>
  <si>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</si>
  <si>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</si>
  <si>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</si>
  <si>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</si>
  <si>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</si>
  <si>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</si>
  <si>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</si>
  <si>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</si>
  <si>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</si>
  <si>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</si>
  <si>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</si>
  <si>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</si>
  <si>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</si>
  <si>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</si>
  <si>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</si>
  <si>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</si>
  <si>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</si>
  <si>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</si>
  <si>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</si>
  <si>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</si>
  <si>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</si>
  <si>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</si>
  <si>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</si>
  <si>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</si>
  <si>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</si>
  <si>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</si>
  <si>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</si>
  <si>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</si>
  <si>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</si>
  <si>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</si>
  <si>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</si>
  <si>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</si>
  <si>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</si>
  <si>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</si>
  <si>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</si>
  <si>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</si>
  <si>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</si>
  <si>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</si>
  <si>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</si>
  <si>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</si>
  <si>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</si>
  <si>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</si>
  <si>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</si>
  <si>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</si>
  <si>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</si>
  <si>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</si>
  <si>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</si>
  <si>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</si>
  <si>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</si>
  <si>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</si>
  <si>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</si>
  <si>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</si>
  <si>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</si>
  <si>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</si>
  <si>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 xml:space="preserve">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t>
  </si>
  <si>
    <t>Se realizo el convenio con el Colegio de Abogados de Catamarca (ARG) y el Instituto Distrital de Proteccion y Bienestar Animal (IDPYBA), con el fin de elaborar una investigacion sobre indicadores de cambios culturales en la protección y el bienestar animal. Actualmente, se viene trabajando el producto de investigacion titulado " Índice integral de protección y bienestar animal"</t>
  </si>
  <si>
    <t>A corte de este reporte, se realizaron las sesiones programadas del semillero  de “Género, protección y bienestar animal”, Ciencia Animal 2 y Etica Animal 2 con los participantes inscritos.</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</si>
  <si>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44,00% por el cumplimiento de esta tarea en el plan de accion.</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</si>
  <si>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44,00% por el cumplimiento de esta tarea en el plan de accion.
Adicionalmente, esta meta esta directamente ligada a las actividades y resultados de la meta No. 2 "Elaborar 5 diagnósticos de necesidades de producción de investigación y gestión del conocimiento de la áreas institucionales".</t>
  </si>
  <si>
    <t>Ninguno</t>
  </si>
  <si>
    <t>Los semillero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segun el cronograma de trabajo publicado en redes y las plataformas institucionales, y asi mismo, realizando sesiones de trabajo semanalmente. Se ha avanzado en el 92,50% por el cumplimiento de esta tarea en el plan de accion.</t>
  </si>
  <si>
    <t>Se viene implementando la herramienta cualitativa de diagnóstico, y se estan consolidadndo los datos para el suporte de documento para el cerre de la vigencia</t>
  </si>
  <si>
    <t xml:space="preserve">Se realizo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realizó el segundo reporte de indicadores de la Política Pública Distrital de Protección y Bienestar Animal ─PPDPYBA titulado "AVANCES DISTRITALES EN LA PROTECCIÓN Y EL BIENESTAR ANIMAL”. Debido a que la PPPYBA, se organiza en ejes temáticos conformados por líneas de acción. Los ejes temáticos hacen referencia a los aspectos generales que se buscan impulsar con la implementación de la Política; agrupando acciones de una naturaleza similar, consideradas determinantes para la modificación de la situación de partida. Las líneas de acción, por su parte, son los diferentes componentes específicos, que integran cada eje y que concurren hacia el logro de un fin común. </t>
  </si>
  <si>
    <t>Para el segundo reporte se llama: Política Pública PYBA Reporte 4 - julio 2021  "Avances distritales en la protección y el bienestar animal". y trata del reporte de avances de los ejes 1 y 2 de la política pública, relacionados con cultura ciudadana y la gestión institucional. Ya se encuentra publicado en el Observatorio PYBA. Adicionalmente,Se esta sistematizando la informacion para el tercer reporte, con los datos suministrados en la subdireccion de gestion corporativa bajo el eje 1 "cultura ciudadana" y el eje 2 "Respuesta institucional" de la Politica Publica PYBA. Se espera tenerlo termidado para el mes de Noviembre.</t>
  </si>
  <si>
    <t>Se viene adelantando la sistematizacion de datos para el tercer reporte de la vigencia 2021. Se planea tener los datos consolidados a final del mes de Noviembre y publicado en el Observatorio PYBA.</t>
  </si>
  <si>
    <t>Se esta implementando la herramienta de recoleccion de datos para el proyecto Estimativo de la abundancia y densidad poblacional de perros (Canis lupus familiaris) deambulantes  en Bogotá, Colombia y de la investigacion para los Riesgos en la cría y reproducción selectiva de animales: Descripción de las enfermedades genéticas, congénitas, hereditarias o propias de la configuración racial en animales de compañía
Se esta implementando en campo la recoleccion de datos para su analisis y tabulacion. la investigacion para los riesgos en la cría y reproducción selectiva de animales, a la fecha se ha avanzado en el borrador del documento difinitivo, estando actualmente en etapa de revisión por parte del Comité de Investigación, previo a su publicación el 13 de octubre de 2021.</t>
  </si>
  <si>
    <t>Se esta implementando en campo la recoleccion de datos para su analisis y tabulacion. la investigacion para los riesgos en la cría y reproducción selectiva de animales, a la fecha se ha avanzado en el borrador del documento difinitivo, estando actualmente en etapa de revisión por parte del Comité de Investigación, previo a su publicación el 13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</si>
</sst>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3">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39866944"/>
        <c:axId val="239867504"/>
      </c:lineChart>
      <c:catAx>
        <c:axId val="2398669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9867504"/>
        <c:crosses val="autoZero"/>
        <c:auto val="1"/>
        <c:lblAlgn val="ctr"/>
        <c:lblOffset val="100"/>
        <c:noMultiLvlLbl val="0"/>
      </c:catAx>
      <c:valAx>
        <c:axId val="23986750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986694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pt idx="6">
                  <c:v>0</c:v>
                </c:pt>
                <c:pt idx="7">
                  <c:v>0</c:v>
                </c:pt>
                <c:pt idx="8" formatCode="_(* #,##0_);_(* \(#,##0\);_(* &quot;-&quot;??_);_(@_)">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9871424"/>
        <c:axId val="236686336"/>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0.25</c:v>
                </c:pt>
                <c:pt idx="7">
                  <c:v>0.25</c:v>
                </c:pt>
                <c:pt idx="8">
                  <c:v>0.5</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6686896"/>
        <c:axId val="236691936"/>
      </c:lineChart>
      <c:catAx>
        <c:axId val="2398714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686336"/>
        <c:crosses val="autoZero"/>
        <c:auto val="1"/>
        <c:lblAlgn val="ctr"/>
        <c:lblOffset val="100"/>
        <c:noMultiLvlLbl val="0"/>
      </c:catAx>
      <c:valAx>
        <c:axId val="23668633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9871424"/>
        <c:crosses val="autoZero"/>
        <c:crossBetween val="between"/>
      </c:valAx>
      <c:valAx>
        <c:axId val="236691936"/>
        <c:scaling>
          <c:orientation val="minMax"/>
        </c:scaling>
        <c:delete val="0"/>
        <c:axPos val="r"/>
        <c:numFmt formatCode="0%" sourceLinked="1"/>
        <c:majorTickMark val="out"/>
        <c:minorTickMark val="none"/>
        <c:tickLblPos val="nextTo"/>
        <c:crossAx val="236686896"/>
        <c:crosses val="max"/>
        <c:crossBetween val="between"/>
      </c:valAx>
      <c:catAx>
        <c:axId val="236686896"/>
        <c:scaling>
          <c:orientation val="minMax"/>
        </c:scaling>
        <c:delete val="1"/>
        <c:axPos val="b"/>
        <c:numFmt formatCode="General" sourceLinked="1"/>
        <c:majorTickMark val="out"/>
        <c:minorTickMark val="none"/>
        <c:tickLblPos val="nextTo"/>
        <c:crossAx val="23669193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6685776"/>
        <c:axId val="236693056"/>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6685776"/>
        <c:axId val="236693056"/>
      </c:lineChart>
      <c:catAx>
        <c:axId val="236685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6693056"/>
        <c:crosses val="autoZero"/>
        <c:auto val="1"/>
        <c:lblAlgn val="ctr"/>
        <c:lblOffset val="100"/>
        <c:noMultiLvlLbl val="0"/>
      </c:catAx>
      <c:valAx>
        <c:axId val="23669305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668577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185723664"/>
        <c:axId val="63966976"/>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185723664"/>
        <c:axId val="63966976"/>
      </c:lineChart>
      <c:catAx>
        <c:axId val="1857236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3966976"/>
        <c:crosses val="autoZero"/>
        <c:auto val="1"/>
        <c:lblAlgn val="ctr"/>
        <c:lblOffset val="100"/>
        <c:noMultiLvlLbl val="0"/>
      </c:catAx>
      <c:valAx>
        <c:axId val="63966976"/>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57236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pt idx="6">
                  <c:v>1</c:v>
                </c:pt>
                <c:pt idx="7">
                  <c:v>0</c:v>
                </c:pt>
                <c:pt idx="8">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107038224"/>
        <c:axId val="107037664"/>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1</c:v>
                </c:pt>
                <c:pt idx="7">
                  <c:v>1</c:v>
                </c:pt>
                <c:pt idx="8">
                  <c:v>1</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5156304"/>
        <c:axId val="35159104"/>
      </c:lineChart>
      <c:catAx>
        <c:axId val="10703822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7037664"/>
        <c:crosses val="autoZero"/>
        <c:auto val="1"/>
        <c:lblAlgn val="ctr"/>
        <c:lblOffset val="100"/>
        <c:noMultiLvlLbl val="0"/>
      </c:catAx>
      <c:valAx>
        <c:axId val="10703766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038224"/>
        <c:crosses val="autoZero"/>
        <c:crossBetween val="between"/>
      </c:valAx>
      <c:valAx>
        <c:axId val="35159104"/>
        <c:scaling>
          <c:orientation val="minMax"/>
        </c:scaling>
        <c:delete val="0"/>
        <c:axPos val="r"/>
        <c:numFmt formatCode="0%" sourceLinked="1"/>
        <c:majorTickMark val="out"/>
        <c:minorTickMark val="none"/>
        <c:tickLblPos val="nextTo"/>
        <c:crossAx val="35156304"/>
        <c:crosses val="max"/>
        <c:crossBetween val="between"/>
      </c:valAx>
      <c:catAx>
        <c:axId val="35156304"/>
        <c:scaling>
          <c:orientation val="minMax"/>
        </c:scaling>
        <c:delete val="1"/>
        <c:axPos val="b"/>
        <c:numFmt formatCode="General" sourceLinked="1"/>
        <c:majorTickMark val="out"/>
        <c:minorTickMark val="none"/>
        <c:tickLblPos val="nextTo"/>
        <c:crossAx val="3515910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pt idx="6" formatCode="_(* #,##0_);_(* \(#,##0\);_(* &quot;-&quot;??_);_(@_)">
                  <c:v>3</c:v>
                </c:pt>
                <c:pt idx="7"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9398016"/>
        <c:axId val="239398576"/>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39399696"/>
        <c:axId val="239399136"/>
      </c:lineChart>
      <c:catAx>
        <c:axId val="239398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9398576"/>
        <c:crosses val="autoZero"/>
        <c:auto val="1"/>
        <c:lblAlgn val="ctr"/>
        <c:lblOffset val="100"/>
        <c:noMultiLvlLbl val="0"/>
      </c:catAx>
      <c:valAx>
        <c:axId val="239398576"/>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9398016"/>
        <c:crosses val="autoZero"/>
        <c:crossBetween val="between"/>
      </c:valAx>
      <c:valAx>
        <c:axId val="239399136"/>
        <c:scaling>
          <c:orientation val="minMax"/>
        </c:scaling>
        <c:delete val="0"/>
        <c:axPos val="r"/>
        <c:numFmt formatCode="0%" sourceLinked="1"/>
        <c:majorTickMark val="out"/>
        <c:minorTickMark val="none"/>
        <c:tickLblPos val="nextTo"/>
        <c:crossAx val="239399696"/>
        <c:crosses val="max"/>
        <c:crossBetween val="between"/>
      </c:valAx>
      <c:catAx>
        <c:axId val="239399696"/>
        <c:scaling>
          <c:orientation val="minMax"/>
        </c:scaling>
        <c:delete val="1"/>
        <c:axPos val="b"/>
        <c:numFmt formatCode="General" sourceLinked="1"/>
        <c:majorTickMark val="out"/>
        <c:minorTickMark val="none"/>
        <c:tickLblPos val="nextTo"/>
        <c:crossAx val="23939913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pt idx="6">
                  <c:v>0.05</c:v>
                </c:pt>
                <c:pt idx="7">
                  <c:v>2.5000000000000001E-2</c:v>
                </c:pt>
                <c:pt idx="8">
                  <c:v>0.11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34730896"/>
        <c:axId val="23473033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0.41499999999999998</c:v>
                </c:pt>
                <c:pt idx="7">
                  <c:v>0.44</c:v>
                </c:pt>
                <c:pt idx="8">
                  <c:v>0.55000000000000004</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40857504"/>
        <c:axId val="234729776"/>
      </c:lineChart>
      <c:catAx>
        <c:axId val="2347308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4730336"/>
        <c:crosses val="autoZero"/>
        <c:auto val="1"/>
        <c:lblAlgn val="ctr"/>
        <c:lblOffset val="100"/>
        <c:noMultiLvlLbl val="0"/>
      </c:catAx>
      <c:valAx>
        <c:axId val="234730336"/>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4730896"/>
        <c:crosses val="autoZero"/>
        <c:crossBetween val="between"/>
      </c:valAx>
      <c:valAx>
        <c:axId val="234729776"/>
        <c:scaling>
          <c:orientation val="minMax"/>
          <c:max val="1"/>
        </c:scaling>
        <c:delete val="0"/>
        <c:axPos val="r"/>
        <c:numFmt formatCode="0.00%" sourceLinked="1"/>
        <c:majorTickMark val="out"/>
        <c:minorTickMark val="none"/>
        <c:tickLblPos val="nextTo"/>
        <c:crossAx val="240857504"/>
        <c:crosses val="max"/>
        <c:crossBetween val="between"/>
      </c:valAx>
      <c:catAx>
        <c:axId val="240857504"/>
        <c:scaling>
          <c:orientation val="minMax"/>
        </c:scaling>
        <c:delete val="1"/>
        <c:axPos val="b"/>
        <c:majorTickMark val="out"/>
        <c:minorTickMark val="none"/>
        <c:tickLblPos val="nextTo"/>
        <c:crossAx val="234729776"/>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44317456"/>
        <c:axId val="244318016"/>
      </c:lineChart>
      <c:catAx>
        <c:axId val="244317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4318016"/>
        <c:crosses val="autoZero"/>
        <c:auto val="1"/>
        <c:lblAlgn val="ctr"/>
        <c:lblOffset val="100"/>
        <c:noMultiLvlLbl val="0"/>
      </c:catAx>
      <c:valAx>
        <c:axId val="24431801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31745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99"/>
      <c r="B2" s="299"/>
      <c r="C2" s="284" t="s">
        <v>24</v>
      </c>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91"/>
    </row>
    <row r="3" spans="1:67" s="118" customFormat="1" ht="45.75" customHeight="1" x14ac:dyDescent="0.25">
      <c r="A3" s="299"/>
      <c r="B3" s="299"/>
      <c r="C3" s="284" t="s">
        <v>25</v>
      </c>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92"/>
    </row>
    <row r="4" spans="1:67" s="118" customFormat="1" ht="45.75" customHeight="1" x14ac:dyDescent="0.25">
      <c r="A4" s="299"/>
      <c r="B4" s="299"/>
      <c r="C4" s="284" t="s">
        <v>198</v>
      </c>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92"/>
    </row>
    <row r="5" spans="1:67" s="118" customFormat="1" ht="45.75" customHeight="1" x14ac:dyDescent="0.25">
      <c r="A5" s="299"/>
      <c r="B5" s="299"/>
      <c r="C5" s="302" t="s">
        <v>29</v>
      </c>
      <c r="D5" s="302"/>
      <c r="E5" s="302"/>
      <c r="F5" s="302"/>
      <c r="G5" s="302"/>
      <c r="H5" s="302"/>
      <c r="I5" s="302"/>
      <c r="J5" s="302"/>
      <c r="K5" s="302"/>
      <c r="L5" s="302"/>
      <c r="M5" s="302"/>
      <c r="N5" s="302"/>
      <c r="O5" s="302"/>
      <c r="P5" s="302"/>
      <c r="Q5" s="302"/>
      <c r="R5" s="289" t="s">
        <v>189</v>
      </c>
      <c r="S5" s="289"/>
      <c r="T5" s="289"/>
      <c r="U5" s="289"/>
      <c r="V5" s="289"/>
      <c r="W5" s="289"/>
      <c r="X5" s="289"/>
      <c r="Y5" s="289"/>
      <c r="Z5" s="289"/>
      <c r="AA5" s="289"/>
      <c r="AB5" s="289"/>
      <c r="AC5" s="289"/>
      <c r="AD5" s="289"/>
      <c r="AE5" s="289"/>
      <c r="AF5" s="293"/>
    </row>
    <row r="6" spans="1:67" s="119" customFormat="1" ht="30.75" customHeight="1" x14ac:dyDescent="0.25">
      <c r="D6" s="120"/>
      <c r="K6" s="121"/>
      <c r="AA6" s="122"/>
    </row>
    <row r="7" spans="1:67" s="119" customFormat="1" ht="42" customHeight="1" x14ac:dyDescent="0.25">
      <c r="B7" s="123" t="s">
        <v>32</v>
      </c>
      <c r="C7" s="298" t="e">
        <f>+#REF!</f>
        <v>#REF!</v>
      </c>
      <c r="D7" s="298"/>
      <c r="E7" s="298"/>
      <c r="F7" s="298"/>
      <c r="G7" s="298"/>
      <c r="K7" s="121"/>
      <c r="AA7" s="122"/>
    </row>
    <row r="8" spans="1:67" s="119" customFormat="1" ht="42" customHeight="1" x14ac:dyDescent="0.25">
      <c r="B8" s="123" t="s">
        <v>1</v>
      </c>
      <c r="C8" s="298" t="e">
        <f>+#REF!</f>
        <v>#REF!</v>
      </c>
      <c r="D8" s="298"/>
      <c r="E8" s="298"/>
      <c r="F8" s="298"/>
      <c r="G8" s="298"/>
      <c r="K8" s="121"/>
      <c r="AA8" s="122"/>
    </row>
    <row r="9" spans="1:67" s="119" customFormat="1" ht="42" customHeight="1" x14ac:dyDescent="0.25">
      <c r="B9" s="124" t="s">
        <v>30</v>
      </c>
      <c r="C9" s="298" t="e">
        <f>+#REF!</f>
        <v>#REF!</v>
      </c>
      <c r="D9" s="298"/>
      <c r="E9" s="298"/>
      <c r="F9" s="298"/>
      <c r="G9" s="298"/>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73" t="str">
        <f>+'[1]Sección 1. Metas - Magnitud'!B13</f>
        <v>PLAN DE DESARROLLO - BOGOTÁ MEJOR PARA TODOS 2016-2020</v>
      </c>
      <c r="B11" s="274"/>
      <c r="C11" s="274"/>
      <c r="D11" s="274"/>
      <c r="E11" s="274"/>
      <c r="F11" s="274"/>
      <c r="G11" s="274"/>
      <c r="H11" s="275"/>
      <c r="I11" s="295" t="s">
        <v>36</v>
      </c>
      <c r="J11" s="296"/>
      <c r="K11" s="296"/>
      <c r="L11" s="296"/>
      <c r="M11" s="296"/>
      <c r="N11" s="297"/>
      <c r="O11" s="290" t="s">
        <v>38</v>
      </c>
      <c r="P11" s="290"/>
      <c r="Q11" s="290"/>
      <c r="R11" s="290"/>
      <c r="S11" s="290"/>
      <c r="T11" s="290"/>
      <c r="U11" s="290"/>
      <c r="V11" s="290"/>
      <c r="W11" s="290"/>
      <c r="X11" s="290"/>
      <c r="Y11" s="290"/>
      <c r="Z11" s="290"/>
      <c r="AA11" s="290"/>
      <c r="AB11" s="290"/>
      <c r="AC11" s="290"/>
      <c r="AD11" s="273" t="s">
        <v>18</v>
      </c>
      <c r="AE11" s="274"/>
      <c r="AF11" s="27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9" t="s">
        <v>154</v>
      </c>
      <c r="B13" s="239" t="str">
        <f>+'[2]Sección 1. Metas - Magnitud'!I15</f>
        <v>Demarcar 2.600 kilómetro carril de vías</v>
      </c>
      <c r="C13" s="239">
        <v>224</v>
      </c>
      <c r="D13" s="239" t="s">
        <v>187</v>
      </c>
      <c r="E13" s="239">
        <v>171</v>
      </c>
      <c r="F13" s="243" t="s">
        <v>175</v>
      </c>
      <c r="G13" s="239" t="s">
        <v>152</v>
      </c>
      <c r="H13" s="239" t="s">
        <v>70</v>
      </c>
      <c r="I13" s="294" t="e">
        <f>SUM(J13:N14)</f>
        <v>#REF!</v>
      </c>
      <c r="J13" s="276" t="e">
        <f>+#REF!</f>
        <v>#REF!</v>
      </c>
      <c r="K13" s="278" t="e">
        <f>+#REF!</f>
        <v>#REF!</v>
      </c>
      <c r="L13" s="300" t="e">
        <f>+#REF!</f>
        <v>#REF!</v>
      </c>
      <c r="M13" s="276" t="e">
        <f>+#REF!</f>
        <v>#REF!</v>
      </c>
      <c r="N13" s="276" t="e">
        <f>+#REF!</f>
        <v>#REF!</v>
      </c>
      <c r="O13" s="271" t="e">
        <f>+#REF!</f>
        <v>#REF!</v>
      </c>
      <c r="P13" s="271">
        <v>6.45</v>
      </c>
      <c r="Q13" s="271">
        <v>31.03</v>
      </c>
      <c r="R13" s="271"/>
      <c r="S13" s="271" t="e">
        <f>+#REF!</f>
        <v>#REF!</v>
      </c>
      <c r="T13" s="271" t="e">
        <f>+#REF!</f>
        <v>#REF!</v>
      </c>
      <c r="U13" s="271" t="e">
        <f>+#REF!</f>
        <v>#REF!</v>
      </c>
      <c r="V13" s="271" t="e">
        <f>+#REF!</f>
        <v>#REF!</v>
      </c>
      <c r="W13" s="271" t="e">
        <f>+#REF!</f>
        <v>#REF!</v>
      </c>
      <c r="X13" s="271" t="e">
        <f>+#REF!</f>
        <v>#REF!</v>
      </c>
      <c r="Y13" s="271" t="e">
        <f>+#REF!</f>
        <v>#REF!</v>
      </c>
      <c r="Z13" s="271" t="e">
        <f>+#REF!</f>
        <v>#REF!</v>
      </c>
      <c r="AA13" s="282" t="e">
        <f>SUM(O13:Z14)</f>
        <v>#REF!</v>
      </c>
      <c r="AB13" s="246" t="e">
        <f>+AA13/K13</f>
        <v>#REF!</v>
      </c>
      <c r="AC13" s="246" t="e">
        <f>+(J13+AA13)/I13</f>
        <v>#REF!</v>
      </c>
      <c r="AD13" s="280" t="s">
        <v>219</v>
      </c>
      <c r="AE13" s="233" t="s">
        <v>223</v>
      </c>
      <c r="AF13" s="28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9"/>
      <c r="B14" s="239"/>
      <c r="C14" s="239"/>
      <c r="D14" s="239"/>
      <c r="E14" s="239"/>
      <c r="F14" s="243"/>
      <c r="G14" s="239"/>
      <c r="H14" s="239"/>
      <c r="I14" s="294"/>
      <c r="J14" s="277"/>
      <c r="K14" s="279"/>
      <c r="L14" s="301"/>
      <c r="M14" s="277"/>
      <c r="N14" s="277"/>
      <c r="O14" s="272"/>
      <c r="P14" s="272"/>
      <c r="Q14" s="272"/>
      <c r="R14" s="272"/>
      <c r="S14" s="272"/>
      <c r="T14" s="272"/>
      <c r="U14" s="272"/>
      <c r="V14" s="272"/>
      <c r="W14" s="272"/>
      <c r="X14" s="272"/>
      <c r="Y14" s="272"/>
      <c r="Z14" s="272"/>
      <c r="AA14" s="283"/>
      <c r="AB14" s="246"/>
      <c r="AC14" s="246"/>
      <c r="AD14" s="281"/>
      <c r="AE14" s="234"/>
      <c r="AF14" s="281"/>
    </row>
    <row r="15" spans="1:67" ht="89.25" customHeight="1" x14ac:dyDescent="0.25">
      <c r="A15" s="239" t="s">
        <v>154</v>
      </c>
      <c r="B15" s="239" t="str">
        <f>+'[2]Sección 1. Metas - Magnitud'!I18</f>
        <v>Instalar 35.000 señales verticales de pedestal</v>
      </c>
      <c r="C15" s="239">
        <v>223</v>
      </c>
      <c r="D15" s="239" t="s">
        <v>188</v>
      </c>
      <c r="E15" s="239">
        <v>170</v>
      </c>
      <c r="F15" s="243" t="s">
        <v>174</v>
      </c>
      <c r="G15" s="239" t="s">
        <v>152</v>
      </c>
      <c r="H15" s="239" t="s">
        <v>70</v>
      </c>
      <c r="I15" s="294" t="e">
        <f>SUM(J15:N16)</f>
        <v>#REF!</v>
      </c>
      <c r="J15" s="269" t="e">
        <f>+#REF!</f>
        <v>#REF!</v>
      </c>
      <c r="K15" s="285" t="e">
        <f>+#REF!</f>
        <v>#REF!</v>
      </c>
      <c r="L15" s="287" t="e">
        <f>+#REF!</f>
        <v>#REF!</v>
      </c>
      <c r="M15" s="269" t="e">
        <f>+#REF!</f>
        <v>#REF!</v>
      </c>
      <c r="N15" s="269" t="e">
        <f>+#REF!</f>
        <v>#REF!</v>
      </c>
      <c r="O15" s="271">
        <v>53</v>
      </c>
      <c r="P15" s="271">
        <v>712</v>
      </c>
      <c r="Q15" s="271">
        <v>881</v>
      </c>
      <c r="R15" s="271"/>
      <c r="S15" s="271" t="e">
        <f>+#REF!</f>
        <v>#REF!</v>
      </c>
      <c r="T15" s="271" t="e">
        <f>+#REF!</f>
        <v>#REF!</v>
      </c>
      <c r="U15" s="271" t="e">
        <f>+#REF!</f>
        <v>#REF!</v>
      </c>
      <c r="V15" s="271" t="e">
        <f>+#REF!</f>
        <v>#REF!</v>
      </c>
      <c r="W15" s="271" t="e">
        <f>+#REF!</f>
        <v>#REF!</v>
      </c>
      <c r="X15" s="271" t="e">
        <f>+#REF!</f>
        <v>#REF!</v>
      </c>
      <c r="Y15" s="271" t="e">
        <f>+#REF!</f>
        <v>#REF!</v>
      </c>
      <c r="Z15" s="271" t="e">
        <f>+#REF!</f>
        <v>#REF!</v>
      </c>
      <c r="AA15" s="282" t="e">
        <f>SUM(O15:Z16)</f>
        <v>#REF!</v>
      </c>
      <c r="AB15" s="246" t="e">
        <f>+AA15/K15</f>
        <v>#REF!</v>
      </c>
      <c r="AC15" s="246" t="e">
        <f>+(J15+AA15)/I15</f>
        <v>#REF!</v>
      </c>
      <c r="AD15" s="280" t="s">
        <v>221</v>
      </c>
      <c r="AE15" s="233" t="s">
        <v>223</v>
      </c>
      <c r="AF15" s="280" t="s">
        <v>222</v>
      </c>
    </row>
    <row r="16" spans="1:67" ht="140.25" customHeight="1" x14ac:dyDescent="0.25">
      <c r="A16" s="239"/>
      <c r="B16" s="239"/>
      <c r="C16" s="239"/>
      <c r="D16" s="239"/>
      <c r="E16" s="239"/>
      <c r="F16" s="243"/>
      <c r="G16" s="239"/>
      <c r="H16" s="239"/>
      <c r="I16" s="294"/>
      <c r="J16" s="270"/>
      <c r="K16" s="286"/>
      <c r="L16" s="288"/>
      <c r="M16" s="270"/>
      <c r="N16" s="270"/>
      <c r="O16" s="272"/>
      <c r="P16" s="272"/>
      <c r="Q16" s="272"/>
      <c r="R16" s="272"/>
      <c r="S16" s="272"/>
      <c r="T16" s="272"/>
      <c r="U16" s="272"/>
      <c r="V16" s="272"/>
      <c r="W16" s="272"/>
      <c r="X16" s="272"/>
      <c r="Y16" s="272"/>
      <c r="Z16" s="272"/>
      <c r="AA16" s="283"/>
      <c r="AB16" s="246"/>
      <c r="AC16" s="246"/>
      <c r="AD16" s="281"/>
      <c r="AE16" s="234"/>
      <c r="AF16" s="281"/>
    </row>
    <row r="17" spans="1:32" ht="62.25" customHeight="1" x14ac:dyDescent="0.25">
      <c r="A17" s="239" t="s">
        <v>154</v>
      </c>
      <c r="B17" s="240" t="str">
        <f>+'[2]Sección 1. Metas - Magnitud'!I45</f>
        <v>Realizar el 100% de las actividades para la segunda fase del Sistema Inteligente de Tranporte - SIT</v>
      </c>
      <c r="C17" s="239">
        <v>231</v>
      </c>
      <c r="D17" s="239" t="s">
        <v>176</v>
      </c>
      <c r="E17" s="239">
        <v>178</v>
      </c>
      <c r="F17" s="243" t="s">
        <v>177</v>
      </c>
      <c r="G17" s="239" t="s">
        <v>151</v>
      </c>
      <c r="H17" s="239" t="s">
        <v>70</v>
      </c>
      <c r="I17" s="247">
        <f>SUM(J17:N18)</f>
        <v>1</v>
      </c>
      <c r="J17" s="244">
        <v>0.05</v>
      </c>
      <c r="K17" s="241">
        <v>0.28999999999999998</v>
      </c>
      <c r="L17" s="257">
        <v>0.25</v>
      </c>
      <c r="M17" s="241">
        <v>0.4</v>
      </c>
      <c r="N17" s="241">
        <v>0.01</v>
      </c>
      <c r="O17" s="249">
        <v>0.19</v>
      </c>
      <c r="P17" s="250"/>
      <c r="Q17" s="250"/>
      <c r="R17" s="253">
        <v>0</v>
      </c>
      <c r="S17" s="254"/>
      <c r="T17" s="254"/>
      <c r="U17" s="263">
        <v>0</v>
      </c>
      <c r="V17" s="264"/>
      <c r="W17" s="264"/>
      <c r="X17" s="263">
        <v>0</v>
      </c>
      <c r="Y17" s="264"/>
      <c r="Z17" s="264"/>
      <c r="AA17" s="267">
        <f>+R17+O17+U17+X17</f>
        <v>0.19</v>
      </c>
      <c r="AB17" s="246">
        <f>+AA17/K17</f>
        <v>0.65517241379310354</v>
      </c>
      <c r="AC17" s="246">
        <f>+(J17+AA17)/I17</f>
        <v>0.24</v>
      </c>
      <c r="AD17" s="259" t="s">
        <v>224</v>
      </c>
      <c r="AE17" s="233" t="s">
        <v>223</v>
      </c>
      <c r="AF17" s="259" t="s">
        <v>225</v>
      </c>
    </row>
    <row r="18" spans="1:32" ht="200.25" customHeight="1" x14ac:dyDescent="0.25">
      <c r="A18" s="239"/>
      <c r="B18" s="240"/>
      <c r="C18" s="239"/>
      <c r="D18" s="239"/>
      <c r="E18" s="239"/>
      <c r="F18" s="243"/>
      <c r="G18" s="239"/>
      <c r="H18" s="239"/>
      <c r="I18" s="248"/>
      <c r="J18" s="245"/>
      <c r="K18" s="242"/>
      <c r="L18" s="258"/>
      <c r="M18" s="242"/>
      <c r="N18" s="242"/>
      <c r="O18" s="251"/>
      <c r="P18" s="252"/>
      <c r="Q18" s="252"/>
      <c r="R18" s="255"/>
      <c r="S18" s="256"/>
      <c r="T18" s="256"/>
      <c r="U18" s="265"/>
      <c r="V18" s="266"/>
      <c r="W18" s="266"/>
      <c r="X18" s="265"/>
      <c r="Y18" s="266"/>
      <c r="Z18" s="266"/>
      <c r="AA18" s="268"/>
      <c r="AB18" s="246"/>
      <c r="AC18" s="246"/>
      <c r="AD18" s="260"/>
      <c r="AE18" s="234"/>
      <c r="AF18" s="260"/>
    </row>
    <row r="19" spans="1:32" ht="62.25" customHeight="1" x14ac:dyDescent="0.25">
      <c r="A19" s="239" t="s">
        <v>154</v>
      </c>
      <c r="B19" s="240" t="str">
        <f>+'[2]Sección 1. Metas - Magnitud'!I48</f>
        <v>Realizar el 100% de las actividades para la segunda fase de Semáforos Inteligentes.</v>
      </c>
      <c r="C19" s="239">
        <v>232</v>
      </c>
      <c r="D19" s="239" t="s">
        <v>178</v>
      </c>
      <c r="E19" s="239">
        <v>179</v>
      </c>
      <c r="F19" s="243" t="s">
        <v>179</v>
      </c>
      <c r="G19" s="239" t="s">
        <v>151</v>
      </c>
      <c r="H19" s="239" t="s">
        <v>70</v>
      </c>
      <c r="I19" s="247">
        <f>SUM(J19:N20)</f>
        <v>1</v>
      </c>
      <c r="J19" s="244">
        <v>0.01</v>
      </c>
      <c r="K19" s="241">
        <v>0.15</v>
      </c>
      <c r="L19" s="257">
        <v>0.42</v>
      </c>
      <c r="M19" s="241">
        <v>0.42</v>
      </c>
      <c r="N19" s="241">
        <v>0</v>
      </c>
      <c r="O19" s="235">
        <v>0.35</v>
      </c>
      <c r="P19" s="236"/>
      <c r="Q19" s="236"/>
      <c r="R19" s="249">
        <v>0</v>
      </c>
      <c r="S19" s="250"/>
      <c r="T19" s="250"/>
      <c r="U19" s="235">
        <v>0</v>
      </c>
      <c r="V19" s="236"/>
      <c r="W19" s="236"/>
      <c r="X19" s="235">
        <v>0</v>
      </c>
      <c r="Y19" s="236"/>
      <c r="Z19" s="236"/>
      <c r="AA19" s="261">
        <f>+R19+O19+U19+X19</f>
        <v>0.35</v>
      </c>
      <c r="AB19" s="246">
        <f>+AA19/K19</f>
        <v>2.3333333333333335</v>
      </c>
      <c r="AC19" s="246">
        <f>+(J19+AA19)/I19</f>
        <v>0.36</v>
      </c>
      <c r="AD19" s="259" t="s">
        <v>227</v>
      </c>
      <c r="AE19" s="233" t="s">
        <v>223</v>
      </c>
      <c r="AF19" s="259" t="s">
        <v>225</v>
      </c>
    </row>
    <row r="20" spans="1:32" ht="298.5" customHeight="1" x14ac:dyDescent="0.25">
      <c r="A20" s="239"/>
      <c r="B20" s="240"/>
      <c r="C20" s="239"/>
      <c r="D20" s="239"/>
      <c r="E20" s="239"/>
      <c r="F20" s="243"/>
      <c r="G20" s="239"/>
      <c r="H20" s="239"/>
      <c r="I20" s="248"/>
      <c r="J20" s="245"/>
      <c r="K20" s="242"/>
      <c r="L20" s="258"/>
      <c r="M20" s="242"/>
      <c r="N20" s="242"/>
      <c r="O20" s="237"/>
      <c r="P20" s="238"/>
      <c r="Q20" s="238"/>
      <c r="R20" s="251"/>
      <c r="S20" s="252"/>
      <c r="T20" s="252"/>
      <c r="U20" s="237"/>
      <c r="V20" s="238"/>
      <c r="W20" s="238"/>
      <c r="X20" s="237"/>
      <c r="Y20" s="238"/>
      <c r="Z20" s="238"/>
      <c r="AA20" s="262"/>
      <c r="AB20" s="246"/>
      <c r="AC20" s="246"/>
      <c r="AD20" s="260"/>
      <c r="AE20" s="234"/>
      <c r="AF20" s="260"/>
    </row>
    <row r="21" spans="1:32" ht="62.25" customHeight="1" x14ac:dyDescent="0.25">
      <c r="A21" s="239" t="s">
        <v>154</v>
      </c>
      <c r="B21" s="240" t="str">
        <f>+'[2]Sección 1. Metas - Magnitud'!I51</f>
        <v>Realizar el 100% de las actividades para la primera fase de Detección Electrónica DEI</v>
      </c>
      <c r="C21" s="239">
        <v>233</v>
      </c>
      <c r="D21" s="239" t="s">
        <v>180</v>
      </c>
      <c r="E21" s="239">
        <v>180</v>
      </c>
      <c r="F21" s="243" t="s">
        <v>181</v>
      </c>
      <c r="G21" s="239" t="s">
        <v>151</v>
      </c>
      <c r="H21" s="239" t="s">
        <v>70</v>
      </c>
      <c r="I21" s="247">
        <f>SUM(J21:N22)</f>
        <v>1</v>
      </c>
      <c r="J21" s="244">
        <v>0.01</v>
      </c>
      <c r="K21" s="241">
        <v>0.1</v>
      </c>
      <c r="L21" s="257">
        <v>0.3</v>
      </c>
      <c r="M21" s="241">
        <v>0.55000000000000004</v>
      </c>
      <c r="N21" s="241">
        <v>0.04</v>
      </c>
      <c r="O21" s="235">
        <v>4.4999999999999998E-2</v>
      </c>
      <c r="P21" s="236"/>
      <c r="Q21" s="236"/>
      <c r="R21" s="235">
        <v>0</v>
      </c>
      <c r="S21" s="236"/>
      <c r="T21" s="236"/>
      <c r="U21" s="235">
        <v>0</v>
      </c>
      <c r="V21" s="236"/>
      <c r="W21" s="236"/>
      <c r="X21" s="235">
        <v>0</v>
      </c>
      <c r="Y21" s="236"/>
      <c r="Z21" s="236"/>
      <c r="AA21" s="261">
        <f>+R21+O21+U21+X21</f>
        <v>4.4999999999999998E-2</v>
      </c>
      <c r="AB21" s="246">
        <f>+AA21/K21</f>
        <v>0.44999999999999996</v>
      </c>
      <c r="AC21" s="246">
        <f>+(J21+AA21)/I21</f>
        <v>5.5E-2</v>
      </c>
      <c r="AD21" s="259" t="s">
        <v>228</v>
      </c>
      <c r="AE21" s="233" t="s">
        <v>223</v>
      </c>
      <c r="AF21" s="259" t="s">
        <v>225</v>
      </c>
    </row>
    <row r="22" spans="1:32" ht="124.5" customHeight="1" x14ac:dyDescent="0.25">
      <c r="A22" s="239"/>
      <c r="B22" s="240"/>
      <c r="C22" s="239"/>
      <c r="D22" s="239"/>
      <c r="E22" s="239"/>
      <c r="F22" s="243"/>
      <c r="G22" s="239"/>
      <c r="H22" s="239"/>
      <c r="I22" s="248"/>
      <c r="J22" s="245"/>
      <c r="K22" s="242"/>
      <c r="L22" s="258"/>
      <c r="M22" s="242"/>
      <c r="N22" s="242"/>
      <c r="O22" s="237"/>
      <c r="P22" s="238"/>
      <c r="Q22" s="238"/>
      <c r="R22" s="237"/>
      <c r="S22" s="238"/>
      <c r="T22" s="238"/>
      <c r="U22" s="237"/>
      <c r="V22" s="238"/>
      <c r="W22" s="238"/>
      <c r="X22" s="237"/>
      <c r="Y22" s="238"/>
      <c r="Z22" s="238"/>
      <c r="AA22" s="262"/>
      <c r="AB22" s="246"/>
      <c r="AC22" s="246"/>
      <c r="AD22" s="260"/>
      <c r="AE22" s="234"/>
      <c r="AF22" s="26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98" t="s">
        <v>58</v>
      </c>
      <c r="C9" s="59">
        <v>14</v>
      </c>
      <c r="D9" s="394" t="s">
        <v>59</v>
      </c>
      <c r="E9" s="394"/>
      <c r="F9" s="345" t="s">
        <v>207</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76"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507" t="s">
        <v>165</v>
      </c>
      <c r="I12" s="508"/>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153</v>
      </c>
      <c r="D14" s="380"/>
      <c r="E14" s="380"/>
      <c r="F14" s="380"/>
      <c r="G14" s="380"/>
      <c r="H14" s="380"/>
      <c r="I14" s="381"/>
      <c r="J14" s="19"/>
      <c r="K14" s="19"/>
      <c r="M14" s="23"/>
      <c r="N14" s="6" t="s">
        <v>76</v>
      </c>
    </row>
    <row r="15" spans="2:14" ht="30.75" customHeight="1" x14ac:dyDescent="0.2">
      <c r="B15" s="20" t="s">
        <v>77</v>
      </c>
      <c r="C15" s="345" t="s">
        <v>166</v>
      </c>
      <c r="D15" s="346"/>
      <c r="E15" s="346"/>
      <c r="F15" s="509"/>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510" t="s">
        <v>167</v>
      </c>
      <c r="D17" s="511"/>
      <c r="E17" s="511"/>
      <c r="F17" s="511"/>
      <c r="G17" s="511"/>
      <c r="H17" s="511"/>
      <c r="I17" s="512"/>
      <c r="J17" s="24"/>
      <c r="K17" s="24"/>
      <c r="M17" s="23" t="s">
        <v>86</v>
      </c>
      <c r="N17" s="6" t="s">
        <v>39</v>
      </c>
    </row>
    <row r="18" spans="2:14" ht="30.75" customHeight="1" x14ac:dyDescent="0.2">
      <c r="B18" s="20" t="s">
        <v>87</v>
      </c>
      <c r="C18" s="345" t="s">
        <v>168</v>
      </c>
      <c r="D18" s="346"/>
      <c r="E18" s="346"/>
      <c r="F18" s="346"/>
      <c r="G18" s="346"/>
      <c r="H18" s="346"/>
      <c r="I18" s="347"/>
      <c r="J18" s="25"/>
      <c r="K18" s="25"/>
      <c r="M18" s="23" t="s">
        <v>88</v>
      </c>
      <c r="N18" s="6" t="s">
        <v>40</v>
      </c>
    </row>
    <row r="19" spans="2:14" ht="30.75" customHeight="1" x14ac:dyDescent="0.2">
      <c r="B19" s="20" t="s">
        <v>89</v>
      </c>
      <c r="C19" s="513" t="s">
        <v>200</v>
      </c>
      <c r="D19" s="514"/>
      <c r="E19" s="514"/>
      <c r="F19" s="514"/>
      <c r="G19" s="514"/>
      <c r="H19" s="514"/>
      <c r="I19" s="515"/>
      <c r="J19" s="26"/>
      <c r="K19" s="26"/>
      <c r="M19" s="23"/>
      <c r="N19" s="6" t="s">
        <v>41</v>
      </c>
    </row>
    <row r="20" spans="2:14" ht="30.75" customHeight="1" x14ac:dyDescent="0.2">
      <c r="B20" s="20" t="s">
        <v>90</v>
      </c>
      <c r="C20" s="516" t="s">
        <v>152</v>
      </c>
      <c r="D20" s="517"/>
      <c r="E20" s="517"/>
      <c r="F20" s="517"/>
      <c r="G20" s="517"/>
      <c r="H20" s="517"/>
      <c r="I20" s="518"/>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513" t="s">
        <v>169</v>
      </c>
      <c r="D22" s="514"/>
      <c r="E22" s="519"/>
      <c r="F22" s="513" t="s">
        <v>171</v>
      </c>
      <c r="G22" s="514"/>
      <c r="H22" s="514"/>
      <c r="I22" s="515"/>
      <c r="J22" s="26"/>
      <c r="K22" s="26"/>
      <c r="M22" s="23" t="s">
        <v>95</v>
      </c>
      <c r="N22" s="6" t="s">
        <v>44</v>
      </c>
    </row>
    <row r="23" spans="2:14" ht="39.75" customHeight="1" x14ac:dyDescent="0.2">
      <c r="B23" s="20" t="s">
        <v>96</v>
      </c>
      <c r="C23" s="379" t="s">
        <v>152</v>
      </c>
      <c r="D23" s="380"/>
      <c r="E23" s="520"/>
      <c r="F23" s="379" t="s">
        <v>152</v>
      </c>
      <c r="G23" s="380"/>
      <c r="H23" s="380"/>
      <c r="I23" s="381"/>
      <c r="J23" s="19"/>
      <c r="K23" s="19"/>
      <c r="M23" s="23"/>
      <c r="N23" s="6" t="s">
        <v>45</v>
      </c>
    </row>
    <row r="24" spans="2:14" ht="44.25" customHeight="1" x14ac:dyDescent="0.2">
      <c r="B24" s="20" t="s">
        <v>97</v>
      </c>
      <c r="C24" s="521" t="s">
        <v>170</v>
      </c>
      <c r="D24" s="522"/>
      <c r="E24" s="523"/>
      <c r="F24" s="513" t="s">
        <v>172</v>
      </c>
      <c r="G24" s="514"/>
      <c r="H24" s="514"/>
      <c r="I24" s="515"/>
      <c r="J24" s="25"/>
      <c r="K24" s="25"/>
      <c r="M24" s="29"/>
      <c r="N24" s="6" t="s">
        <v>46</v>
      </c>
    </row>
    <row r="25" spans="2:14" ht="29.25" customHeight="1" x14ac:dyDescent="0.2">
      <c r="B25" s="20" t="s">
        <v>98</v>
      </c>
      <c r="C25" s="348" t="s">
        <v>215</v>
      </c>
      <c r="D25" s="349"/>
      <c r="E25" s="350"/>
      <c r="F25" s="18" t="s">
        <v>99</v>
      </c>
      <c r="G25" s="524">
        <v>74</v>
      </c>
      <c r="H25" s="525"/>
      <c r="I25" s="526"/>
      <c r="J25" s="30"/>
      <c r="K25" s="30"/>
      <c r="M25" s="29"/>
    </row>
    <row r="26" spans="2:14" ht="27" customHeight="1" x14ac:dyDescent="0.2">
      <c r="B26" s="20" t="s">
        <v>100</v>
      </c>
      <c r="C26" s="345" t="s">
        <v>216</v>
      </c>
      <c r="D26" s="346"/>
      <c r="E26" s="509"/>
      <c r="F26" s="18" t="s">
        <v>101</v>
      </c>
      <c r="G26" s="524">
        <v>0</v>
      </c>
      <c r="H26" s="525"/>
      <c r="I26" s="526"/>
      <c r="J26" s="31"/>
      <c r="K26" s="31"/>
      <c r="M26" s="29"/>
    </row>
    <row r="27" spans="2:14" ht="47.25" customHeight="1" x14ac:dyDescent="0.2">
      <c r="B27" s="97" t="s">
        <v>102</v>
      </c>
      <c r="C27" s="379" t="s">
        <v>86</v>
      </c>
      <c r="D27" s="380"/>
      <c r="E27" s="520"/>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03"/>
      <c r="D42" s="303"/>
      <c r="E42" s="303"/>
      <c r="F42" s="303"/>
      <c r="G42" s="303"/>
      <c r="H42" s="303"/>
      <c r="I42" s="321"/>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79.5" customHeight="1" x14ac:dyDescent="0.2">
      <c r="B49" s="20" t="s">
        <v>127</v>
      </c>
      <c r="C49" s="527"/>
      <c r="D49" s="528"/>
      <c r="E49" s="528"/>
      <c r="F49" s="528"/>
      <c r="G49" s="528"/>
      <c r="H49" s="528"/>
      <c r="I49" s="529"/>
      <c r="J49" s="41"/>
      <c r="K49" s="41"/>
    </row>
    <row r="50" spans="2:11" ht="26.25" customHeight="1" x14ac:dyDescent="0.2">
      <c r="B50" s="20" t="s">
        <v>128</v>
      </c>
      <c r="C50" s="530"/>
      <c r="D50" s="531"/>
      <c r="E50" s="531"/>
      <c r="F50" s="531"/>
      <c r="G50" s="531"/>
      <c r="H50" s="531"/>
      <c r="I50" s="532"/>
      <c r="J50" s="41"/>
      <c r="K50" s="41"/>
    </row>
    <row r="51" spans="2:11" ht="64.5" customHeight="1" x14ac:dyDescent="0.2">
      <c r="B51" s="127" t="s">
        <v>129</v>
      </c>
      <c r="C51" s="527"/>
      <c r="D51" s="528"/>
      <c r="E51" s="528"/>
      <c r="F51" s="528"/>
      <c r="G51" s="528"/>
      <c r="H51" s="528"/>
      <c r="I51" s="529"/>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28" t="s">
        <v>132</v>
      </c>
      <c r="D53" s="329" t="s">
        <v>133</v>
      </c>
      <c r="E53" s="329"/>
      <c r="F53" s="329"/>
      <c r="G53" s="329" t="s">
        <v>134</v>
      </c>
      <c r="H53" s="329"/>
      <c r="I53" s="330"/>
      <c r="J53" s="42"/>
      <c r="K53" s="42"/>
    </row>
    <row r="54" spans="2:11" ht="31.5" customHeight="1" x14ac:dyDescent="0.2">
      <c r="B54" s="328"/>
      <c r="C54" s="107"/>
      <c r="D54" s="303"/>
      <c r="E54" s="303"/>
      <c r="F54" s="303"/>
      <c r="G54" s="331"/>
      <c r="H54" s="331"/>
      <c r="I54" s="332"/>
      <c r="J54" s="42"/>
      <c r="K54" s="42"/>
    </row>
    <row r="55" spans="2:11" ht="31.5" customHeight="1" x14ac:dyDescent="0.2">
      <c r="B55" s="127" t="s">
        <v>135</v>
      </c>
      <c r="C55" s="533" t="s">
        <v>173</v>
      </c>
      <c r="D55" s="534"/>
      <c r="E55" s="316" t="s">
        <v>136</v>
      </c>
      <c r="F55" s="316"/>
      <c r="G55" s="315" t="s">
        <v>158</v>
      </c>
      <c r="H55" s="315"/>
      <c r="I55" s="317"/>
      <c r="J55" s="44"/>
      <c r="K55" s="44"/>
    </row>
    <row r="56" spans="2:11" ht="31.5" customHeight="1" x14ac:dyDescent="0.2">
      <c r="B56" s="127" t="s">
        <v>137</v>
      </c>
      <c r="C56" s="303" t="str">
        <f>+'[3]HV 1'!C56:D56</f>
        <v>NICOLAS ADOLFO CORREAL HUERTAS</v>
      </c>
      <c r="D56" s="303"/>
      <c r="E56" s="318" t="s">
        <v>138</v>
      </c>
      <c r="F56" s="318"/>
      <c r="G56" s="315" t="str">
        <f>+'[7]HV 1'!G59:I59</f>
        <v>DIANA VIDAL</v>
      </c>
      <c r="H56" s="315"/>
      <c r="I56" s="317"/>
      <c r="J56" s="44"/>
      <c r="K56" s="44"/>
    </row>
    <row r="57" spans="2:11" ht="31.5" customHeight="1" x14ac:dyDescent="0.2">
      <c r="B57" s="127"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7" t="str">
        <f>+'[5]Sección 1. Metas - Magnitud'!C7</f>
        <v>1032 - Gestión y control de tránsito y transporte</v>
      </c>
      <c r="D6" s="438"/>
      <c r="E6" s="439"/>
      <c r="F6" s="54"/>
      <c r="G6" s="52"/>
      <c r="H6" s="52"/>
      <c r="I6" s="52"/>
      <c r="J6" s="53"/>
    </row>
    <row r="7" spans="2:11" ht="32.25" customHeight="1" thickBot="1" x14ac:dyDescent="0.3">
      <c r="B7" s="2" t="s">
        <v>0</v>
      </c>
      <c r="C7" s="437" t="str">
        <f>+'[5]Sección 1. Metas - Magnitud'!C8:F8</f>
        <v>Dirección de Control y Vigilancia</v>
      </c>
      <c r="D7" s="438"/>
      <c r="E7" s="439"/>
      <c r="F7" s="54"/>
      <c r="G7" s="52"/>
      <c r="H7" s="52"/>
      <c r="I7" s="52"/>
      <c r="J7" s="53"/>
    </row>
    <row r="8" spans="2:11" ht="32.25" customHeight="1" thickBot="1" x14ac:dyDescent="0.3">
      <c r="B8" s="2" t="s">
        <v>144</v>
      </c>
      <c r="C8" s="437" t="str">
        <f>+'[5]Sección 1. Metas - Magnitud'!C9:F9</f>
        <v>Subsecretaría de Servicios de la Movilidad</v>
      </c>
      <c r="D8" s="438"/>
      <c r="E8" s="439"/>
      <c r="F8" s="4"/>
      <c r="G8" s="52"/>
      <c r="H8" s="52"/>
      <c r="I8" s="52"/>
      <c r="J8" s="53"/>
    </row>
    <row r="9" spans="2:11" ht="33.75" customHeight="1" thickBot="1" x14ac:dyDescent="0.3">
      <c r="B9" s="2" t="s">
        <v>28</v>
      </c>
      <c r="C9" s="437" t="s">
        <v>184</v>
      </c>
      <c r="D9" s="438"/>
      <c r="E9" s="439"/>
      <c r="F9" s="54"/>
      <c r="G9" s="52"/>
      <c r="H9" s="52"/>
      <c r="I9" s="52"/>
      <c r="J9" s="53"/>
    </row>
    <row r="10" spans="2:11" ht="33.75" customHeight="1" thickBot="1" x14ac:dyDescent="0.3">
      <c r="B10" s="100" t="s">
        <v>197</v>
      </c>
      <c r="C10" s="437" t="str">
        <f>+'[7]HV 14'!F9</f>
        <v>14. Realizar 241 visitas administrativas y de seguimiento a empresas prestadoras del servicio público de transporte.</v>
      </c>
      <c r="D10" s="438"/>
      <c r="E10" s="439"/>
      <c r="F10" s="54"/>
      <c r="G10" s="52"/>
      <c r="H10" s="52"/>
      <c r="I10" s="52"/>
      <c r="J10" s="53"/>
    </row>
    <row r="11" spans="2:11" ht="34.5" customHeight="1" x14ac:dyDescent="0.25"/>
    <row r="12" spans="2:11" ht="21.75" customHeight="1" x14ac:dyDescent="0.25">
      <c r="B12" s="413" t="s">
        <v>218</v>
      </c>
      <c r="C12" s="414"/>
      <c r="D12" s="414"/>
      <c r="E12" s="414"/>
      <c r="F12" s="414"/>
      <c r="G12" s="414"/>
      <c r="H12" s="415"/>
      <c r="I12" s="541" t="s">
        <v>145</v>
      </c>
      <c r="J12" s="542"/>
      <c r="K12" s="542"/>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9"/>
    </row>
    <row r="16" spans="2:11" x14ac:dyDescent="0.25">
      <c r="B16" s="148"/>
      <c r="C16" s="149"/>
      <c r="D16" s="150"/>
      <c r="E16" s="151"/>
      <c r="F16" s="149"/>
      <c r="G16" s="150"/>
      <c r="H16" s="152"/>
      <c r="I16" s="153"/>
      <c r="J16" s="154"/>
      <c r="K16" s="540"/>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5" t="s">
        <v>17</v>
      </c>
      <c r="C19" s="536"/>
      <c r="D19" s="163">
        <f>SUM(D15:D16)</f>
        <v>0</v>
      </c>
      <c r="E19" s="537" t="s">
        <v>17</v>
      </c>
      <c r="F19" s="538"/>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113" t="s">
        <v>58</v>
      </c>
      <c r="C9" s="59">
        <v>231</v>
      </c>
      <c r="D9" s="394" t="s">
        <v>59</v>
      </c>
      <c r="E9" s="394"/>
      <c r="F9" s="345" t="s">
        <v>201</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115"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377" t="s">
        <v>157</v>
      </c>
      <c r="I12" s="378"/>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202</v>
      </c>
      <c r="D14" s="380"/>
      <c r="E14" s="380"/>
      <c r="F14" s="380"/>
      <c r="G14" s="380"/>
      <c r="H14" s="380"/>
      <c r="I14" s="381"/>
      <c r="J14" s="19"/>
      <c r="K14" s="19"/>
      <c r="M14" s="23"/>
      <c r="N14" s="6" t="s">
        <v>76</v>
      </c>
    </row>
    <row r="15" spans="2:14" ht="30.75" customHeight="1" x14ac:dyDescent="0.2">
      <c r="B15" s="20" t="s">
        <v>77</v>
      </c>
      <c r="C15" s="366" t="s">
        <v>203</v>
      </c>
      <c r="D15" s="366"/>
      <c r="E15" s="366"/>
      <c r="F15" s="366"/>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72" t="s">
        <v>204</v>
      </c>
      <c r="D17" s="372"/>
      <c r="E17" s="372"/>
      <c r="F17" s="372"/>
      <c r="G17" s="372"/>
      <c r="H17" s="372"/>
      <c r="I17" s="373"/>
      <c r="J17" s="24"/>
      <c r="K17" s="24"/>
      <c r="M17" s="23" t="s">
        <v>86</v>
      </c>
      <c r="N17" s="6" t="s">
        <v>39</v>
      </c>
    </row>
    <row r="18" spans="2:14" ht="30.75" customHeight="1" x14ac:dyDescent="0.2">
      <c r="B18" s="20" t="s">
        <v>87</v>
      </c>
      <c r="C18" s="366" t="s">
        <v>163</v>
      </c>
      <c r="D18" s="366"/>
      <c r="E18" s="366"/>
      <c r="F18" s="366"/>
      <c r="G18" s="366"/>
      <c r="H18" s="366"/>
      <c r="I18" s="367"/>
      <c r="J18" s="25"/>
      <c r="K18" s="25"/>
      <c r="M18" s="23" t="s">
        <v>88</v>
      </c>
      <c r="N18" s="6" t="s">
        <v>40</v>
      </c>
    </row>
    <row r="19" spans="2:14" ht="30.75" customHeight="1" x14ac:dyDescent="0.2">
      <c r="B19" s="20" t="s">
        <v>89</v>
      </c>
      <c r="C19" s="366" t="s">
        <v>159</v>
      </c>
      <c r="D19" s="366"/>
      <c r="E19" s="366"/>
      <c r="F19" s="366"/>
      <c r="G19" s="366"/>
      <c r="H19" s="366"/>
      <c r="I19" s="367"/>
      <c r="J19" s="26"/>
      <c r="K19" s="26"/>
      <c r="M19" s="23"/>
      <c r="N19" s="6" t="s">
        <v>41</v>
      </c>
    </row>
    <row r="20" spans="2:14" ht="30.75" customHeight="1" x14ac:dyDescent="0.2">
      <c r="B20" s="20" t="s">
        <v>90</v>
      </c>
      <c r="C20" s="374" t="s">
        <v>151</v>
      </c>
      <c r="D20" s="374"/>
      <c r="E20" s="374"/>
      <c r="F20" s="374"/>
      <c r="G20" s="374"/>
      <c r="H20" s="374"/>
      <c r="I20" s="375"/>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366" t="s">
        <v>160</v>
      </c>
      <c r="D22" s="366"/>
      <c r="E22" s="366"/>
      <c r="F22" s="366" t="s">
        <v>161</v>
      </c>
      <c r="G22" s="366"/>
      <c r="H22" s="366"/>
      <c r="I22" s="367"/>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42" t="s">
        <v>205</v>
      </c>
      <c r="D24" s="343"/>
      <c r="E24" s="344"/>
      <c r="F24" s="345" t="s">
        <v>206</v>
      </c>
      <c r="G24" s="346"/>
      <c r="H24" s="346"/>
      <c r="I24" s="347"/>
      <c r="J24" s="25"/>
      <c r="K24" s="25"/>
      <c r="M24" s="29"/>
      <c r="N24" s="6" t="s">
        <v>46</v>
      </c>
    </row>
    <row r="25" spans="2:14" ht="29.25" customHeight="1" x14ac:dyDescent="0.2">
      <c r="B25" s="20" t="s">
        <v>98</v>
      </c>
      <c r="C25" s="348" t="s">
        <v>215</v>
      </c>
      <c r="D25" s="349"/>
      <c r="E25" s="350"/>
      <c r="F25" s="18" t="s">
        <v>99</v>
      </c>
      <c r="G25" s="351">
        <v>0.3</v>
      </c>
      <c r="H25" s="352"/>
      <c r="I25" s="353"/>
      <c r="J25" s="30"/>
      <c r="K25" s="30"/>
      <c r="M25" s="29"/>
    </row>
    <row r="26" spans="2:14" ht="27" customHeight="1" x14ac:dyDescent="0.2">
      <c r="B26" s="20" t="s">
        <v>100</v>
      </c>
      <c r="C26" s="345" t="s">
        <v>216</v>
      </c>
      <c r="D26" s="346"/>
      <c r="E26" s="354"/>
      <c r="F26" s="18" t="s">
        <v>101</v>
      </c>
      <c r="G26" s="355">
        <v>0.3</v>
      </c>
      <c r="H26" s="356"/>
      <c r="I26" s="357"/>
      <c r="J26" s="31"/>
      <c r="K26" s="31"/>
      <c r="M26" s="29"/>
    </row>
    <row r="27" spans="2:14" ht="47.25" customHeight="1" x14ac:dyDescent="0.2">
      <c r="B27" s="112" t="s">
        <v>102</v>
      </c>
      <c r="C27" s="358" t="s">
        <v>86</v>
      </c>
      <c r="D27" s="359"/>
      <c r="E27" s="360"/>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19" t="s">
        <v>224</v>
      </c>
      <c r="D42" s="319"/>
      <c r="E42" s="319"/>
      <c r="F42" s="319"/>
      <c r="G42" s="319"/>
      <c r="H42" s="319"/>
      <c r="I42" s="320"/>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83.25" customHeight="1" x14ac:dyDescent="0.2">
      <c r="B49" s="20" t="s">
        <v>127</v>
      </c>
      <c r="C49" s="319" t="s">
        <v>224</v>
      </c>
      <c r="D49" s="319"/>
      <c r="E49" s="319"/>
      <c r="F49" s="319"/>
      <c r="G49" s="319"/>
      <c r="H49" s="319"/>
      <c r="I49" s="320"/>
      <c r="J49" s="41"/>
      <c r="K49" s="41"/>
    </row>
    <row r="50" spans="2:11" ht="34.5" customHeight="1" x14ac:dyDescent="0.2">
      <c r="B50" s="20" t="s">
        <v>128</v>
      </c>
      <c r="C50" s="303" t="s">
        <v>182</v>
      </c>
      <c r="D50" s="303"/>
      <c r="E50" s="303"/>
      <c r="F50" s="303"/>
      <c r="G50" s="303"/>
      <c r="H50" s="303"/>
      <c r="I50" s="321"/>
      <c r="J50" s="41"/>
      <c r="K50" s="41"/>
    </row>
    <row r="51" spans="2:11" ht="34.5" customHeight="1" x14ac:dyDescent="0.2">
      <c r="B51" s="114" t="s">
        <v>129</v>
      </c>
      <c r="C51" s="322" t="s">
        <v>225</v>
      </c>
      <c r="D51" s="323"/>
      <c r="E51" s="323"/>
      <c r="F51" s="323"/>
      <c r="G51" s="323"/>
      <c r="H51" s="323"/>
      <c r="I51" s="324"/>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11" t="s">
        <v>132</v>
      </c>
      <c r="D53" s="329" t="s">
        <v>133</v>
      </c>
      <c r="E53" s="329"/>
      <c r="F53" s="329"/>
      <c r="G53" s="329" t="s">
        <v>134</v>
      </c>
      <c r="H53" s="329"/>
      <c r="I53" s="330"/>
      <c r="J53" s="42"/>
      <c r="K53" s="42"/>
    </row>
    <row r="54" spans="2:11" ht="31.5" customHeight="1" x14ac:dyDescent="0.2">
      <c r="B54" s="328"/>
      <c r="C54" s="43"/>
      <c r="D54" s="303"/>
      <c r="E54" s="303"/>
      <c r="F54" s="303"/>
      <c r="G54" s="331"/>
      <c r="H54" s="331"/>
      <c r="I54" s="332"/>
      <c r="J54" s="42"/>
      <c r="K54" s="42"/>
    </row>
    <row r="55" spans="2:11" ht="31.5" customHeight="1" x14ac:dyDescent="0.2">
      <c r="B55" s="114" t="s">
        <v>135</v>
      </c>
      <c r="C55" s="315" t="s">
        <v>164</v>
      </c>
      <c r="D55" s="315"/>
      <c r="E55" s="316" t="s">
        <v>136</v>
      </c>
      <c r="F55" s="316"/>
      <c r="G55" s="315" t="s">
        <v>186</v>
      </c>
      <c r="H55" s="315"/>
      <c r="I55" s="317"/>
      <c r="J55" s="44"/>
      <c r="K55" s="44"/>
    </row>
    <row r="56" spans="2:11" ht="31.5" customHeight="1" x14ac:dyDescent="0.2">
      <c r="B56" s="114" t="s">
        <v>137</v>
      </c>
      <c r="C56" s="303" t="str">
        <f>+'[3]HV 1'!C56:D56</f>
        <v>NICOLAS ADOLFO CORREAL HUERTAS</v>
      </c>
      <c r="D56" s="303"/>
      <c r="E56" s="318" t="s">
        <v>138</v>
      </c>
      <c r="F56" s="318"/>
      <c r="G56" s="315" t="str">
        <f>+'[4]HV 1'!G56:I56</f>
        <v>DIANA VIDAL</v>
      </c>
      <c r="H56" s="315"/>
      <c r="I56" s="317"/>
      <c r="J56" s="44"/>
      <c r="K56" s="44"/>
    </row>
    <row r="57" spans="2:11" ht="31.5" customHeight="1" x14ac:dyDescent="0.2">
      <c r="B57" s="114"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7" t="str">
        <f>+'[5]Sección 1. Metas - Magnitud'!C7</f>
        <v>1032 - Gestión y control de tránsito y transporte</v>
      </c>
      <c r="D6" s="438"/>
      <c r="E6" s="439"/>
      <c r="F6" s="54"/>
      <c r="G6" s="52"/>
      <c r="H6" s="52"/>
      <c r="I6" s="52"/>
      <c r="J6" s="53"/>
    </row>
    <row r="7" spans="2:13" ht="32.25" customHeight="1" thickBot="1" x14ac:dyDescent="0.3">
      <c r="B7" s="2" t="s">
        <v>0</v>
      </c>
      <c r="C7" s="437" t="str">
        <f>+'[5]Sección 1. Metas - Magnitud'!C8:F8</f>
        <v>Dirección de Control y Vigilancia</v>
      </c>
      <c r="D7" s="438"/>
      <c r="E7" s="439"/>
      <c r="F7" s="54"/>
      <c r="G7" s="52"/>
      <c r="H7" s="52"/>
      <c r="I7" s="52"/>
      <c r="J7" s="53"/>
    </row>
    <row r="8" spans="2:13" ht="32.25" customHeight="1" thickBot="1" x14ac:dyDescent="0.3">
      <c r="B8" s="2" t="s">
        <v>144</v>
      </c>
      <c r="C8" s="437" t="str">
        <f>+'[5]Sección 1. Metas - Magnitud'!C9:F9</f>
        <v>Subsecretaría de Servicios de la Movilidad</v>
      </c>
      <c r="D8" s="438"/>
      <c r="E8" s="439"/>
      <c r="F8" s="4"/>
      <c r="G8" s="52"/>
      <c r="H8" s="52"/>
      <c r="I8" s="52"/>
      <c r="J8" s="53"/>
    </row>
    <row r="9" spans="2:13" ht="33.75" customHeight="1" thickBot="1" x14ac:dyDescent="0.3">
      <c r="B9" s="2" t="s">
        <v>28</v>
      </c>
      <c r="C9" s="437" t="s">
        <v>184</v>
      </c>
      <c r="D9" s="438"/>
      <c r="E9" s="439"/>
      <c r="F9" s="54"/>
      <c r="G9" s="52"/>
      <c r="H9" s="52"/>
      <c r="I9" s="52"/>
      <c r="J9" s="53"/>
    </row>
    <row r="10" spans="2:13" ht="32.25" customHeight="1" thickBot="1" x14ac:dyDescent="0.3">
      <c r="B10" s="2" t="s">
        <v>197</v>
      </c>
      <c r="C10" s="437" t="s">
        <v>202</v>
      </c>
      <c r="D10" s="438"/>
      <c r="E10" s="439"/>
    </row>
    <row r="12" spans="2:13" x14ac:dyDescent="0.25">
      <c r="B12" s="413" t="s">
        <v>217</v>
      </c>
      <c r="C12" s="414"/>
      <c r="D12" s="414"/>
      <c r="E12" s="414"/>
      <c r="F12" s="414"/>
      <c r="G12" s="414"/>
      <c r="H12" s="415"/>
      <c r="I12" s="405" t="s">
        <v>145</v>
      </c>
      <c r="J12" s="406"/>
      <c r="K12" s="406"/>
    </row>
    <row r="13" spans="2:13" s="56" customFormat="1" ht="30" customHeight="1" x14ac:dyDescent="0.25">
      <c r="B13" s="407" t="s">
        <v>146</v>
      </c>
      <c r="C13" s="407" t="s">
        <v>147</v>
      </c>
      <c r="D13" s="407" t="s">
        <v>196</v>
      </c>
      <c r="E13" s="407" t="s">
        <v>148</v>
      </c>
      <c r="F13" s="407" t="s">
        <v>149</v>
      </c>
      <c r="G13" s="407" t="s">
        <v>191</v>
      </c>
      <c r="H13" s="407" t="s">
        <v>192</v>
      </c>
      <c r="I13" s="409" t="s">
        <v>193</v>
      </c>
      <c r="J13" s="411" t="s">
        <v>194</v>
      </c>
      <c r="K13" s="404" t="s">
        <v>195</v>
      </c>
    </row>
    <row r="14" spans="2:13" s="56" customFormat="1" x14ac:dyDescent="0.25">
      <c r="B14" s="408"/>
      <c r="C14" s="408"/>
      <c r="D14" s="408"/>
      <c r="E14" s="408"/>
      <c r="F14" s="408"/>
      <c r="G14" s="408"/>
      <c r="H14" s="408"/>
      <c r="I14" s="410"/>
      <c r="J14" s="412"/>
      <c r="K14" s="404"/>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38" zoomScaleNormal="100" workbookViewId="0">
      <selection activeCell="C47" sqref="C47:I4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1</v>
      </c>
      <c r="D6" s="506" t="s">
        <v>243</v>
      </c>
      <c r="E6" s="506"/>
      <c r="F6" s="489" t="s">
        <v>289</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294</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296</v>
      </c>
      <c r="D16" s="489"/>
      <c r="E16" s="489"/>
      <c r="F16" s="489"/>
      <c r="G16" s="489"/>
      <c r="H16" s="489"/>
      <c r="I16" s="489"/>
      <c r="J16" s="189"/>
      <c r="K16" s="189"/>
      <c r="M16" s="186"/>
      <c r="N16" s="178"/>
    </row>
    <row r="17" spans="2:14" ht="30.75" customHeight="1" x14ac:dyDescent="0.2">
      <c r="B17" s="179" t="s">
        <v>259</v>
      </c>
      <c r="C17" s="490" t="s">
        <v>297</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298</v>
      </c>
      <c r="D19" s="489"/>
      <c r="E19" s="489"/>
      <c r="F19" s="489" t="s">
        <v>299</v>
      </c>
      <c r="G19" s="489"/>
      <c r="H19" s="489"/>
      <c r="I19" s="489"/>
      <c r="J19" s="189"/>
      <c r="K19" s="189"/>
      <c r="M19" s="186" t="s">
        <v>95</v>
      </c>
      <c r="N19" s="178"/>
    </row>
    <row r="20" spans="2:14" ht="39.75" customHeight="1" x14ac:dyDescent="0.2">
      <c r="B20" s="192" t="s">
        <v>266</v>
      </c>
      <c r="C20" s="463" t="s">
        <v>300</v>
      </c>
      <c r="D20" s="464"/>
      <c r="E20" s="465"/>
      <c r="F20" s="466" t="s">
        <v>301</v>
      </c>
      <c r="G20" s="466"/>
      <c r="H20" s="466"/>
      <c r="I20" s="467"/>
      <c r="J20" s="183"/>
      <c r="K20" s="183"/>
      <c r="M20" s="186"/>
      <c r="N20" s="178"/>
    </row>
    <row r="21" spans="2:14" ht="42" customHeight="1" x14ac:dyDescent="0.2">
      <c r="B21" s="192" t="s">
        <v>267</v>
      </c>
      <c r="C21" s="468" t="s">
        <v>302</v>
      </c>
      <c r="D21" s="469"/>
      <c r="E21" s="470"/>
      <c r="F21" s="471" t="s">
        <v>354</v>
      </c>
      <c r="G21" s="472"/>
      <c r="H21" s="472"/>
      <c r="I21" s="473"/>
      <c r="J21" s="188"/>
      <c r="K21" s="188"/>
      <c r="M21" s="193"/>
      <c r="N21" s="178"/>
    </row>
    <row r="22" spans="2:14" ht="23.25" customHeight="1" x14ac:dyDescent="0.2">
      <c r="B22" s="192" t="s">
        <v>268</v>
      </c>
      <c r="C22" s="474">
        <v>44197</v>
      </c>
      <c r="D22" s="475"/>
      <c r="E22" s="476"/>
      <c r="F22" s="182" t="s">
        <v>271</v>
      </c>
      <c r="G22" s="194">
        <v>2</v>
      </c>
      <c r="H22" s="182" t="s">
        <v>275</v>
      </c>
      <c r="I22" s="195">
        <v>2</v>
      </c>
      <c r="J22" s="196"/>
      <c r="K22" s="196"/>
      <c r="M22" s="193"/>
    </row>
    <row r="23" spans="2:14" ht="27" customHeight="1" x14ac:dyDescent="0.2">
      <c r="B23" s="192" t="s">
        <v>269</v>
      </c>
      <c r="C23" s="474">
        <v>44561</v>
      </c>
      <c r="D23" s="475"/>
      <c r="E23" s="476"/>
      <c r="F23" s="182" t="s">
        <v>272</v>
      </c>
      <c r="G23" s="477">
        <v>4</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4</v>
      </c>
      <c r="G27" s="486">
        <f>SUM(D27:D38)</f>
        <v>2</v>
      </c>
      <c r="H27" s="207">
        <f>+(D27*100%)/$G$23</f>
        <v>0</v>
      </c>
      <c r="I27" s="486">
        <f>G27+I22</f>
        <v>4</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30">
        <v>1</v>
      </c>
      <c r="E30" s="206">
        <f t="shared" si="0"/>
        <v>0</v>
      </c>
      <c r="F30" s="487"/>
      <c r="G30" s="487"/>
      <c r="H30" s="207">
        <f t="shared" si="1"/>
        <v>0.25</v>
      </c>
      <c r="I30" s="487"/>
      <c r="J30" s="208"/>
      <c r="K30" s="208"/>
    </row>
    <row r="31" spans="2:14" ht="19.5" customHeight="1" x14ac:dyDescent="0.2">
      <c r="B31" s="204" t="s">
        <v>117</v>
      </c>
      <c r="C31" s="231">
        <v>1</v>
      </c>
      <c r="D31" s="228">
        <v>0</v>
      </c>
      <c r="E31" s="206">
        <f t="shared" si="0"/>
        <v>0</v>
      </c>
      <c r="F31" s="487"/>
      <c r="G31" s="487"/>
      <c r="H31" s="207">
        <f t="shared" si="1"/>
        <v>0.25</v>
      </c>
      <c r="I31" s="487"/>
      <c r="J31" s="208"/>
      <c r="K31" s="208"/>
    </row>
    <row r="32" spans="2:14" ht="19.5" customHeight="1" x14ac:dyDescent="0.2">
      <c r="B32" s="204" t="s">
        <v>118</v>
      </c>
      <c r="C32" s="231">
        <v>0</v>
      </c>
      <c r="D32" s="228">
        <v>0</v>
      </c>
      <c r="E32" s="206">
        <f t="shared" si="0"/>
        <v>0</v>
      </c>
      <c r="F32" s="487"/>
      <c r="G32" s="487"/>
      <c r="H32" s="207">
        <f t="shared" si="1"/>
        <v>0.25</v>
      </c>
      <c r="I32" s="487"/>
      <c r="J32" s="208"/>
      <c r="K32" s="208"/>
    </row>
    <row r="33" spans="2:11" ht="19.5" customHeight="1" x14ac:dyDescent="0.2">
      <c r="B33" s="204" t="s">
        <v>119</v>
      </c>
      <c r="C33" s="231">
        <v>0</v>
      </c>
      <c r="D33" s="228">
        <v>0</v>
      </c>
      <c r="E33" s="206">
        <f t="shared" si="0"/>
        <v>0</v>
      </c>
      <c r="F33" s="487"/>
      <c r="G33" s="487"/>
      <c r="H33" s="207">
        <f t="shared" si="1"/>
        <v>0.25</v>
      </c>
      <c r="I33" s="487"/>
      <c r="J33" s="208"/>
      <c r="K33" s="208"/>
    </row>
    <row r="34" spans="2:11" ht="19.5" customHeight="1" x14ac:dyDescent="0.2">
      <c r="B34" s="204" t="s">
        <v>120</v>
      </c>
      <c r="C34" s="231">
        <v>1</v>
      </c>
      <c r="D34" s="228">
        <v>0</v>
      </c>
      <c r="E34" s="206">
        <f t="shared" si="0"/>
        <v>0</v>
      </c>
      <c r="F34" s="487"/>
      <c r="G34" s="487"/>
      <c r="H34" s="207">
        <f t="shared" si="1"/>
        <v>0.25</v>
      </c>
      <c r="I34" s="487"/>
      <c r="J34" s="208"/>
      <c r="K34" s="208"/>
    </row>
    <row r="35" spans="2:11" ht="19.5" customHeight="1" x14ac:dyDescent="0.2">
      <c r="B35" s="204" t="s">
        <v>121</v>
      </c>
      <c r="C35" s="231">
        <v>0</v>
      </c>
      <c r="D35" s="230">
        <v>1</v>
      </c>
      <c r="E35" s="206">
        <f t="shared" si="0"/>
        <v>0</v>
      </c>
      <c r="F35" s="487"/>
      <c r="G35" s="487"/>
      <c r="H35" s="207">
        <f t="shared" si="1"/>
        <v>0.5</v>
      </c>
      <c r="I35" s="487"/>
      <c r="J35" s="208"/>
      <c r="K35" s="208"/>
    </row>
    <row r="36" spans="2:11" ht="19.5" customHeight="1" x14ac:dyDescent="0.2">
      <c r="B36" s="204" t="s">
        <v>122</v>
      </c>
      <c r="C36" s="231">
        <v>0</v>
      </c>
      <c r="D36" s="228"/>
      <c r="E36" s="206">
        <f t="shared" si="0"/>
        <v>0</v>
      </c>
      <c r="F36" s="487"/>
      <c r="G36" s="487"/>
      <c r="H36" s="207" t="str">
        <f t="shared" si="1"/>
        <v/>
      </c>
      <c r="I36" s="487"/>
      <c r="J36" s="208"/>
      <c r="K36" s="208"/>
    </row>
    <row r="37" spans="2:11" ht="19.5" customHeight="1" x14ac:dyDescent="0.2">
      <c r="B37" s="204" t="s">
        <v>123</v>
      </c>
      <c r="C37" s="231">
        <v>1</v>
      </c>
      <c r="D37" s="228"/>
      <c r="E37" s="206">
        <f t="shared" si="0"/>
        <v>0</v>
      </c>
      <c r="F37" s="487"/>
      <c r="G37" s="487"/>
      <c r="H37" s="207" t="str">
        <f t="shared" si="1"/>
        <v/>
      </c>
      <c r="I37" s="487"/>
      <c r="J37" s="208"/>
      <c r="K37" s="208"/>
    </row>
    <row r="38" spans="2:11" ht="19.5" customHeight="1" x14ac:dyDescent="0.2">
      <c r="B38" s="204" t="s">
        <v>124</v>
      </c>
      <c r="C38" s="231">
        <v>1</v>
      </c>
      <c r="D38" s="228"/>
      <c r="E38" s="206">
        <f t="shared" si="0"/>
        <v>0</v>
      </c>
      <c r="F38" s="488"/>
      <c r="G38" s="488"/>
      <c r="H38" s="207" t="str">
        <f t="shared" si="1"/>
        <v/>
      </c>
      <c r="I38" s="488"/>
      <c r="J38" s="208"/>
      <c r="K38" s="208"/>
    </row>
    <row r="39" spans="2:11" ht="57.75" customHeight="1" x14ac:dyDescent="0.2">
      <c r="B39" s="209" t="s">
        <v>277</v>
      </c>
      <c r="C39" s="460" t="s">
        <v>382</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4.5" customHeight="1" x14ac:dyDescent="0.2">
      <c r="B45" s="179" t="s">
        <v>278</v>
      </c>
      <c r="C45" s="453" t="s">
        <v>381</v>
      </c>
      <c r="D45" s="454"/>
      <c r="E45" s="454"/>
      <c r="F45" s="454"/>
      <c r="G45" s="454"/>
      <c r="H45" s="454"/>
      <c r="I45" s="455"/>
      <c r="J45" s="211"/>
      <c r="K45" s="211"/>
    </row>
    <row r="46" spans="2:11" ht="67.5" customHeight="1" x14ac:dyDescent="0.2">
      <c r="B46" s="179" t="s">
        <v>279</v>
      </c>
      <c r="C46" s="453" t="s">
        <v>383</v>
      </c>
      <c r="D46" s="454"/>
      <c r="E46" s="454"/>
      <c r="F46" s="454"/>
      <c r="G46" s="454"/>
      <c r="H46" s="454"/>
      <c r="I46" s="455"/>
      <c r="J46" s="211"/>
      <c r="K46" s="211"/>
    </row>
    <row r="47" spans="2:11" ht="66" customHeight="1" x14ac:dyDescent="0.2">
      <c r="B47" s="212" t="s">
        <v>280</v>
      </c>
      <c r="C47" s="456" t="s">
        <v>366</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biHjLcPoNhecizr+bF7TmRfdnbqO0/TIpr549kybiLqhtClSxa18ueGnTqDLREmj3VyMA48PziZZ9JghevtfA==" saltValue="4Jv8CtFuzMUwrXI4LjARR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8" zoomScaleNormal="100" workbookViewId="0">
      <selection activeCell="C47" sqref="C47:I4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2</v>
      </c>
      <c r="D6" s="506" t="s">
        <v>243</v>
      </c>
      <c r="E6" s="506"/>
      <c r="F6" s="489" t="s">
        <v>307</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356</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308</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309</v>
      </c>
      <c r="D16" s="489"/>
      <c r="E16" s="489"/>
      <c r="F16" s="489"/>
      <c r="G16" s="489"/>
      <c r="H16" s="489"/>
      <c r="I16" s="489"/>
      <c r="J16" s="189"/>
      <c r="K16" s="189"/>
      <c r="M16" s="186"/>
      <c r="N16" s="178"/>
    </row>
    <row r="17" spans="2:14" ht="30.75" customHeight="1" x14ac:dyDescent="0.2">
      <c r="B17" s="179" t="s">
        <v>259</v>
      </c>
      <c r="C17" s="490" t="s">
        <v>310</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311</v>
      </c>
      <c r="D19" s="489"/>
      <c r="E19" s="489"/>
      <c r="F19" s="489" t="s">
        <v>312</v>
      </c>
      <c r="G19" s="489"/>
      <c r="H19" s="489"/>
      <c r="I19" s="489"/>
      <c r="J19" s="189"/>
      <c r="K19" s="189"/>
      <c r="M19" s="186" t="s">
        <v>95</v>
      </c>
      <c r="N19" s="178"/>
    </row>
    <row r="20" spans="2:14" ht="39.75" customHeight="1" x14ac:dyDescent="0.2">
      <c r="B20" s="192" t="s">
        <v>266</v>
      </c>
      <c r="C20" s="463" t="s">
        <v>313</v>
      </c>
      <c r="D20" s="464"/>
      <c r="E20" s="465"/>
      <c r="F20" s="466" t="s">
        <v>314</v>
      </c>
      <c r="G20" s="466"/>
      <c r="H20" s="466"/>
      <c r="I20" s="467"/>
      <c r="J20" s="183"/>
      <c r="K20" s="183"/>
      <c r="M20" s="186"/>
      <c r="N20" s="178"/>
    </row>
    <row r="21" spans="2:14" ht="42" customHeight="1" x14ac:dyDescent="0.2">
      <c r="B21" s="192" t="s">
        <v>267</v>
      </c>
      <c r="C21" s="468" t="s">
        <v>315</v>
      </c>
      <c r="D21" s="469"/>
      <c r="E21" s="470"/>
      <c r="F21" s="471" t="s">
        <v>357</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1</v>
      </c>
      <c r="G27" s="486">
        <f>SUM(D27:D38)</f>
        <v>0</v>
      </c>
      <c r="H27" s="207">
        <f>+(D27*100%)/$G$23</f>
        <v>0</v>
      </c>
      <c r="I27" s="486">
        <f>G27+I22</f>
        <v>1</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28">
        <v>0</v>
      </c>
      <c r="E30" s="206">
        <f t="shared" si="0"/>
        <v>0</v>
      </c>
      <c r="F30" s="487"/>
      <c r="G30" s="487"/>
      <c r="H30" s="207">
        <f t="shared" si="1"/>
        <v>0</v>
      </c>
      <c r="I30" s="487"/>
      <c r="J30" s="208"/>
      <c r="K30" s="208"/>
    </row>
    <row r="31" spans="2:14" ht="19.5" customHeight="1" x14ac:dyDescent="0.2">
      <c r="B31" s="204" t="s">
        <v>117</v>
      </c>
      <c r="C31" s="227">
        <v>0</v>
      </c>
      <c r="D31" s="228">
        <v>0</v>
      </c>
      <c r="E31" s="206">
        <f t="shared" si="0"/>
        <v>0</v>
      </c>
      <c r="F31" s="487"/>
      <c r="G31" s="487"/>
      <c r="H31" s="207">
        <f t="shared" si="1"/>
        <v>0</v>
      </c>
      <c r="I31" s="487"/>
      <c r="J31" s="208"/>
      <c r="K31" s="208"/>
    </row>
    <row r="32" spans="2:14" ht="19.5" customHeight="1" x14ac:dyDescent="0.2">
      <c r="B32" s="204" t="s">
        <v>118</v>
      </c>
      <c r="C32" s="227">
        <v>0</v>
      </c>
      <c r="D32" s="228">
        <v>0</v>
      </c>
      <c r="E32" s="206">
        <f t="shared" si="0"/>
        <v>0</v>
      </c>
      <c r="F32" s="487"/>
      <c r="G32" s="487"/>
      <c r="H32" s="207">
        <f t="shared" si="1"/>
        <v>0</v>
      </c>
      <c r="I32" s="487"/>
      <c r="J32" s="208"/>
      <c r="K32" s="208"/>
    </row>
    <row r="33" spans="2:11" ht="19.5" customHeight="1" x14ac:dyDescent="0.2">
      <c r="B33" s="204" t="s">
        <v>119</v>
      </c>
      <c r="C33" s="227">
        <v>0</v>
      </c>
      <c r="D33" s="228">
        <v>0</v>
      </c>
      <c r="E33" s="206">
        <f t="shared" si="0"/>
        <v>0</v>
      </c>
      <c r="F33" s="487"/>
      <c r="G33" s="487"/>
      <c r="H33" s="207">
        <f t="shared" si="1"/>
        <v>0</v>
      </c>
      <c r="I33" s="487"/>
      <c r="J33" s="208"/>
      <c r="K33" s="208"/>
    </row>
    <row r="34" spans="2:11" ht="19.5" customHeight="1" x14ac:dyDescent="0.2">
      <c r="B34" s="204" t="s">
        <v>120</v>
      </c>
      <c r="C34" s="227">
        <v>0</v>
      </c>
      <c r="D34" s="228">
        <v>0</v>
      </c>
      <c r="E34" s="206">
        <f t="shared" si="0"/>
        <v>0</v>
      </c>
      <c r="F34" s="487"/>
      <c r="G34" s="487"/>
      <c r="H34" s="207">
        <f t="shared" si="1"/>
        <v>0</v>
      </c>
      <c r="I34" s="487"/>
      <c r="J34" s="208"/>
      <c r="K34" s="208"/>
    </row>
    <row r="35" spans="2:11" ht="19.5" customHeight="1" x14ac:dyDescent="0.2">
      <c r="B35" s="204" t="s">
        <v>121</v>
      </c>
      <c r="C35" s="227">
        <v>0</v>
      </c>
      <c r="D35" s="228">
        <v>0</v>
      </c>
      <c r="E35" s="206">
        <f t="shared" si="0"/>
        <v>0</v>
      </c>
      <c r="F35" s="487"/>
      <c r="G35" s="487"/>
      <c r="H35" s="207">
        <f t="shared" si="1"/>
        <v>0</v>
      </c>
      <c r="I35" s="487"/>
      <c r="J35" s="208"/>
      <c r="K35" s="208"/>
    </row>
    <row r="36" spans="2:11" ht="19.5" customHeight="1" x14ac:dyDescent="0.2">
      <c r="B36" s="204" t="s">
        <v>122</v>
      </c>
      <c r="C36" s="229">
        <v>0</v>
      </c>
      <c r="D36" s="228"/>
      <c r="E36" s="206">
        <f t="shared" si="0"/>
        <v>0</v>
      </c>
      <c r="F36" s="487"/>
      <c r="G36" s="487"/>
      <c r="H36" s="207" t="str">
        <f t="shared" si="1"/>
        <v/>
      </c>
      <c r="I36" s="487"/>
      <c r="J36" s="208"/>
      <c r="K36" s="208"/>
    </row>
    <row r="37" spans="2:11" ht="19.5" customHeight="1" x14ac:dyDescent="0.2">
      <c r="B37" s="204" t="s">
        <v>123</v>
      </c>
      <c r="C37" s="229">
        <v>0</v>
      </c>
      <c r="D37" s="228"/>
      <c r="E37" s="206">
        <f t="shared" si="0"/>
        <v>0</v>
      </c>
      <c r="F37" s="487"/>
      <c r="G37" s="487"/>
      <c r="H37" s="207" t="str">
        <f t="shared" si="1"/>
        <v/>
      </c>
      <c r="I37" s="487"/>
      <c r="J37" s="208"/>
      <c r="K37" s="208"/>
    </row>
    <row r="38" spans="2:11" ht="19.5" customHeight="1" x14ac:dyDescent="0.2">
      <c r="B38" s="204" t="s">
        <v>124</v>
      </c>
      <c r="C38" s="229">
        <v>1</v>
      </c>
      <c r="D38" s="228"/>
      <c r="E38" s="206">
        <f t="shared" si="0"/>
        <v>0</v>
      </c>
      <c r="F38" s="488"/>
      <c r="G38" s="488"/>
      <c r="H38" s="207" t="str">
        <f t="shared" si="1"/>
        <v/>
      </c>
      <c r="I38" s="488"/>
      <c r="J38" s="208"/>
      <c r="K38" s="208"/>
    </row>
    <row r="39" spans="2:11" ht="52.5" customHeight="1" x14ac:dyDescent="0.2">
      <c r="B39" s="209" t="s">
        <v>277</v>
      </c>
      <c r="C39" s="460" t="s">
        <v>373</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8.25" customHeight="1" x14ac:dyDescent="0.2">
      <c r="B45" s="179" t="s">
        <v>278</v>
      </c>
      <c r="C45" s="453" t="s">
        <v>376</v>
      </c>
      <c r="D45" s="454"/>
      <c r="E45" s="454"/>
      <c r="F45" s="454"/>
      <c r="G45" s="454"/>
      <c r="H45" s="454"/>
      <c r="I45" s="455"/>
      <c r="J45" s="211"/>
      <c r="K45" s="211"/>
    </row>
    <row r="46" spans="2:11" ht="42.75" customHeight="1" x14ac:dyDescent="0.2">
      <c r="B46" s="179" t="s">
        <v>279</v>
      </c>
      <c r="C46" s="453" t="s">
        <v>380</v>
      </c>
      <c r="D46" s="454"/>
      <c r="E46" s="454"/>
      <c r="F46" s="454"/>
      <c r="G46" s="454"/>
      <c r="H46" s="454"/>
      <c r="I46" s="455"/>
      <c r="J46" s="211"/>
      <c r="K46" s="211"/>
    </row>
    <row r="47" spans="2:11" ht="66" customHeight="1" x14ac:dyDescent="0.2">
      <c r="B47" s="212" t="s">
        <v>280</v>
      </c>
      <c r="C47" s="456" t="s">
        <v>367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ES2pfe7lMjS1hnTzAZBaVYQzxTIgWAhqtVIfpqT94szCJ+sQiJhGnOieiPyu6lK/Sn9Su9a3+Cdj/Rsk09JRng==" saltValue="wm2icP8ePF4DyqDnf4wmA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37" zoomScaleNormal="100" workbookViewId="0">
      <selection activeCell="B40" sqref="B40:I4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3</v>
      </c>
      <c r="D6" s="506" t="s">
        <v>243</v>
      </c>
      <c r="E6" s="506"/>
      <c r="F6" s="489" t="s">
        <v>323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324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325</v>
      </c>
      <c r="D16" s="489"/>
      <c r="E16" s="489"/>
      <c r="F16" s="489"/>
      <c r="G16" s="489"/>
      <c r="H16" s="489"/>
      <c r="I16" s="489"/>
      <c r="J16" s="189"/>
      <c r="K16" s="189"/>
      <c r="M16" s="186"/>
      <c r="N16" s="178"/>
    </row>
    <row r="17" spans="2:14" ht="30.75" customHeight="1" x14ac:dyDescent="0.2">
      <c r="B17" s="179" t="s">
        <v>259</v>
      </c>
      <c r="C17" s="490" t="s">
        <v>326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327</v>
      </c>
      <c r="D19" s="489"/>
      <c r="E19" s="489"/>
      <c r="F19" s="489" t="s">
        <v>328</v>
      </c>
      <c r="G19" s="489"/>
      <c r="H19" s="489"/>
      <c r="I19" s="489"/>
      <c r="J19" s="189"/>
      <c r="K19" s="189"/>
      <c r="M19" s="186" t="s">
        <v>95</v>
      </c>
      <c r="N19" s="178"/>
    </row>
    <row r="20" spans="2:14" ht="39.75" customHeight="1" x14ac:dyDescent="0.2">
      <c r="B20" s="192" t="s">
        <v>266</v>
      </c>
      <c r="C20" s="471" t="s">
        <v>329</v>
      </c>
      <c r="D20" s="472"/>
      <c r="E20" s="483"/>
      <c r="F20" s="466" t="s">
        <v>330</v>
      </c>
      <c r="G20" s="466"/>
      <c r="H20" s="466"/>
      <c r="I20" s="467"/>
      <c r="J20" s="183"/>
      <c r="K20" s="183"/>
      <c r="M20" s="186"/>
      <c r="N20" s="178"/>
    </row>
    <row r="21" spans="2:14" ht="42" customHeight="1" x14ac:dyDescent="0.2">
      <c r="B21" s="192" t="s">
        <v>267</v>
      </c>
      <c r="C21" s="468" t="s">
        <v>331</v>
      </c>
      <c r="D21" s="469"/>
      <c r="E21" s="470"/>
      <c r="F21" s="471" t="s">
        <v>332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2</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6">
        <f>SUM(C27:C38)</f>
        <v>2</v>
      </c>
      <c r="G27" s="486">
        <f>SUM(D27:D38)</f>
        <v>0</v>
      </c>
      <c r="H27" s="207">
        <f>+(D27*100%)/$G$23</f>
        <v>0</v>
      </c>
      <c r="I27" s="486">
        <f>G27+I22</f>
        <v>1</v>
      </c>
      <c r="J27" s="208"/>
      <c r="K27" s="208"/>
      <c r="M27" s="193"/>
    </row>
    <row r="28" spans="2:14" ht="19.5" customHeight="1" x14ac:dyDescent="0.2">
      <c r="B28" s="204" t="s">
        <v>114</v>
      </c>
      <c r="C28" s="227">
        <v>0</v>
      </c>
      <c r="D28" s="228">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8">
        <v>0</v>
      </c>
      <c r="E30" s="232">
        <f t="shared" si="0"/>
        <v>0</v>
      </c>
      <c r="F30" s="487"/>
      <c r="G30" s="487"/>
      <c r="H30" s="207">
        <f t="shared" si="1"/>
        <v>0</v>
      </c>
      <c r="I30" s="487"/>
      <c r="J30" s="208"/>
      <c r="K30" s="208"/>
    </row>
    <row r="31" spans="2:14" ht="19.5" customHeight="1" x14ac:dyDescent="0.2">
      <c r="B31" s="204" t="s">
        <v>117</v>
      </c>
      <c r="C31" s="227">
        <v>0</v>
      </c>
      <c r="D31" s="228">
        <v>0</v>
      </c>
      <c r="E31" s="232">
        <f t="shared" si="0"/>
        <v>0</v>
      </c>
      <c r="F31" s="487"/>
      <c r="G31" s="487"/>
      <c r="H31" s="207">
        <f t="shared" si="1"/>
        <v>0</v>
      </c>
      <c r="I31" s="487"/>
      <c r="J31" s="208"/>
      <c r="K31" s="208"/>
    </row>
    <row r="32" spans="2:14" ht="19.5" customHeight="1" x14ac:dyDescent="0.2">
      <c r="B32" s="204" t="s">
        <v>118</v>
      </c>
      <c r="C32" s="227">
        <v>0</v>
      </c>
      <c r="D32" s="228">
        <v>0</v>
      </c>
      <c r="E32" s="232">
        <f t="shared" si="0"/>
        <v>0</v>
      </c>
      <c r="F32" s="487"/>
      <c r="G32" s="487"/>
      <c r="H32" s="207">
        <f t="shared" si="1"/>
        <v>0</v>
      </c>
      <c r="I32" s="487"/>
      <c r="J32" s="208"/>
      <c r="K32" s="208"/>
    </row>
    <row r="33" spans="2:11" ht="19.5" customHeight="1" x14ac:dyDescent="0.2">
      <c r="B33" s="204" t="s">
        <v>119</v>
      </c>
      <c r="C33" s="227">
        <v>0</v>
      </c>
      <c r="D33" s="228">
        <v>0</v>
      </c>
      <c r="E33" s="232">
        <f t="shared" si="0"/>
        <v>0</v>
      </c>
      <c r="F33" s="487"/>
      <c r="G33" s="487"/>
      <c r="H33" s="207">
        <f t="shared" si="1"/>
        <v>0</v>
      </c>
      <c r="I33" s="487"/>
      <c r="J33" s="208"/>
      <c r="K33" s="208"/>
    </row>
    <row r="34" spans="2:11" ht="19.5" customHeight="1" x14ac:dyDescent="0.2">
      <c r="B34" s="204" t="s">
        <v>120</v>
      </c>
      <c r="C34" s="227">
        <v>0</v>
      </c>
      <c r="D34" s="228">
        <v>0</v>
      </c>
      <c r="E34" s="232">
        <f t="shared" si="0"/>
        <v>0</v>
      </c>
      <c r="F34" s="487"/>
      <c r="G34" s="487"/>
      <c r="H34" s="207">
        <f t="shared" si="1"/>
        <v>0</v>
      </c>
      <c r="I34" s="487"/>
      <c r="J34" s="208"/>
      <c r="K34" s="208"/>
    </row>
    <row r="35" spans="2:11" ht="19.5" customHeight="1" x14ac:dyDescent="0.2">
      <c r="B35" s="204" t="s">
        <v>121</v>
      </c>
      <c r="C35" s="227">
        <v>0</v>
      </c>
      <c r="D35" s="228"/>
      <c r="E35" s="232">
        <f t="shared" si="0"/>
        <v>0</v>
      </c>
      <c r="F35" s="487"/>
      <c r="G35" s="487"/>
      <c r="H35" s="207" t="str">
        <f t="shared" si="1"/>
        <v/>
      </c>
      <c r="I35" s="487"/>
      <c r="J35" s="208"/>
      <c r="K35" s="208"/>
    </row>
    <row r="36" spans="2:11" ht="19.5" customHeight="1" x14ac:dyDescent="0.2">
      <c r="B36" s="204" t="s">
        <v>122</v>
      </c>
      <c r="C36" s="229">
        <v>0</v>
      </c>
      <c r="D36" s="228"/>
      <c r="E36" s="232">
        <f t="shared" si="0"/>
        <v>0</v>
      </c>
      <c r="F36" s="487"/>
      <c r="G36" s="487"/>
      <c r="H36" s="207" t="str">
        <f t="shared" si="1"/>
        <v/>
      </c>
      <c r="I36" s="487"/>
      <c r="J36" s="208"/>
      <c r="K36" s="208"/>
    </row>
    <row r="37" spans="2:11" ht="19.5" customHeight="1" x14ac:dyDescent="0.2">
      <c r="B37" s="204" t="s">
        <v>123</v>
      </c>
      <c r="C37" s="229">
        <v>0</v>
      </c>
      <c r="D37" s="228"/>
      <c r="E37" s="232">
        <f t="shared" si="0"/>
        <v>0</v>
      </c>
      <c r="F37" s="487"/>
      <c r="G37" s="487"/>
      <c r="H37" s="207" t="str">
        <f t="shared" si="1"/>
        <v/>
      </c>
      <c r="I37" s="487"/>
      <c r="J37" s="208"/>
      <c r="K37" s="208"/>
    </row>
    <row r="38" spans="2:11" ht="19.5" customHeight="1" x14ac:dyDescent="0.2">
      <c r="B38" s="204" t="s">
        <v>124</v>
      </c>
      <c r="C38" s="229">
        <v>2</v>
      </c>
      <c r="D38" s="228"/>
      <c r="E38" s="232">
        <f t="shared" si="0"/>
        <v>0</v>
      </c>
      <c r="F38" s="488"/>
      <c r="G38" s="488"/>
      <c r="H38" s="207" t="str">
        <f t="shared" si="1"/>
        <v/>
      </c>
      <c r="I38" s="488"/>
      <c r="J38" s="208"/>
      <c r="K38" s="208"/>
    </row>
    <row r="39" spans="2:11" ht="52.5" customHeight="1" x14ac:dyDescent="0.2">
      <c r="B39" s="209" t="s">
        <v>277</v>
      </c>
      <c r="C39" s="460" t="s">
        <v>385</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09.5" customHeight="1" x14ac:dyDescent="0.2">
      <c r="B45" s="179" t="s">
        <v>278</v>
      </c>
      <c r="C45" s="453" t="s">
        <v>384</v>
      </c>
      <c r="D45" s="454"/>
      <c r="E45" s="454"/>
      <c r="F45" s="454"/>
      <c r="G45" s="454"/>
      <c r="H45" s="454"/>
      <c r="I45" s="455"/>
      <c r="J45" s="211"/>
      <c r="K45" s="211"/>
    </row>
    <row r="46" spans="2:11" ht="51.75" customHeight="1" x14ac:dyDescent="0.2">
      <c r="B46" s="179" t="s">
        <v>279</v>
      </c>
      <c r="C46" s="453" t="s">
        <v>378</v>
      </c>
      <c r="D46" s="454"/>
      <c r="E46" s="454"/>
      <c r="F46" s="454"/>
      <c r="G46" s="454"/>
      <c r="H46" s="454"/>
      <c r="I46" s="455"/>
      <c r="J46" s="211"/>
      <c r="K46" s="211"/>
    </row>
    <row r="47" spans="2:11" ht="66" customHeight="1" x14ac:dyDescent="0.2">
      <c r="B47" s="212" t="s">
        <v>280</v>
      </c>
      <c r="C47" s="456" t="s">
        <v>368</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TXPPIlNNKHb8BIEpIfRfDDBdvI8yVkiLUJhwkOf+db+s6cV1WDr2O4YxfZdI73CT8dj4OVywYLK3yAZaRU8/Og==" saltValue="mis25rZFwcg0LnKpoI4Ex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37" zoomScaleNormal="100" workbookViewId="0">
      <selection activeCell="D36" sqref="D3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4</v>
      </c>
      <c r="D6" s="506" t="s">
        <v>243</v>
      </c>
      <c r="E6" s="506"/>
      <c r="F6" s="489" t="s">
        <v>333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364</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334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335</v>
      </c>
      <c r="D16" s="489"/>
      <c r="E16" s="489"/>
      <c r="F16" s="489"/>
      <c r="G16" s="489"/>
      <c r="H16" s="489"/>
      <c r="I16" s="489"/>
      <c r="J16" s="189"/>
      <c r="K16" s="189"/>
      <c r="M16" s="186"/>
      <c r="N16" s="178"/>
    </row>
    <row r="17" spans="2:14" ht="30.75" customHeight="1" x14ac:dyDescent="0.2">
      <c r="B17" s="179" t="s">
        <v>259</v>
      </c>
      <c r="C17" s="490" t="s">
        <v>336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337</v>
      </c>
      <c r="D19" s="489"/>
      <c r="E19" s="489"/>
      <c r="F19" s="489" t="s">
        <v>338</v>
      </c>
      <c r="G19" s="489"/>
      <c r="H19" s="489"/>
      <c r="I19" s="489"/>
      <c r="J19" s="189"/>
      <c r="K19" s="189"/>
      <c r="M19" s="186" t="s">
        <v>95</v>
      </c>
      <c r="N19" s="178"/>
    </row>
    <row r="20" spans="2:14" ht="39.75" customHeight="1" x14ac:dyDescent="0.2">
      <c r="B20" s="192" t="s">
        <v>266</v>
      </c>
      <c r="C20" s="471" t="s">
        <v>339</v>
      </c>
      <c r="D20" s="472"/>
      <c r="E20" s="483"/>
      <c r="F20" s="466" t="s">
        <v>340</v>
      </c>
      <c r="G20" s="466"/>
      <c r="H20" s="466"/>
      <c r="I20" s="467"/>
      <c r="J20" s="183"/>
      <c r="K20" s="183"/>
      <c r="M20" s="186"/>
      <c r="N20" s="178"/>
    </row>
    <row r="21" spans="2:14" ht="42" customHeight="1" x14ac:dyDescent="0.2">
      <c r="B21" s="192" t="s">
        <v>267</v>
      </c>
      <c r="C21" s="468" t="s">
        <v>341</v>
      </c>
      <c r="D21" s="469"/>
      <c r="E21" s="470"/>
      <c r="F21" s="471" t="s">
        <v>342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6">
        <f>SUM(C27:C38)</f>
        <v>1</v>
      </c>
      <c r="G27" s="486">
        <f>SUM(D27:D38)</f>
        <v>1</v>
      </c>
      <c r="H27" s="207">
        <f>+(D27*100%)/$G$23</f>
        <v>0</v>
      </c>
      <c r="I27" s="486">
        <f>G27+I22</f>
        <v>2</v>
      </c>
      <c r="J27" s="208"/>
      <c r="K27" s="208"/>
      <c r="M27" s="193"/>
    </row>
    <row r="28" spans="2:14" ht="19.5" customHeight="1" x14ac:dyDescent="0.2">
      <c r="B28" s="204" t="s">
        <v>114</v>
      </c>
      <c r="C28" s="227">
        <v>0</v>
      </c>
      <c r="D28" s="227">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7">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7">
        <v>0</v>
      </c>
      <c r="E30" s="232">
        <f t="shared" si="0"/>
        <v>0</v>
      </c>
      <c r="F30" s="487"/>
      <c r="G30" s="487"/>
      <c r="H30" s="207">
        <f t="shared" si="1"/>
        <v>0</v>
      </c>
      <c r="I30" s="487"/>
      <c r="J30" s="208"/>
      <c r="K30" s="208"/>
    </row>
    <row r="31" spans="2:14" ht="19.5" customHeight="1" x14ac:dyDescent="0.2">
      <c r="B31" s="204" t="s">
        <v>117</v>
      </c>
      <c r="C31" s="227">
        <v>0</v>
      </c>
      <c r="D31" s="227">
        <v>0</v>
      </c>
      <c r="E31" s="232">
        <f t="shared" si="0"/>
        <v>0</v>
      </c>
      <c r="F31" s="487"/>
      <c r="G31" s="487"/>
      <c r="H31" s="207">
        <f t="shared" si="1"/>
        <v>0</v>
      </c>
      <c r="I31" s="487"/>
      <c r="J31" s="208"/>
      <c r="K31" s="208"/>
    </row>
    <row r="32" spans="2:14" ht="19.5" customHeight="1" x14ac:dyDescent="0.2">
      <c r="B32" s="204" t="s">
        <v>118</v>
      </c>
      <c r="C32" s="227">
        <v>0</v>
      </c>
      <c r="D32" s="227">
        <v>0</v>
      </c>
      <c r="E32" s="232">
        <f t="shared" si="0"/>
        <v>0</v>
      </c>
      <c r="F32" s="487"/>
      <c r="G32" s="487"/>
      <c r="H32" s="207">
        <f t="shared" si="1"/>
        <v>0</v>
      </c>
      <c r="I32" s="487"/>
      <c r="J32" s="208"/>
      <c r="K32" s="208"/>
    </row>
    <row r="33" spans="2:11" ht="19.5" customHeight="1" x14ac:dyDescent="0.2">
      <c r="B33" s="204" t="s">
        <v>119</v>
      </c>
      <c r="C33" s="227">
        <v>0</v>
      </c>
      <c r="D33" s="227">
        <v>1</v>
      </c>
      <c r="E33" s="232">
        <f t="shared" si="0"/>
        <v>0</v>
      </c>
      <c r="F33" s="487"/>
      <c r="G33" s="487"/>
      <c r="H33" s="207">
        <f t="shared" si="1"/>
        <v>1</v>
      </c>
      <c r="I33" s="487"/>
      <c r="J33" s="208"/>
      <c r="K33" s="208"/>
    </row>
    <row r="34" spans="2:11" ht="19.5" customHeight="1" x14ac:dyDescent="0.2">
      <c r="B34" s="204" t="s">
        <v>120</v>
      </c>
      <c r="C34" s="227">
        <v>0</v>
      </c>
      <c r="D34" s="227">
        <v>0</v>
      </c>
      <c r="E34" s="232">
        <f t="shared" si="0"/>
        <v>0</v>
      </c>
      <c r="F34" s="487"/>
      <c r="G34" s="487"/>
      <c r="H34" s="207">
        <f t="shared" si="1"/>
        <v>1</v>
      </c>
      <c r="I34" s="487"/>
      <c r="J34" s="208"/>
      <c r="K34" s="208"/>
    </row>
    <row r="35" spans="2:11" ht="19.5" customHeight="1" x14ac:dyDescent="0.2">
      <c r="B35" s="204" t="s">
        <v>121</v>
      </c>
      <c r="C35" s="227">
        <v>1</v>
      </c>
      <c r="D35" s="227">
        <v>0</v>
      </c>
      <c r="E35" s="232">
        <f t="shared" si="0"/>
        <v>0</v>
      </c>
      <c r="F35" s="487"/>
      <c r="G35" s="487"/>
      <c r="H35" s="207">
        <f t="shared" si="1"/>
        <v>1</v>
      </c>
      <c r="I35" s="487"/>
      <c r="J35" s="208"/>
      <c r="K35" s="208"/>
    </row>
    <row r="36" spans="2:11" ht="19.5" customHeight="1" x14ac:dyDescent="0.2">
      <c r="B36" s="204" t="s">
        <v>122</v>
      </c>
      <c r="C36" s="229">
        <v>0</v>
      </c>
      <c r="D36" s="229"/>
      <c r="E36" s="232">
        <f t="shared" si="0"/>
        <v>0</v>
      </c>
      <c r="F36" s="487"/>
      <c r="G36" s="487"/>
      <c r="H36" s="207" t="str">
        <f t="shared" si="1"/>
        <v/>
      </c>
      <c r="I36" s="487"/>
      <c r="J36" s="208"/>
      <c r="K36" s="208"/>
    </row>
    <row r="37" spans="2:11" ht="19.5" customHeight="1" x14ac:dyDescent="0.2">
      <c r="B37" s="204" t="s">
        <v>123</v>
      </c>
      <c r="C37" s="229">
        <v>0</v>
      </c>
      <c r="D37" s="229"/>
      <c r="E37" s="232">
        <f t="shared" si="0"/>
        <v>0</v>
      </c>
      <c r="F37" s="487"/>
      <c r="G37" s="487"/>
      <c r="H37" s="207" t="str">
        <f t="shared" si="1"/>
        <v/>
      </c>
      <c r="I37" s="487"/>
      <c r="J37" s="208"/>
      <c r="K37" s="208"/>
    </row>
    <row r="38" spans="2:11" ht="19.5" customHeight="1" x14ac:dyDescent="0.2">
      <c r="B38" s="204" t="s">
        <v>124</v>
      </c>
      <c r="C38" s="229">
        <v>0</v>
      </c>
      <c r="D38" s="229"/>
      <c r="E38" s="232">
        <f t="shared" si="0"/>
        <v>0</v>
      </c>
      <c r="F38" s="488"/>
      <c r="G38" s="488"/>
      <c r="H38" s="207" t="str">
        <f t="shared" si="1"/>
        <v/>
      </c>
      <c r="I38" s="488"/>
      <c r="J38" s="208"/>
      <c r="K38" s="208"/>
    </row>
    <row r="39" spans="2:11" ht="52.5" customHeight="1" x14ac:dyDescent="0.2">
      <c r="B39" s="209" t="s">
        <v>277</v>
      </c>
      <c r="C39" s="460" t="s">
        <v>374</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84" customHeight="1" x14ac:dyDescent="0.2">
      <c r="B45" s="179" t="s">
        <v>278</v>
      </c>
      <c r="C45" s="453" t="s">
        <v>374</v>
      </c>
      <c r="D45" s="454"/>
      <c r="E45" s="454"/>
      <c r="F45" s="454"/>
      <c r="G45" s="454"/>
      <c r="H45" s="454"/>
      <c r="I45" s="455"/>
      <c r="J45" s="211"/>
      <c r="K45" s="211"/>
    </row>
    <row r="46" spans="2:11" ht="42" customHeight="1" x14ac:dyDescent="0.2">
      <c r="B46" s="179" t="s">
        <v>279</v>
      </c>
      <c r="C46" s="453" t="s">
        <v>372</v>
      </c>
      <c r="D46" s="454"/>
      <c r="E46" s="454"/>
      <c r="F46" s="454"/>
      <c r="G46" s="454"/>
      <c r="H46" s="454"/>
      <c r="I46" s="455"/>
      <c r="J46" s="211"/>
      <c r="K46" s="211"/>
    </row>
    <row r="47" spans="2:11" ht="66" customHeight="1" x14ac:dyDescent="0.2">
      <c r="B47" s="212" t="s">
        <v>280</v>
      </c>
      <c r="C47" s="456" t="s">
        <v>369</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vPtuq7pmwzFYEyK7cmyH8TKNZX5atilfyIs3HReNsv9j1vuPFEyP8tVNsPYb8o5MA8UCJ8Id3hY/e+RHKJVeBw==" saltValue="bTm3QY78hoxkZ/TbkHHVP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37"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5</v>
      </c>
      <c r="D6" s="506" t="s">
        <v>243</v>
      </c>
      <c r="E6" s="506"/>
      <c r="F6" s="489" t="s">
        <v>343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76</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365</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344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345</v>
      </c>
      <c r="D16" s="489"/>
      <c r="E16" s="489"/>
      <c r="F16" s="489"/>
      <c r="G16" s="489"/>
      <c r="H16" s="489"/>
      <c r="I16" s="489"/>
      <c r="J16" s="189"/>
      <c r="K16" s="189"/>
      <c r="M16" s="186"/>
      <c r="N16" s="178"/>
    </row>
    <row r="17" spans="2:14" ht="30.75" customHeight="1" x14ac:dyDescent="0.2">
      <c r="B17" s="179" t="s">
        <v>259</v>
      </c>
      <c r="C17" s="490" t="s">
        <v>346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347</v>
      </c>
      <c r="D19" s="489"/>
      <c r="E19" s="489"/>
      <c r="F19" s="489" t="s">
        <v>348</v>
      </c>
      <c r="G19" s="489"/>
      <c r="H19" s="489"/>
      <c r="I19" s="489"/>
      <c r="J19" s="189"/>
      <c r="K19" s="189"/>
      <c r="M19" s="186" t="s">
        <v>95</v>
      </c>
      <c r="N19" s="178"/>
    </row>
    <row r="20" spans="2:14" ht="39.75" customHeight="1" x14ac:dyDescent="0.2">
      <c r="B20" s="192" t="s">
        <v>266</v>
      </c>
      <c r="C20" s="471" t="s">
        <v>349</v>
      </c>
      <c r="D20" s="472"/>
      <c r="E20" s="483"/>
      <c r="F20" s="466" t="s">
        <v>350</v>
      </c>
      <c r="G20" s="466"/>
      <c r="H20" s="466"/>
      <c r="I20" s="467"/>
      <c r="J20" s="183"/>
      <c r="K20" s="183"/>
      <c r="M20" s="186"/>
      <c r="N20" s="178"/>
    </row>
    <row r="21" spans="2:14" ht="42" customHeight="1" x14ac:dyDescent="0.2">
      <c r="B21" s="192" t="s">
        <v>267</v>
      </c>
      <c r="C21" s="468" t="s">
        <v>351</v>
      </c>
      <c r="D21" s="469"/>
      <c r="E21" s="470"/>
      <c r="F21" s="471" t="s">
        <v>352</v>
      </c>
      <c r="G21" s="472"/>
      <c r="H21" s="472"/>
      <c r="I21" s="473"/>
      <c r="J21" s="188"/>
      <c r="K21" s="188"/>
      <c r="M21" s="193"/>
      <c r="N21" s="178"/>
    </row>
    <row r="22" spans="2:14" ht="23.25" customHeight="1" x14ac:dyDescent="0.2">
      <c r="B22" s="192" t="s">
        <v>268</v>
      </c>
      <c r="C22" s="474">
        <v>44197</v>
      </c>
      <c r="D22" s="475"/>
      <c r="E22" s="476"/>
      <c r="F22" s="182" t="s">
        <v>271</v>
      </c>
      <c r="G22" s="194">
        <v>3</v>
      </c>
      <c r="H22" s="182" t="s">
        <v>275</v>
      </c>
      <c r="I22" s="195">
        <v>3</v>
      </c>
      <c r="J22" s="196"/>
      <c r="K22" s="196"/>
      <c r="M22" s="193"/>
    </row>
    <row r="23" spans="2:14" ht="27" customHeight="1" x14ac:dyDescent="0.2">
      <c r="B23" s="192" t="s">
        <v>269</v>
      </c>
      <c r="C23" s="474">
        <v>44561</v>
      </c>
      <c r="D23" s="475"/>
      <c r="E23" s="476"/>
      <c r="F23" s="182" t="s">
        <v>272</v>
      </c>
      <c r="G23" s="477">
        <v>3</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+C30</f>
        <v>3</v>
      </c>
      <c r="G27" s="486">
        <f>D31</f>
        <v>3</v>
      </c>
      <c r="H27" s="207">
        <f>+IF(OR(D27=0,D27=""),0%,D27/C27)</f>
        <v>0</v>
      </c>
      <c r="I27" s="486">
        <f>G27+I22</f>
        <v>6</v>
      </c>
      <c r="J27" s="208"/>
      <c r="K27" s="208"/>
      <c r="M27" s="193"/>
    </row>
    <row r="28" spans="2:14" ht="19.5" customHeight="1" x14ac:dyDescent="0.2">
      <c r="B28" s="204" t="s">
        <v>114</v>
      </c>
      <c r="C28" s="227">
        <v>0</v>
      </c>
      <c r="D28" s="228">
        <f>+C28</f>
        <v>0</v>
      </c>
      <c r="E28" s="206">
        <f t="shared" ref="E28:E38" si="0">IF(OR(C28=0,C28=""),0,D28/C28)</f>
        <v>0</v>
      </c>
      <c r="F28" s="487"/>
      <c r="G28" s="487"/>
      <c r="H28" s="207">
        <f t="shared" ref="H28:H38" si="1">+IF(OR(D28=0,D28=""),0%,D28/C28)</f>
        <v>0</v>
      </c>
      <c r="I28" s="487"/>
      <c r="J28" s="208"/>
      <c r="K28" s="208"/>
      <c r="M28" s="193"/>
    </row>
    <row r="29" spans="2:14" ht="19.5" customHeight="1" x14ac:dyDescent="0.2">
      <c r="B29" s="204" t="s">
        <v>115</v>
      </c>
      <c r="C29" s="227">
        <v>0</v>
      </c>
      <c r="D29" s="228">
        <v>0</v>
      </c>
      <c r="E29" s="206">
        <f t="shared" si="0"/>
        <v>0</v>
      </c>
      <c r="F29" s="487"/>
      <c r="G29" s="487"/>
      <c r="H29" s="207">
        <f t="shared" si="1"/>
        <v>0</v>
      </c>
      <c r="I29" s="487"/>
      <c r="J29" s="208"/>
      <c r="K29" s="208"/>
      <c r="M29" s="193"/>
    </row>
    <row r="30" spans="2:14" ht="19.5" customHeight="1" x14ac:dyDescent="0.2">
      <c r="B30" s="204" t="s">
        <v>116</v>
      </c>
      <c r="C30" s="231">
        <v>3</v>
      </c>
      <c r="D30" s="230">
        <v>1</v>
      </c>
      <c r="E30" s="206">
        <f t="shared" si="0"/>
        <v>0.33333333333333331</v>
      </c>
      <c r="F30" s="487"/>
      <c r="G30" s="487"/>
      <c r="H30" s="207">
        <f t="shared" si="1"/>
        <v>0.33333333333333331</v>
      </c>
      <c r="I30" s="487"/>
      <c r="J30" s="208"/>
      <c r="K30" s="208"/>
    </row>
    <row r="31" spans="2:14" ht="19.5" customHeight="1" x14ac:dyDescent="0.2">
      <c r="B31" s="204" t="s">
        <v>117</v>
      </c>
      <c r="C31" s="231">
        <v>3</v>
      </c>
      <c r="D31" s="230">
        <v>3</v>
      </c>
      <c r="E31" s="206">
        <f t="shared" si="0"/>
        <v>1</v>
      </c>
      <c r="F31" s="487"/>
      <c r="G31" s="487"/>
      <c r="H31" s="207">
        <f t="shared" si="1"/>
        <v>1</v>
      </c>
      <c r="I31" s="487"/>
      <c r="J31" s="208"/>
      <c r="K31" s="208"/>
    </row>
    <row r="32" spans="2:14" ht="19.5" customHeight="1" x14ac:dyDescent="0.2">
      <c r="B32" s="204" t="s">
        <v>118</v>
      </c>
      <c r="C32" s="231">
        <v>3</v>
      </c>
      <c r="D32" s="230">
        <v>3</v>
      </c>
      <c r="E32" s="206">
        <f t="shared" si="0"/>
        <v>1</v>
      </c>
      <c r="F32" s="487"/>
      <c r="G32" s="487"/>
      <c r="H32" s="207">
        <f t="shared" si="1"/>
        <v>1</v>
      </c>
      <c r="I32" s="487"/>
      <c r="J32" s="208"/>
      <c r="K32" s="208"/>
    </row>
    <row r="33" spans="2:11" ht="19.5" customHeight="1" x14ac:dyDescent="0.2">
      <c r="B33" s="204" t="s">
        <v>119</v>
      </c>
      <c r="C33" s="231">
        <v>3</v>
      </c>
      <c r="D33" s="230">
        <v>3</v>
      </c>
      <c r="E33" s="206">
        <f t="shared" si="0"/>
        <v>1</v>
      </c>
      <c r="F33" s="487"/>
      <c r="G33" s="487"/>
      <c r="H33" s="207">
        <f t="shared" si="1"/>
        <v>1</v>
      </c>
      <c r="I33" s="487"/>
      <c r="J33" s="208"/>
      <c r="K33" s="208"/>
    </row>
    <row r="34" spans="2:11" ht="19.5" customHeight="1" x14ac:dyDescent="0.2">
      <c r="B34" s="204" t="s">
        <v>120</v>
      </c>
      <c r="C34" s="231">
        <v>3</v>
      </c>
      <c r="D34" s="230">
        <v>3</v>
      </c>
      <c r="E34" s="206">
        <f t="shared" si="0"/>
        <v>1</v>
      </c>
      <c r="F34" s="487"/>
      <c r="G34" s="487"/>
      <c r="H34" s="207">
        <f t="shared" si="1"/>
        <v>1</v>
      </c>
      <c r="I34" s="487"/>
      <c r="J34" s="208"/>
      <c r="K34" s="208"/>
    </row>
    <row r="35" spans="2:11" ht="19.5" customHeight="1" x14ac:dyDescent="0.2">
      <c r="B35" s="204" t="s">
        <v>121</v>
      </c>
      <c r="C35" s="231">
        <v>3</v>
      </c>
      <c r="D35" s="230"/>
      <c r="E35" s="206">
        <f t="shared" si="0"/>
        <v>0</v>
      </c>
      <c r="F35" s="487"/>
      <c r="G35" s="487"/>
      <c r="H35" s="207">
        <f t="shared" si="1"/>
        <v>0</v>
      </c>
      <c r="I35" s="487"/>
      <c r="J35" s="208"/>
      <c r="K35" s="208"/>
    </row>
    <row r="36" spans="2:11" ht="19.5" customHeight="1" x14ac:dyDescent="0.2">
      <c r="B36" s="204" t="s">
        <v>122</v>
      </c>
      <c r="C36" s="231">
        <v>3</v>
      </c>
      <c r="D36" s="230"/>
      <c r="E36" s="206">
        <f t="shared" si="0"/>
        <v>0</v>
      </c>
      <c r="F36" s="487"/>
      <c r="G36" s="487"/>
      <c r="H36" s="207">
        <f t="shared" si="1"/>
        <v>0</v>
      </c>
      <c r="I36" s="487"/>
      <c r="J36" s="208"/>
      <c r="K36" s="208"/>
    </row>
    <row r="37" spans="2:11" ht="19.5" customHeight="1" x14ac:dyDescent="0.2">
      <c r="B37" s="204" t="s">
        <v>123</v>
      </c>
      <c r="C37" s="231">
        <v>3</v>
      </c>
      <c r="D37" s="230"/>
      <c r="E37" s="206">
        <f t="shared" si="0"/>
        <v>0</v>
      </c>
      <c r="F37" s="487"/>
      <c r="G37" s="487"/>
      <c r="H37" s="207">
        <f t="shared" si="1"/>
        <v>0</v>
      </c>
      <c r="I37" s="487"/>
      <c r="J37" s="208"/>
      <c r="K37" s="208"/>
    </row>
    <row r="38" spans="2:11" ht="19.5" customHeight="1" x14ac:dyDescent="0.2">
      <c r="B38" s="204" t="s">
        <v>124</v>
      </c>
      <c r="C38" s="231">
        <v>3</v>
      </c>
      <c r="D38" s="230"/>
      <c r="E38" s="206">
        <f t="shared" si="0"/>
        <v>0</v>
      </c>
      <c r="F38" s="488"/>
      <c r="G38" s="488"/>
      <c r="H38" s="207">
        <f t="shared" si="1"/>
        <v>0</v>
      </c>
      <c r="I38" s="488"/>
      <c r="J38" s="208"/>
      <c r="K38" s="208"/>
    </row>
    <row r="39" spans="2:11" ht="52.5" customHeight="1" x14ac:dyDescent="0.2">
      <c r="B39" s="209" t="s">
        <v>277</v>
      </c>
      <c r="C39" s="460" t="s">
        <v>375</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95.25" customHeight="1" x14ac:dyDescent="0.2">
      <c r="B45" s="179" t="s">
        <v>278</v>
      </c>
      <c r="C45" s="453" t="s">
        <v>379</v>
      </c>
      <c r="D45" s="454"/>
      <c r="E45" s="454"/>
      <c r="F45" s="454"/>
      <c r="G45" s="454"/>
      <c r="H45" s="454"/>
      <c r="I45" s="455"/>
      <c r="J45" s="211"/>
      <c r="K45" s="211"/>
    </row>
    <row r="46" spans="2:11" ht="35.25" customHeight="1" x14ac:dyDescent="0.2">
      <c r="B46" s="179" t="s">
        <v>279</v>
      </c>
      <c r="C46" s="453" t="s">
        <v>372</v>
      </c>
      <c r="D46" s="454"/>
      <c r="E46" s="454"/>
      <c r="F46" s="454"/>
      <c r="G46" s="454"/>
      <c r="H46" s="454"/>
      <c r="I46" s="455"/>
      <c r="J46" s="211"/>
      <c r="K46" s="211"/>
    </row>
    <row r="47" spans="2:11" ht="66" customHeight="1" x14ac:dyDescent="0.2">
      <c r="B47" s="212" t="s">
        <v>280</v>
      </c>
      <c r="C47" s="456" t="s">
        <v>370</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bMFHmyEx3eIkCVNkozmoVrlO6kuK2jX/f3/sL+AzAJdR6DyGmHDDt4vtqP8mhDbF3OZMFIVNzb3A97Ud+T8m4g==" saltValue="yDu0+ujBSD2Dd9QMo0Yl2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35" zoomScaleNormal="100" workbookViewId="0">
      <selection activeCell="C47" sqref="C47:I4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6</v>
      </c>
      <c r="D6" s="506" t="s">
        <v>243</v>
      </c>
      <c r="E6" s="506"/>
      <c r="F6" s="489" t="s">
        <v>316</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371</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358</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317</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359</v>
      </c>
      <c r="D16" s="489"/>
      <c r="E16" s="489"/>
      <c r="F16" s="489"/>
      <c r="G16" s="489"/>
      <c r="H16" s="489"/>
      <c r="I16" s="489"/>
      <c r="J16" s="189"/>
      <c r="K16" s="189"/>
      <c r="M16" s="186"/>
      <c r="N16" s="178"/>
    </row>
    <row r="17" spans="2:14" ht="30.75" customHeight="1" x14ac:dyDescent="0.2">
      <c r="B17" s="179" t="s">
        <v>259</v>
      </c>
      <c r="C17" s="490" t="s">
        <v>360</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361</v>
      </c>
      <c r="D19" s="489"/>
      <c r="E19" s="489"/>
      <c r="F19" s="489" t="s">
        <v>319</v>
      </c>
      <c r="G19" s="489"/>
      <c r="H19" s="489"/>
      <c r="I19" s="489"/>
      <c r="J19" s="189"/>
      <c r="K19" s="189"/>
      <c r="M19" s="186" t="s">
        <v>95</v>
      </c>
      <c r="N19" s="178"/>
    </row>
    <row r="20" spans="2:14" ht="39.75" customHeight="1" x14ac:dyDescent="0.2">
      <c r="B20" s="192" t="s">
        <v>266</v>
      </c>
      <c r="C20" s="471" t="s">
        <v>362</v>
      </c>
      <c r="D20" s="472"/>
      <c r="E20" s="483"/>
      <c r="F20" s="466" t="s">
        <v>320</v>
      </c>
      <c r="G20" s="466"/>
      <c r="H20" s="466"/>
      <c r="I20" s="467"/>
      <c r="J20" s="183"/>
      <c r="K20" s="183"/>
      <c r="M20" s="186"/>
      <c r="N20" s="178"/>
    </row>
    <row r="21" spans="2:14" ht="42" customHeight="1" x14ac:dyDescent="0.2">
      <c r="B21" s="192" t="s">
        <v>267</v>
      </c>
      <c r="C21" s="468" t="s">
        <v>321</v>
      </c>
      <c r="D21" s="469"/>
      <c r="E21" s="470"/>
      <c r="F21" s="471" t="s">
        <v>322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6">
        <f>SUM(C27:C38)</f>
        <v>1</v>
      </c>
      <c r="G27" s="486">
        <f>SUM(D27:D38)</f>
        <v>0.55000000000000004</v>
      </c>
      <c r="H27" s="207">
        <f>+(D27*100%)/$G$23</f>
        <v>1.67E-2</v>
      </c>
      <c r="I27" s="486">
        <f>G27+I22</f>
        <v>1.55</v>
      </c>
      <c r="J27" s="208"/>
      <c r="K27" s="208"/>
      <c r="M27" s="193"/>
    </row>
    <row r="28" spans="2:14" ht="19.5" customHeight="1" x14ac:dyDescent="0.2">
      <c r="B28" s="204" t="s">
        <v>114</v>
      </c>
      <c r="C28" s="205">
        <v>0.1</v>
      </c>
      <c r="D28" s="205">
        <v>0</v>
      </c>
      <c r="E28" s="232">
        <f t="shared" ref="E28:E38" si="0">IF(OR(C28=0,C28=""),0,D28/C28)</f>
        <v>0</v>
      </c>
      <c r="F28" s="487"/>
      <c r="G28" s="487"/>
      <c r="H28" s="207">
        <f>+IF(D28="","",((D28*100%)/$G$23)+H27)</f>
        <v>1.67E-2</v>
      </c>
      <c r="I28" s="487"/>
      <c r="J28" s="208"/>
      <c r="K28" s="208"/>
      <c r="M28" s="193"/>
    </row>
    <row r="29" spans="2:14" ht="19.5" customHeight="1" x14ac:dyDescent="0.2">
      <c r="B29" s="204" t="s">
        <v>115</v>
      </c>
      <c r="C29" s="205">
        <v>0.15</v>
      </c>
      <c r="D29" s="205">
        <v>0</v>
      </c>
      <c r="E29" s="232">
        <f t="shared" si="0"/>
        <v>0</v>
      </c>
      <c r="F29" s="487"/>
      <c r="G29" s="487"/>
      <c r="H29" s="207">
        <f t="shared" ref="H29:H38" si="1">+IF(D29="","",((D29*100%)/$G$23)+H28)</f>
        <v>1.67E-2</v>
      </c>
      <c r="I29" s="487"/>
      <c r="J29" s="208"/>
      <c r="K29" s="208"/>
      <c r="M29" s="193"/>
    </row>
    <row r="30" spans="2:14" ht="19.5" customHeight="1" x14ac:dyDescent="0.2">
      <c r="B30" s="204" t="s">
        <v>116</v>
      </c>
      <c r="C30" s="205">
        <v>6.6699999999999995E-2</v>
      </c>
      <c r="D30" s="205">
        <v>0</v>
      </c>
      <c r="E30" s="232">
        <f t="shared" si="0"/>
        <v>0</v>
      </c>
      <c r="F30" s="487"/>
      <c r="G30" s="487"/>
      <c r="H30" s="207">
        <f t="shared" si="1"/>
        <v>1.67E-2</v>
      </c>
      <c r="I30" s="487"/>
      <c r="J30" s="208"/>
      <c r="K30" s="208"/>
    </row>
    <row r="31" spans="2:14" ht="19.5" customHeight="1" x14ac:dyDescent="0.2">
      <c r="B31" s="204" t="s">
        <v>117</v>
      </c>
      <c r="C31" s="205">
        <v>8.3299999999999999E-2</v>
      </c>
      <c r="D31" s="205">
        <v>0.3483</v>
      </c>
      <c r="E31" s="232">
        <f t="shared" si="0"/>
        <v>4.1812725090036018</v>
      </c>
      <c r="F31" s="487"/>
      <c r="G31" s="487"/>
      <c r="H31" s="207">
        <f t="shared" si="1"/>
        <v>0.36499999999999999</v>
      </c>
      <c r="I31" s="487"/>
      <c r="J31" s="208"/>
      <c r="K31" s="208"/>
    </row>
    <row r="32" spans="2:14" ht="19.5" customHeight="1" x14ac:dyDescent="0.2">
      <c r="B32" s="204" t="s">
        <v>118</v>
      </c>
      <c r="C32" s="205">
        <v>0</v>
      </c>
      <c r="D32" s="205">
        <v>0</v>
      </c>
      <c r="E32" s="232">
        <f t="shared" si="0"/>
        <v>0</v>
      </c>
      <c r="F32" s="487"/>
      <c r="G32" s="487"/>
      <c r="H32" s="207">
        <f t="shared" si="1"/>
        <v>0.36499999999999999</v>
      </c>
      <c r="I32" s="487"/>
      <c r="J32" s="208"/>
      <c r="K32" s="208"/>
    </row>
    <row r="33" spans="2:11" ht="19.5" customHeight="1" x14ac:dyDescent="0.2">
      <c r="B33" s="204" t="s">
        <v>119</v>
      </c>
      <c r="C33" s="205">
        <v>0.05</v>
      </c>
      <c r="D33" s="205">
        <v>0.05</v>
      </c>
      <c r="E33" s="232">
        <f t="shared" si="0"/>
        <v>1</v>
      </c>
      <c r="F33" s="487"/>
      <c r="G33" s="487"/>
      <c r="H33" s="207">
        <f t="shared" si="1"/>
        <v>0.41499999999999998</v>
      </c>
      <c r="I33" s="487"/>
      <c r="J33" s="208"/>
      <c r="K33" s="208"/>
    </row>
    <row r="34" spans="2:11" ht="19.5" customHeight="1" x14ac:dyDescent="0.2">
      <c r="B34" s="204" t="s">
        <v>120</v>
      </c>
      <c r="C34" s="205">
        <v>0</v>
      </c>
      <c r="D34" s="205">
        <v>2.5000000000000001E-2</v>
      </c>
      <c r="E34" s="232">
        <f t="shared" si="0"/>
        <v>0</v>
      </c>
      <c r="F34" s="487"/>
      <c r="G34" s="487"/>
      <c r="H34" s="207">
        <f t="shared" si="1"/>
        <v>0.44</v>
      </c>
      <c r="I34" s="487"/>
      <c r="J34" s="208"/>
      <c r="K34" s="208"/>
    </row>
    <row r="35" spans="2:11" ht="19.5" customHeight="1" x14ac:dyDescent="0.2">
      <c r="B35" s="204" t="s">
        <v>121</v>
      </c>
      <c r="C35" s="205">
        <v>0.1</v>
      </c>
      <c r="D35" s="205">
        <v>0.11</v>
      </c>
      <c r="E35" s="232">
        <f t="shared" si="0"/>
        <v>1.0999999999999999</v>
      </c>
      <c r="F35" s="487"/>
      <c r="G35" s="487"/>
      <c r="H35" s="207">
        <f t="shared" si="1"/>
        <v>0.55000000000000004</v>
      </c>
      <c r="I35" s="487"/>
      <c r="J35" s="208"/>
      <c r="K35" s="208"/>
    </row>
    <row r="36" spans="2:11" ht="19.5" customHeight="1" x14ac:dyDescent="0.2">
      <c r="B36" s="204" t="s">
        <v>122</v>
      </c>
      <c r="C36" s="205">
        <v>0.1</v>
      </c>
      <c r="D36" s="205"/>
      <c r="E36" s="232">
        <f t="shared" si="0"/>
        <v>0</v>
      </c>
      <c r="F36" s="487"/>
      <c r="G36" s="487"/>
      <c r="H36" s="207" t="str">
        <f t="shared" si="1"/>
        <v/>
      </c>
      <c r="I36" s="487"/>
      <c r="J36" s="208"/>
      <c r="K36" s="208"/>
    </row>
    <row r="37" spans="2:11" ht="19.5" customHeight="1" x14ac:dyDescent="0.2">
      <c r="B37" s="204" t="s">
        <v>123</v>
      </c>
      <c r="C37" s="205">
        <v>0</v>
      </c>
      <c r="D37" s="205"/>
      <c r="E37" s="232">
        <f t="shared" si="0"/>
        <v>0</v>
      </c>
      <c r="F37" s="487"/>
      <c r="G37" s="487"/>
      <c r="H37" s="207" t="str">
        <f t="shared" si="1"/>
        <v/>
      </c>
      <c r="I37" s="487"/>
      <c r="J37" s="208"/>
      <c r="K37" s="208"/>
    </row>
    <row r="38" spans="2:11" ht="19.5" customHeight="1" x14ac:dyDescent="0.2">
      <c r="B38" s="204" t="s">
        <v>124</v>
      </c>
      <c r="C38" s="205">
        <v>0.33329999999999999</v>
      </c>
      <c r="D38" s="205"/>
      <c r="E38" s="232">
        <f t="shared" si="0"/>
        <v>0</v>
      </c>
      <c r="F38" s="488"/>
      <c r="G38" s="488"/>
      <c r="H38" s="207" t="str">
        <f t="shared" si="1"/>
        <v/>
      </c>
      <c r="I38" s="488"/>
      <c r="J38" s="208"/>
      <c r="K38" s="208"/>
    </row>
    <row r="39" spans="2:11" ht="52.5" customHeight="1" x14ac:dyDescent="0.2">
      <c r="B39" s="209" t="s">
        <v>277</v>
      </c>
      <c r="C39" s="460" t="s">
        <v>373</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56.75" customHeight="1" x14ac:dyDescent="0.2">
      <c r="B45" s="179" t="s">
        <v>278</v>
      </c>
      <c r="C45" s="453" t="s">
        <v>377</v>
      </c>
      <c r="D45" s="454"/>
      <c r="E45" s="454"/>
      <c r="F45" s="454"/>
      <c r="G45" s="454"/>
      <c r="H45" s="454"/>
      <c r="I45" s="455"/>
      <c r="J45" s="211"/>
      <c r="K45" s="211"/>
    </row>
    <row r="46" spans="2:11" ht="51" customHeight="1" x14ac:dyDescent="0.2">
      <c r="B46" s="179" t="s">
        <v>279</v>
      </c>
      <c r="C46" s="453" t="s">
        <v>380</v>
      </c>
      <c r="D46" s="454"/>
      <c r="E46" s="454"/>
      <c r="F46" s="454"/>
      <c r="G46" s="454"/>
      <c r="H46" s="454"/>
      <c r="I46" s="455"/>
      <c r="J46" s="211"/>
      <c r="K46" s="211"/>
    </row>
    <row r="47" spans="2:11" ht="66" customHeight="1" x14ac:dyDescent="0.2">
      <c r="B47" s="212" t="s">
        <v>280</v>
      </c>
      <c r="C47" s="456" t="s">
        <v>367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5DaZ97sESMGKwOaKqxmyhO8Vj+X7mhELMDexGgHnxuyhDcQXRygv7OBFYDuySgtn9rQvGQnSBSNWh7nrdQOHMA==" saltValue="RX2ZlbBstyKoe69pogGSM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d472a95f-029e-48ed-8556-580ff62e7833"/>
    <ds:schemaRef ds:uri="http://purl.org/dc/elements/1.1/"/>
    <ds:schemaRef ds:uri="http://schemas.openxmlformats.org/package/2006/metadata/core-properties"/>
    <ds:schemaRef ds:uri="http://www.w3.org/XML/1998/namespace"/>
    <ds:schemaRef ds:uri="http://schemas.microsoft.com/office/2006/metadata/properties"/>
    <ds:schemaRef ds:uri="http://purl.org/dc/dcmitype/"/>
    <ds:schemaRef ds:uri="http://schemas.microsoft.com/office/2006/documentManagement/types"/>
    <ds:schemaRef ds:uri="http://schemas.microsoft.com/office/infopath/2007/PartnerControls"/>
    <ds:schemaRef ds:uri="08ebe415-1e9a-4b26-acfc-09642d3d19df"/>
    <ds:schemaRef ds:uri="http://purl.org/dc/terms/"/>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2021-10-12T20:08:41Z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