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threadedComments/threadedComment1.xml" ContentType="application/vnd.ms-excel.threadedcomments+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showInkAnnotation="0" updateLinks="never" defaultThemeVersion="124226"/>
  <mc:AlternateContent xmlns:mc="http://schemas.openxmlformats.org/markup-compatibility/2006">
    <mc:Choice Requires="x15">
      <x15ac:absPath xmlns:x15ac="http://schemas.microsoft.com/office/spreadsheetml/2010/11/ac" url="https://idpyba-my.sharepoint.com/personal/w_guerrero_animalesbog_gov_co/Documents/ARCHIVOS_ANDRES/IDPYBA2022/11NOVIEMBRE/Obligacion9/Reporteoctubre/"/>
    </mc:Choice>
  </mc:AlternateContent>
  <xr:revisionPtr revIDLastSave="237" documentId="13_ncr:1_{86DED1D4-2B63-4878-A7F3-95DF7A92D477}" xr6:coauthVersionLast="47" xr6:coauthVersionMax="47" xr10:uidLastSave="{31D72C43-A677-4105-BFB8-B1DADDDD1A8F}"/>
  <bookViews>
    <workbookView xWindow="-120" yWindow="-120" windowWidth="25440" windowHeight="15390" tabRatio="453" firstSheet="3" activeTab="3" xr2:uid="{00000000-000D-0000-FFFF-FFFF00000000}"/>
  </bookViews>
  <sheets>
    <sheet name="Sección 3. Metas Producto" sheetId="5" state="hidden" r:id="rId1"/>
    <sheet name="MP - SIT" sheetId="62" state="hidden" r:id="rId2"/>
    <sheet name="Act.Meta_SIT" sheetId="63" state="hidden" r:id="rId3"/>
    <sheet name="META 1" sheetId="24" r:id="rId4"/>
    <sheet name="META 2" sheetId="67" r:id="rId5"/>
    <sheet name="META 3" sheetId="68" r:id="rId6"/>
    <sheet name="META 4" sheetId="69" r:id="rId7"/>
    <sheet name="HV 14" sheetId="47" state="hidden" r:id="rId8"/>
    <sheet name="Act. 14" sheetId="48" state="hidden" r:id="rId9"/>
    <sheet name="Hoja3" sheetId="66" state="hidden" r:id="rId10"/>
    <sheet name="Hoja1" sheetId="57" state="hidden" r:id="rId11"/>
  </sheets>
  <externalReferences>
    <externalReference r:id="rId12"/>
    <externalReference r:id="rId13"/>
    <externalReference r:id="rId14"/>
    <externalReference r:id="rId15"/>
    <externalReference r:id="rId16"/>
    <externalReference r:id="rId17"/>
    <externalReference r:id="rId18"/>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#REF!</definedName>
    <definedName name="GRUPO_ETAREO" localSheetId="4">#REF!</definedName>
    <definedName name="GRUPO_ETAREO" localSheetId="5">#REF!</definedName>
    <definedName name="GRUPO_ETAREO" localSheetId="6">#REF!</definedName>
    <definedName name="GRUPO_ETAREO">#REF!</definedName>
    <definedName name="GRUPO_ETAREOS" localSheetId="7">#REF!</definedName>
    <definedName name="GRUPO_ETAREOS" localSheetId="3">#REF!</definedName>
    <definedName name="GRUPO_ETAREOS" localSheetId="4">#REF!</definedName>
    <definedName name="GRUPO_ETAREOS" localSheetId="5">#REF!</definedName>
    <definedName name="GRUPO_ETAREOS" localSheetId="6">#REF!</definedName>
    <definedName name="GRUPO_ETAREOS">#REF!</definedName>
    <definedName name="GRUPO_ETARIO" localSheetId="7">#REF!</definedName>
    <definedName name="GRUPO_ETARIO" localSheetId="3">#REF!</definedName>
    <definedName name="GRUPO_ETARIO" localSheetId="4">#REF!</definedName>
    <definedName name="GRUPO_ETARIO" localSheetId="5">#REF!</definedName>
    <definedName name="GRUPO_ETARIO" localSheetId="6">#REF!</definedName>
    <definedName name="GRUPO_ETARIO">#REF!</definedName>
    <definedName name="GRUPO_ETNICO" localSheetId="7">#REF!</definedName>
    <definedName name="GRUPO_ETNICO" localSheetId="3">#REF!</definedName>
    <definedName name="GRUPO_ETNICO" localSheetId="4">#REF!</definedName>
    <definedName name="GRUPO_ETNICO" localSheetId="5">#REF!</definedName>
    <definedName name="GRUPO_ETNICO" localSheetId="6">#REF!</definedName>
    <definedName name="GRUPO_ETNICO">#REF!</definedName>
    <definedName name="GRUPOETNICO" localSheetId="7">#REF!</definedName>
    <definedName name="GRUPOETNICO" localSheetId="3">#REF!</definedName>
    <definedName name="GRUPOETNICO" localSheetId="4">#REF!</definedName>
    <definedName name="GRUPOETNICO" localSheetId="5">#REF!</definedName>
    <definedName name="GRUPOETNICO" localSheetId="6">#REF!</definedName>
    <definedName name="GRUPOETNICO">#REF!</definedName>
    <definedName name="GRUPOS_ETNICOS" localSheetId="4">#REF!</definedName>
    <definedName name="GRUPOS_ETNICOS" localSheetId="5">#REF!</definedName>
    <definedName name="GRUPOS_ETNICOS" localSheetId="6">#REF!</definedName>
    <definedName name="GRUPOS_ETNICOS">#REF!</definedName>
    <definedName name="LOCALIDAD" localSheetId="7">#REF!</definedName>
    <definedName name="LOCALIDAD" localSheetId="3">#REF!</definedName>
    <definedName name="LOCALIDAD" localSheetId="4">#REF!</definedName>
    <definedName name="LOCALIDAD" localSheetId="5">#REF!</definedName>
    <definedName name="LOCALIDAD" localSheetId="6">#REF!</definedName>
    <definedName name="LOCALIDAD">#REF!</definedName>
    <definedName name="LOCALIZACION" localSheetId="7">#REF!</definedName>
    <definedName name="LOCALIZACION" localSheetId="3">#REF!</definedName>
    <definedName name="LOCALIZACION" localSheetId="4">#REF!</definedName>
    <definedName name="LOCALIZACION" localSheetId="5">#REF!</definedName>
    <definedName name="LOCALIZACION" localSheetId="6">#REF!</definedName>
    <definedName name="LOCALIZACION">#REF!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7" i="67" l="1"/>
  <c r="I27" i="67" s="1"/>
  <c r="F27" i="24"/>
  <c r="H27" i="24"/>
  <c r="F27" i="68"/>
  <c r="G27" i="24"/>
  <c r="I27" i="24" s="1"/>
  <c r="G27" i="68"/>
  <c r="I27" i="68" s="1"/>
  <c r="G27" i="69"/>
  <c r="I27" i="69" s="1"/>
  <c r="F27" i="69"/>
  <c r="F27" i="67"/>
  <c r="E36" i="24"/>
  <c r="H27" i="67"/>
  <c r="K27" i="66"/>
  <c r="L25" i="66"/>
  <c r="L21" i="66"/>
  <c r="L17" i="66"/>
  <c r="L13" i="66"/>
  <c r="I19" i="48"/>
  <c r="D19" i="48"/>
  <c r="C10" i="48"/>
  <c r="C8" i="48"/>
  <c r="C7" i="48"/>
  <c r="C6" i="48"/>
  <c r="G56" i="47"/>
  <c r="C56" i="47"/>
  <c r="G41" i="47"/>
  <c r="G40" i="47"/>
  <c r="G39" i="47"/>
  <c r="G38" i="47"/>
  <c r="G37" i="47"/>
  <c r="G36" i="47"/>
  <c r="G35" i="47"/>
  <c r="G34" i="47"/>
  <c r="G33" i="47"/>
  <c r="G32" i="47"/>
  <c r="G31" i="47"/>
  <c r="G30" i="47"/>
  <c r="F30" i="47"/>
  <c r="F31" i="47"/>
  <c r="F32" i="47"/>
  <c r="F33" i="47"/>
  <c r="F34" i="47"/>
  <c r="F35" i="47"/>
  <c r="F36" i="47"/>
  <c r="F37" i="47"/>
  <c r="F38" i="47"/>
  <c r="F39" i="47"/>
  <c r="F40" i="47"/>
  <c r="F41" i="47"/>
  <c r="D30" i="47"/>
  <c r="I30" i="47"/>
  <c r="E38" i="69"/>
  <c r="E37" i="69"/>
  <c r="E36" i="69"/>
  <c r="E35" i="69"/>
  <c r="E34" i="69"/>
  <c r="E33" i="69"/>
  <c r="E32" i="69"/>
  <c r="E31" i="69"/>
  <c r="E30" i="69"/>
  <c r="E29" i="69"/>
  <c r="E28" i="69"/>
  <c r="H27" i="69"/>
  <c r="H28" i="69"/>
  <c r="H29" i="69"/>
  <c r="H30" i="69"/>
  <c r="H31" i="69"/>
  <c r="H32" i="69"/>
  <c r="H33" i="69"/>
  <c r="H34" i="69"/>
  <c r="H35" i="69"/>
  <c r="H36" i="69"/>
  <c r="H37" i="69"/>
  <c r="H38" i="69"/>
  <c r="E27" i="69"/>
  <c r="E38" i="68"/>
  <c r="E37" i="68"/>
  <c r="E36" i="68"/>
  <c r="E35" i="68"/>
  <c r="E34" i="68"/>
  <c r="E33" i="68"/>
  <c r="E32" i="68"/>
  <c r="E31" i="68"/>
  <c r="E30" i="68"/>
  <c r="E29" i="68"/>
  <c r="E28" i="68"/>
  <c r="H27" i="68"/>
  <c r="H28" i="68"/>
  <c r="H29" i="68"/>
  <c r="H30" i="68"/>
  <c r="H31" i="68"/>
  <c r="H32" i="68"/>
  <c r="H33" i="68"/>
  <c r="H34" i="68" s="1"/>
  <c r="H35" i="68"/>
  <c r="H36" i="68"/>
  <c r="H37" i="68"/>
  <c r="H38" i="68"/>
  <c r="E27" i="68"/>
  <c r="O24" i="68"/>
  <c r="P23" i="68"/>
  <c r="E38" i="67"/>
  <c r="E37" i="67"/>
  <c r="E36" i="67"/>
  <c r="E35" i="67"/>
  <c r="E34" i="67"/>
  <c r="E33" i="67"/>
  <c r="E32" i="67"/>
  <c r="E31" i="67"/>
  <c r="E30" i="67"/>
  <c r="E29" i="67"/>
  <c r="E28" i="67"/>
  <c r="H28" i="67"/>
  <c r="H29" i="67"/>
  <c r="H30" i="67"/>
  <c r="H31" i="67"/>
  <c r="H32" i="67"/>
  <c r="H33" i="67"/>
  <c r="H34" i="67"/>
  <c r="H35" i="67"/>
  <c r="H36" i="67"/>
  <c r="H37" i="67"/>
  <c r="H38" i="67"/>
  <c r="E27" i="67"/>
  <c r="E38" i="24"/>
  <c r="E37" i="24"/>
  <c r="E35" i="24"/>
  <c r="E34" i="24"/>
  <c r="E33" i="24"/>
  <c r="E32" i="24"/>
  <c r="E31" i="24"/>
  <c r="E30" i="24"/>
  <c r="E29" i="24"/>
  <c r="E28" i="24"/>
  <c r="E27" i="24"/>
  <c r="I18" i="63"/>
  <c r="G18" i="63"/>
  <c r="D18" i="63"/>
  <c r="C8" i="63"/>
  <c r="C7" i="63"/>
  <c r="C6" i="63"/>
  <c r="G56" i="62"/>
  <c r="C56" i="62"/>
  <c r="G41" i="62"/>
  <c r="G40" i="62"/>
  <c r="G39" i="62"/>
  <c r="G38" i="62"/>
  <c r="G37" i="62"/>
  <c r="G36" i="62"/>
  <c r="G35" i="62"/>
  <c r="G34" i="62"/>
  <c r="G33" i="62"/>
  <c r="G32" i="62"/>
  <c r="G31" i="62"/>
  <c r="G30" i="62"/>
  <c r="F30" i="62"/>
  <c r="F31" i="62"/>
  <c r="F32" i="62"/>
  <c r="F33" i="62"/>
  <c r="F34" i="62"/>
  <c r="F35" i="62"/>
  <c r="F36" i="62"/>
  <c r="F37" i="62"/>
  <c r="F38" i="62"/>
  <c r="F39" i="62"/>
  <c r="F40" i="62"/>
  <c r="F41" i="62"/>
  <c r="D30" i="62"/>
  <c r="AA21" i="5"/>
  <c r="I21" i="5"/>
  <c r="B21" i="5"/>
  <c r="AA19" i="5"/>
  <c r="I19" i="5"/>
  <c r="B19" i="5"/>
  <c r="AA17" i="5"/>
  <c r="AB17" i="5"/>
  <c r="I17" i="5"/>
  <c r="B17" i="5"/>
  <c r="Z15" i="5"/>
  <c r="Y15" i="5"/>
  <c r="X15" i="5"/>
  <c r="W15" i="5"/>
  <c r="V15" i="5"/>
  <c r="U15" i="5"/>
  <c r="T15" i="5"/>
  <c r="S15" i="5"/>
  <c r="AA15" i="5"/>
  <c r="N15" i="5"/>
  <c r="M15" i="5"/>
  <c r="L15" i="5"/>
  <c r="K15" i="5"/>
  <c r="J15" i="5"/>
  <c r="B15" i="5"/>
  <c r="Z13" i="5"/>
  <c r="Y13" i="5"/>
  <c r="X13" i="5"/>
  <c r="W13" i="5"/>
  <c r="V13" i="5"/>
  <c r="U13" i="5"/>
  <c r="T13" i="5"/>
  <c r="S13" i="5"/>
  <c r="O13" i="5"/>
  <c r="AA13" i="5"/>
  <c r="AB13" i="5"/>
  <c r="N13" i="5"/>
  <c r="M13" i="5"/>
  <c r="L13" i="5"/>
  <c r="K13" i="5"/>
  <c r="J13" i="5"/>
  <c r="I13" i="5"/>
  <c r="B13" i="5"/>
  <c r="A11" i="5"/>
  <c r="C9" i="5"/>
  <c r="C8" i="5"/>
  <c r="C7" i="5"/>
  <c r="H30" i="62"/>
  <c r="AC17" i="5"/>
  <c r="AC19" i="5"/>
  <c r="D31" i="62"/>
  <c r="D32" i="62"/>
  <c r="D33" i="62"/>
  <c r="L27" i="66"/>
  <c r="M27" i="66"/>
  <c r="AB15" i="5"/>
  <c r="AB19" i="5"/>
  <c r="AC13" i="5"/>
  <c r="AC21" i="5"/>
  <c r="I15" i="5"/>
  <c r="AC15" i="5"/>
  <c r="I30" i="62"/>
  <c r="H31" i="62"/>
  <c r="H30" i="47"/>
  <c r="D31" i="47"/>
  <c r="H28" i="24"/>
  <c r="H29" i="24"/>
  <c r="H30" i="24"/>
  <c r="H31" i="24"/>
  <c r="H32" i="24"/>
  <c r="H33" i="24"/>
  <c r="H34" i="24"/>
  <c r="H35" i="24"/>
  <c r="H36" i="24"/>
  <c r="H37" i="24"/>
  <c r="H38" i="24"/>
  <c r="AB21" i="5"/>
  <c r="I31" i="62"/>
  <c r="H32" i="62"/>
  <c r="I32" i="62"/>
  <c r="I33" i="62"/>
  <c r="H33" i="62"/>
  <c r="D34" i="62"/>
  <c r="D32" i="47"/>
  <c r="H31" i="47"/>
  <c r="I31" i="47"/>
  <c r="I32" i="47"/>
  <c r="H32" i="47"/>
  <c r="D33" i="47"/>
  <c r="H34" i="62"/>
  <c r="D35" i="62"/>
  <c r="I34" i="62"/>
  <c r="H33" i="47"/>
  <c r="D34" i="47"/>
  <c r="I33" i="47"/>
  <c r="D36" i="62"/>
  <c r="I35" i="62"/>
  <c r="H35" i="62"/>
  <c r="D37" i="62"/>
  <c r="I36" i="62"/>
  <c r="H36" i="62"/>
  <c r="I34" i="47"/>
  <c r="D35" i="47"/>
  <c r="H34" i="47"/>
  <c r="D36" i="47"/>
  <c r="H35" i="47"/>
  <c r="I35" i="47"/>
  <c r="I37" i="62"/>
  <c r="H37" i="62"/>
  <c r="D38" i="62"/>
  <c r="I36" i="47"/>
  <c r="H36" i="47"/>
  <c r="D37" i="47"/>
  <c r="H38" i="62"/>
  <c r="D39" i="62"/>
  <c r="I38" i="62"/>
  <c r="H37" i="47"/>
  <c r="D38" i="47"/>
  <c r="I37" i="47"/>
  <c r="D40" i="62"/>
  <c r="I39" i="62"/>
  <c r="H39" i="62"/>
  <c r="D41" i="62"/>
  <c r="I40" i="62"/>
  <c r="H40" i="62"/>
  <c r="I38" i="47"/>
  <c r="D39" i="47"/>
  <c r="H38" i="47"/>
  <c r="D40" i="47"/>
  <c r="H39" i="47"/>
  <c r="I39" i="47"/>
  <c r="I41" i="62"/>
  <c r="H41" i="62"/>
  <c r="I40" i="47"/>
  <c r="H40" i="47"/>
  <c r="D41" i="47"/>
  <c r="H41" i="47"/>
  <c r="I41"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tc={9351EBF7-5F7C-4525-9DB1-220535AF4263}</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 ref="D34" authorId="1" shapeId="0" xr:uid="{9351EBF7-5F7C-4525-9DB1-220535AF4263}">
      <text>
        <t>[Comentario encadenado]
Su versión de Excel le permite leer este comentario encadenado; sin embargo, las ediciones que se apliquen se quitarán si el archivo se abre en una versión más reciente de Excel. Más información: https://go.microsoft.com/fwlink/?linkid=870924
Comentario:
    Contiene la información oficial de julio y agosto por parte del servicio tercerizado</t>
      </text>
    </comment>
  </commentList>
</comments>
</file>

<file path=xl/sharedStrings.xml><?xml version="1.0" encoding="utf-8"?>
<sst xmlns="http://schemas.openxmlformats.org/spreadsheetml/2006/main" count="919" uniqueCount="363">
  <si>
    <t>SISTEMA INTEGRADO DE GESTIÓN</t>
  </si>
  <si>
    <t>PROCESO DIRECCIONAMIENTO ESTRATÉGICO</t>
  </si>
  <si>
    <t>Formato de programación y seguimiento al Plan Operativo Anual de gestión con inversión</t>
  </si>
  <si>
    <t>Código: PE01-PR01-F01</t>
  </si>
  <si>
    <t>Versión: 6.0</t>
  </si>
  <si>
    <t>Eje / Pilar Plan de Desarrollo</t>
  </si>
  <si>
    <t>Programa Plan de Desarrollo</t>
  </si>
  <si>
    <t>Proyecto Estratégico</t>
  </si>
  <si>
    <t>PROGRAMACIÓN CUATRIENIO</t>
  </si>
  <si>
    <t>SEGUIMIENTO VIGENCIA</t>
  </si>
  <si>
    <t>AVANCE</t>
  </si>
  <si>
    <t xml:space="preserve">CÓDIGO Y NOMBRE DEL PROYECTO DE INVERSIÓN </t>
  </si>
  <si>
    <t>CÓDIGO Y META PROYECTO DE INVERSIÓN ASOCIADA</t>
  </si>
  <si>
    <t>CÓDIGO META PRODUCTO</t>
  </si>
  <si>
    <t xml:space="preserve"> META PRODUCTO</t>
  </si>
  <si>
    <t>CÓDIGO INDICADOR</t>
  </si>
  <si>
    <t>INDICADOR</t>
  </si>
  <si>
    <t>UNIDAD DE MEDIDA</t>
  </si>
  <si>
    <t>TIPOLOGÍA</t>
  </si>
  <si>
    <t>CUATRIENIO</t>
  </si>
  <si>
    <t>ENE</t>
  </si>
  <si>
    <t>FEB</t>
  </si>
  <si>
    <t>MAR</t>
  </si>
  <si>
    <t>ABR</t>
  </si>
  <si>
    <t>MAY</t>
  </si>
  <si>
    <t>JUN</t>
  </si>
  <si>
    <t>JUL</t>
  </si>
  <si>
    <t>AGO</t>
  </si>
  <si>
    <t>SEP</t>
  </si>
  <si>
    <t>OCT</t>
  </si>
  <si>
    <t>NOV</t>
  </si>
  <si>
    <t>DIC</t>
  </si>
  <si>
    <t>Total Ejecutado</t>
  </si>
  <si>
    <t>% VIGENCIA</t>
  </si>
  <si>
    <t>% PDD</t>
  </si>
  <si>
    <t>AVANCES Y LOGROS</t>
  </si>
  <si>
    <t>RETRASOS Y SOLUCIONES</t>
  </si>
  <si>
    <t>BENEFICIOS</t>
  </si>
  <si>
    <t>1032 - Gestión y control de tránsito y transporte</t>
  </si>
  <si>
    <t>Demarcar el total de malla vial construida y conservada</t>
  </si>
  <si>
    <t xml:space="preserve"> Número de km demarcados</t>
  </si>
  <si>
    <t>Cantidad</t>
  </si>
  <si>
    <t>Suma</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</si>
  <si>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</si>
  <si>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N/A</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</si>
  <si>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</si>
  <si>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Señalizar verticalmente del total de malla vial construida y conservada</t>
  </si>
  <si>
    <t>Número de señales verticales instaladas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</si>
  <si>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</si>
  <si>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</si>
  <si>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 xml:space="preserve">Implementación 100% segunda fase - Sistema Inteligente de Transporte
</t>
  </si>
  <si>
    <t>Porcentaje de implementación de la segunda fase del Sistema Inteligente de Transporte</t>
  </si>
  <si>
    <t>Porcentaje</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</si>
  <si>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</si>
  <si>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</si>
  <si>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 xml:space="preserve">Diseño e implementación 100% de la segunda fase de semáforos inteligentes
</t>
  </si>
  <si>
    <t xml:space="preserve"> Porcentaje de implementación de la segunda fase de semáforos inteligentes</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</si>
  <si>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</si>
  <si>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 xml:space="preserve">Diseño e implementación 100% de la primera fase de Detección Electrónica de Infracciones (DEI)
</t>
  </si>
  <si>
    <t>Porcentaje de diseño e implementación de la primera fase de Detección Electrónica de Infracciones (DEI)</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</si>
  <si>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</si>
  <si>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</si>
  <si>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</si>
  <si>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</si>
  <si>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</si>
  <si>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</si>
  <si>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</si>
  <si>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</si>
  <si>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</si>
  <si>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</si>
  <si>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</si>
  <si>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</si>
  <si>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</si>
  <si>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</si>
  <si>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Implementación 100% segunda fase - Sistema Inteligente de Transporte</t>
  </si>
  <si>
    <t>Apoyo</t>
  </si>
  <si>
    <t>Creciente</t>
  </si>
  <si>
    <t>3. Fuente PMR</t>
  </si>
  <si>
    <t>NO</t>
  </si>
  <si>
    <t>4. Dependencia responsable</t>
  </si>
  <si>
    <t>Dirección de Control y Vigilancia</t>
  </si>
  <si>
    <t>5. Meta con territorialización</t>
  </si>
  <si>
    <t>Misional</t>
  </si>
  <si>
    <t>Decreciente</t>
  </si>
  <si>
    <t>6. Proyecto</t>
  </si>
  <si>
    <t>Gestión y control de tránsito y transporte</t>
  </si>
  <si>
    <t>7. Código del Proyecto</t>
  </si>
  <si>
    <t>Estratégico</t>
  </si>
  <si>
    <t>8. Proceso</t>
  </si>
  <si>
    <t>9. Código del proceso</t>
  </si>
  <si>
    <t>PM04</t>
  </si>
  <si>
    <t>Evaluación</t>
  </si>
  <si>
    <t>10. Objetivo estratégico</t>
  </si>
  <si>
    <t xml:space="preserve">7. Prestar servicios eficientes, oportunos y de calidad a la ciudadanía, tanto en gestión como en trámites de la movilidad </t>
  </si>
  <si>
    <t>11. Meta Producto</t>
  </si>
  <si>
    <t>231 - Implementación 100% segunda fase - Sistema Inteligente de Transporte</t>
  </si>
  <si>
    <t>SI</t>
  </si>
  <si>
    <t>12. Nombre del indicador</t>
  </si>
  <si>
    <t>Actividades para la segunda fase del Sistema Inteligente de Transporte</t>
  </si>
  <si>
    <t>13. Tipología</t>
  </si>
  <si>
    <t>Eficacia</t>
  </si>
  <si>
    <t>Anual</t>
  </si>
  <si>
    <t>14. Fecha de programación</t>
  </si>
  <si>
    <t>Enero de 2018</t>
  </si>
  <si>
    <t>15. Tipo anualización</t>
  </si>
  <si>
    <t>Semestral</t>
  </si>
  <si>
    <t>16. Objetivo y descripción del Indicador</t>
  </si>
  <si>
    <t>El objetivo del indicador es medir el porcentaje de avance de las actividades a desarrollar  tendientes a la implementación de la segunda fase del Sistema Inteligente de Transporte</t>
  </si>
  <si>
    <t>Trimestral</t>
  </si>
  <si>
    <t>1. Orientar las acciones de la Secretaría Distrital de Movilidad hacia la visión cero, es decir, la reducción sustancial de víctimas fatales y lesionadas en siniestros de tránsito</t>
  </si>
  <si>
    <t>17. Fuente u origen de Datos</t>
  </si>
  <si>
    <t>Control y vigilancia - Sistema Inteligente de Transporte</t>
  </si>
  <si>
    <t>Mensual</t>
  </si>
  <si>
    <t xml:space="preserve">2. Fomentar la cultura ciudadana y el respeto entre todos los usuarios de todas las formas de transporte, protegiendo en especial los actores vulnerables y los modos activos </t>
  </si>
  <si>
    <t>18. Fórmula de Cálculo</t>
  </si>
  <si>
    <t>Porcentaje de avance en actividades ejecutadas / Porcentaje total de avance de actividades programado en la vigencia</t>
  </si>
  <si>
    <t>3. Propender por la sostenibilidad ambiental, económica y social de la movilidad en una visión integral de planeción de ciudad y movilidad</t>
  </si>
  <si>
    <t>19. Unidad de medida del indicador</t>
  </si>
  <si>
    <t>4. Ser ejemplo en la rendición de cuentas a la ciudadanía</t>
  </si>
  <si>
    <t xml:space="preserve">20.  Nombre de las Variables </t>
  </si>
  <si>
    <t>VARIABLE 1 - Numerador</t>
  </si>
  <si>
    <t>VARIABLE 2 - Denominador</t>
  </si>
  <si>
    <t>Eficiencia</t>
  </si>
  <si>
    <t>5. Ser transparente, incluyente, equitativa en género y garantista de la participación e involucramiento ciudadanos y del sectro privado</t>
  </si>
  <si>
    <t>Porcentaje de avance en actividades ejecutadas</t>
  </si>
  <si>
    <t>Porcentaje total de avance de actividades programado en la vigencia</t>
  </si>
  <si>
    <t>Efectividad</t>
  </si>
  <si>
    <t xml:space="preserve">6. Proveer un ecosistema adecuado para la innovación y adopción  de nuevas y mejores tecnologías de movilidad y de información y comunicación </t>
  </si>
  <si>
    <t>21. Unidad de medida (de la variable)</t>
  </si>
  <si>
    <t>22. Descripción de la variable</t>
  </si>
  <si>
    <t>Se registra el porcentaje de actividades desarrolladas sobre las programadas para la segunda fase del Sistema Inteligente de Transporte</t>
  </si>
  <si>
    <t>Se registra el porcentaje  de actividades programadas para la segunda fase del Sistema Inteligente de Transporte</t>
  </si>
  <si>
    <t>8. Contar con un excelente equipo humano y condiciones laborales que hagan de la Secretaría Distrital de Movilidad un lugar atractivo para trabajar y desarrollarse profesionalmente</t>
  </si>
  <si>
    <t>23. Inicio de la Serie</t>
  </si>
  <si>
    <t>25. Línea base</t>
  </si>
  <si>
    <t>24. Fin de la Serie</t>
  </si>
  <si>
    <t>Diciembre de 2018</t>
  </si>
  <si>
    <t>26. Valor de la Meta</t>
  </si>
  <si>
    <t>27. Frecuencia del reporte</t>
  </si>
  <si>
    <t xml:space="preserve">28. Observación a la magnitud propuesta para la Meta </t>
  </si>
  <si>
    <t>N.A</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</si>
  <si>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</si>
  <si>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</si>
  <si>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</si>
  <si>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</si>
  <si>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</si>
  <si>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</si>
  <si>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</si>
  <si>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</si>
  <si>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</si>
  <si>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Meta mensual</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</si>
  <si>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</si>
  <si>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</si>
  <si>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</si>
  <si>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</si>
  <si>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</si>
  <si>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</si>
  <si>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</si>
  <si>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</si>
  <si>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</si>
  <si>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</si>
  <si>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</si>
  <si>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</si>
  <si>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</si>
  <si>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</si>
  <si>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</si>
  <si>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</si>
  <si>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</si>
  <si>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</si>
  <si>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</si>
  <si>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</si>
  <si>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</si>
  <si>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</si>
  <si>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</si>
  <si>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ALEJANDRO FORERO GUZMAN</t>
  </si>
  <si>
    <t>40. Responsable del reporte</t>
  </si>
  <si>
    <t>ALMA ISABEL RONCALLO DÍAZ</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</si>
  <si>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</si>
  <si>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</si>
  <si>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</si>
  <si>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</si>
  <si>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</si>
  <si>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</si>
  <si>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</si>
  <si>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VERSIÓN 3.0</t>
  </si>
  <si>
    <t>CODIGO Y NOMBRE DEL PROYECTO DE INVERSIÓN O PROCESO</t>
  </si>
  <si>
    <t>DEPENDENCIA:</t>
  </si>
  <si>
    <t>SUBSECRETARÍA RESPONSABLE:</t>
  </si>
  <si>
    <t>ORDENADOR DEL GASTO:</t>
  </si>
  <si>
    <t>DIANA VIDAL</t>
  </si>
  <si>
    <t>META POA ASOCIADA</t>
  </si>
  <si>
    <t>Sección No. 1: PROGRAMACION  VIGENCIA 2018</t>
  </si>
  <si>
    <t>Sección No. 2: EJECUCIÓN</t>
  </si>
  <si>
    <t>1. NÚMERO</t>
  </si>
  <si>
    <t>2. ACTIVIDADES PRIMARIAS</t>
  </si>
  <si>
    <t>3. PONDERACIÓN
ACTIVIDAD PRIMARIA</t>
  </si>
  <si>
    <t>4. No.</t>
  </si>
  <si>
    <t>5. ACTIVIDADES SECUNDARIAS</t>
  </si>
  <si>
    <t>6. PONDERACIÓN
ACTIVIDAD SECUNDARIA</t>
  </si>
  <si>
    <t>7. FECHA ESTIMADA DE  EJECUCIÓN</t>
  </si>
  <si>
    <t>8. AVANCE PONDERADO</t>
  </si>
  <si>
    <t>9. FECHA EJECUCIÓN</t>
  </si>
  <si>
    <t>10. OBSERVACIONES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</si>
  <si>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</si>
  <si>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</si>
  <si>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</si>
  <si>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</si>
  <si>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Servicios de Información en Nube electrónica</t>
  </si>
  <si>
    <t>Estudios previos  y estructuración técnica, financiera  y legal para llevar a cabo la contratación del servicio de informacion en nube electrónica.</t>
  </si>
  <si>
    <t>TOTAL</t>
  </si>
  <si>
    <t>HOJA DE VIDA DEL INDICADOR</t>
  </si>
  <si>
    <t>Código: PE01-PR06-F03</t>
  </si>
  <si>
    <t>Versión: 3.0</t>
  </si>
  <si>
    <t>PARTE 1. Identificación del Indicador</t>
  </si>
  <si>
    <t>Código SEGPLAN Meta/Actividad Proyecto</t>
  </si>
  <si>
    <t>Descripción Meta/Actividad Proyecto de Inversión o de Gestión</t>
  </si>
  <si>
    <t>Desarrollar 1 línea base para la atención de animales sinantropicos incluyendo un diagnóstico para el manejo de enjambres de abejas en el D.C.</t>
  </si>
  <si>
    <t>Meta/Actividad con territorialización</t>
  </si>
  <si>
    <t>Dependencia responsable</t>
  </si>
  <si>
    <t>Subdirección de Atención a la Fauna</t>
  </si>
  <si>
    <t>Indicador PMR</t>
  </si>
  <si>
    <t>Nombre Proyecto</t>
  </si>
  <si>
    <t>Servicio para la atención de animales en condición de vulnerabilidad a través de los programas del IDPYBA en Bogotá</t>
  </si>
  <si>
    <t>Código del Proyecto</t>
  </si>
  <si>
    <t>Código del proceso</t>
  </si>
  <si>
    <t>PM01</t>
  </si>
  <si>
    <t>Objetivo estratégico</t>
  </si>
  <si>
    <t>Proteger la vida y ser garantes del trato digno hacia los animales, a través de acciones de protección y bienestar animal</t>
  </si>
  <si>
    <t>Meta Sectorial</t>
  </si>
  <si>
    <t>Desarrollar e implementar un programa de atención integral a la fauna sinantrópica del Distrito Capital incluyendo un piloto para realizar un diagnóstico sobre enjambres en Bogotá.</t>
  </si>
  <si>
    <t>Nombre del indicador</t>
  </si>
  <si>
    <t>Porcentaje (%) de avance en la construcción del documento diagnóstico y la batería de indicadores y metas.</t>
  </si>
  <si>
    <t>Tipología</t>
  </si>
  <si>
    <t>Fecha de programación</t>
  </si>
  <si>
    <t>Enero 2022</t>
  </si>
  <si>
    <t>Tipo anualización</t>
  </si>
  <si>
    <t>Objetivo y descripción del Indicador</t>
  </si>
  <si>
    <t>El indicador tiene por objeto medir el porcentaje de avance en la ejecución, a traves del seguimiento de un cronograma de actividades propuesto para lograr el 34,00% de avance para el 2022. Cabe aclarar que para efectos de analisis del indicador se empleo la unidad de porcentaje, la cual es equivalente en numero.</t>
  </si>
  <si>
    <t>Fuente u origen de Datos</t>
  </si>
  <si>
    <t>El origen de los datos proviene del reporte mensual realizado por el area junto con los soportes en medio magnetico (bases en excel, historias clinicas, documentos tecnicos, informes, actas entre otros).</t>
  </si>
  <si>
    <t>Fórmula de Cálculo</t>
  </si>
  <si>
    <t>(Porcentaje de avance obtenido  / porcentaje de avance programado) *100%</t>
  </si>
  <si>
    <t>Unidad de medida del indicador</t>
  </si>
  <si>
    <t>porcentaje %</t>
  </si>
  <si>
    <t xml:space="preserve">Nombre de las Variables </t>
  </si>
  <si>
    <t>Magnitud Ejecutada</t>
  </si>
  <si>
    <t xml:space="preserve">Magnitud programada </t>
  </si>
  <si>
    <t>Porcentaje de avance obtenido</t>
  </si>
  <si>
    <t>porcentaje de avance programado</t>
  </si>
  <si>
    <t>Unidad de medida (de la variable)</t>
  </si>
  <si>
    <t>Porcentaje (%)</t>
  </si>
  <si>
    <t>Descripción de la variable</t>
  </si>
  <si>
    <t xml:space="preserve">Hace referencia al porcentaje de avance acumulado </t>
  </si>
  <si>
    <t>Hace referencia al porcentaje de avance programado para el periodo de medición.</t>
  </si>
  <si>
    <t>Inicio de la Serie</t>
  </si>
  <si>
    <t>Línea base</t>
  </si>
  <si>
    <t>Acumulado cuatrienio</t>
  </si>
  <si>
    <t>Fin de la Serie</t>
  </si>
  <si>
    <t>Valor de la Meta</t>
  </si>
  <si>
    <t>Frecuencia del reporte</t>
  </si>
  <si>
    <t xml:space="preserve">Justificación meta inferior a línea base </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</si>
  <si>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</si>
  <si>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</si>
  <si>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</si>
  <si>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</si>
  <si>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</si>
  <si>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</si>
  <si>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</si>
  <si>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</si>
  <si>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Enero</t>
  </si>
  <si>
    <t>Descripción del avance de meta en el periodo</t>
  </si>
  <si>
    <t>Descripción avances y logros</t>
  </si>
  <si>
    <t>Descripción retrasos y soluciones</t>
  </si>
  <si>
    <t>Beneficios para la Comunidad/Entidad</t>
  </si>
  <si>
    <t xml:space="preserve">Se da continuidad al programa que construye y brinda lineamientos tecnicos para el manejo y la atención de animales sinantropicos, priorizando las especies Columba livia y Apis mellifera.						</t>
  </si>
  <si>
    <t>PARTE 3. Actualización y Responsables del reporte</t>
  </si>
  <si>
    <t>Control de actualizaciones</t>
  </si>
  <si>
    <t xml:space="preserve">Fecha </t>
  </si>
  <si>
    <t>Campo modificado</t>
  </si>
  <si>
    <t>Modificación realizada.</t>
  </si>
  <si>
    <t>-</t>
  </si>
  <si>
    <t>Responsable del Análisis</t>
  </si>
  <si>
    <t>Profesionales Sinántropicos - Mauricio Cano</t>
  </si>
  <si>
    <t>Responsable del reporte</t>
  </si>
  <si>
    <t>Profesional Administrativa - Lizeth Torres</t>
  </si>
  <si>
    <t>Jefe de Oficina y/o Subdirector(a)</t>
  </si>
  <si>
    <t>Firma Jefe Oficina y/o Subdirector(a)</t>
  </si>
  <si>
    <t xml:space="preserve"> </t>
  </si>
  <si>
    <t>Atender 60.000 animales a través de programas en brigadas, urgencias veterinarias, adopción, custodia, maltrato, comportamiento, identificación u otros que sean requeridos.</t>
  </si>
  <si>
    <t>PM05 - PM01</t>
  </si>
  <si>
    <t>60.000 animales atendidos en los programas de atención integral de la fauna doméstica del Distrito Capital.</t>
  </si>
  <si>
    <t>Número de animales atendidos en el Distrito Capital por los diferentes programas del Instituto</t>
  </si>
  <si>
    <t xml:space="preserve">
El indicador "Animales atendidos en el Distrito Capital", permite llevar seguimiento a la cantidad de animales en condición vulnerable que son atendidos a través de los programas en brigadas, urgencias veterinarias, adopción, custodia, maltrato, comportamiento, identificación, sinantropicos u otros que sean requeridos. 
De esta forma y entendiendo como atención integral la prestación de uno o varios servicios de acuerdo con las necesidades físicas y comportamentales del individuo, para el conteo de los animales atendidos en la Unidad de Cuidado Animal por procesos relacionados con la protección y la adopción (custodia, valoración en comportamiento y adopción), suman a la ejecución de la meta aquellos animales que ingresan a la UCA por abandono o son remitidos por otras entidades, ya que los demás animales son remitidos por programas del instituto y ya han sido contados previamente. 
En cuanto al servicio de Implantación de animales a traves de jornadas de identificación, este será medido a través de un indicador de gestión que hara parte del POA, teniendo en cuenta la alta demanda obtenida para el ultimo trimestre de 2020 y el impacto generado en la meta. Cabe aclarar que el servicio de identificación continuará siendo transversal a los programas del Instituto.</t>
  </si>
  <si>
    <t>(Numero de animales atendidos / Numero de animales programados) * 100%</t>
  </si>
  <si>
    <t>Número</t>
  </si>
  <si>
    <t>Numero de animales atendidos</t>
  </si>
  <si>
    <t>Numero de animales programados</t>
  </si>
  <si>
    <t>La variable permite medir la cantidad de animales atendidos.</t>
  </si>
  <si>
    <t>La variable permite medir la cantidad de animales programados.</t>
  </si>
  <si>
    <t>Esta se encuentra relacionada a que las alcaldias locales realizaran dentro de su gestion interna jornadas de atencion a caninos y felinos</t>
  </si>
  <si>
    <t>No se presentaron retrasos</t>
  </si>
  <si>
    <t xml:space="preserve">Minimizar impactos negativos en la salud ambiental del Distrito Capital.
Fortalecer la protección y bienestar de la fauna en el Distrito
Brindar mayor oportunidad a los animales en condición vulnerable.
Ofertar programas en atención por maltrato, atención en salud animal, urgencias veterinarias, adopción, custodia y/o brigadas de salud, pemite fortalecer los procesos de protección y bienestar animal en la ciudad.
Brindar la oportunidad a caninos y felinos en encontrar un hogar responsable a traves del proceso de adopción."						</t>
  </si>
  <si>
    <t>Consolidar 1 escuadrón anticrueldad con mayor capacidad de respuesta en la atención de casos por presunto maltrato animal.</t>
  </si>
  <si>
    <t>PM05</t>
  </si>
  <si>
    <t>Fortalecer el Escuadrón Anticrueldad mediante la ampliación de la capacidad de respuesta frente a casos de maltrato animal en la Línea 123 y en el equipo técnico especializado del IDPYBA.</t>
  </si>
  <si>
    <t>Numero de escuadrones fortalecidos</t>
  </si>
  <si>
    <t>El indicador  "Numero de escuadrones fortalecidos" tiene por objeto medir el avance de ejecución, a traves del seguimiento de un cronograma de actividades propuesto para el fortalecimiento del escuadron anticrueldad.</t>
  </si>
  <si>
    <t>(Numero de Escuadrones fortalecidos / Numero de Escaudrones Programados) * 100%</t>
  </si>
  <si>
    <t>Numero de Escuadrones fortalecidos</t>
  </si>
  <si>
    <t>Numero de Escuadrones Programados</t>
  </si>
  <si>
    <t>Numero</t>
  </si>
  <si>
    <t>Permite medir el avance obtenido en el periodo.</t>
  </si>
  <si>
    <t>permite medir la cantidad programada para el periodo</t>
  </si>
  <si>
    <t>Con el fortalecimiento del Escuadron Anticrueldad se contribuye en la protección y el bienestar animal en el Distrito Capital.</t>
  </si>
  <si>
    <t>Esterilizar 356.000 perros y gatos  priorizando las localidades con mayores cifras poblacionales estimadas.</t>
  </si>
  <si>
    <t>Realizar la esterilización de 356.000 animales en el Distrito Capital</t>
  </si>
  <si>
    <t>Número de animales esterilizados</t>
  </si>
  <si>
    <t>Enero  2022</t>
  </si>
  <si>
    <t>El indicador  "Numero de Animales esterilizados" permite llevar seguimiento a la cantidad de animales (perros y gatos) esterilizados.</t>
  </si>
  <si>
    <t>(Numero de animales esterilizados / numero de animales programados para esterilizar) * 100%</t>
  </si>
  <si>
    <t>Numero de animales esterilizados</t>
  </si>
  <si>
    <t>numero de animales programados a esterilizar</t>
  </si>
  <si>
    <t>permite medir la cantidad de animales esterilizados</t>
  </si>
  <si>
    <t>Permite medir la cantidad de animales programados para estirilizar.</t>
  </si>
  <si>
    <t>Contribuye al control poblacional de los perros y gatos en la ciudad, asi como en temas relacionados con la salud publica.</t>
  </si>
  <si>
    <t>Lider Area Fauna Doméstica  - Johanna Morales</t>
  </si>
  <si>
    <t>14. Realizar 133 visitas administrativas y de seguimiento a empresas prestadoras del servicio público de transporte.</t>
  </si>
  <si>
    <t>PM03</t>
  </si>
  <si>
    <t>240 - 52 estrategias integrales de seguridad vial que incluyan cultura ciudadana implementadas en un punto, tramo o zona.</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</si>
  <si>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</si>
  <si>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</si>
  <si>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</si>
  <si>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 / No. De Visitas administrativas programadas)*100</t>
  </si>
  <si>
    <t>No. De visitas administrativas realizadas</t>
  </si>
  <si>
    <t xml:space="preserve"> No. De Visitas administrativas programadas</t>
  </si>
  <si>
    <t>Es la cantidad de visitas administrativas ya sea de auditoria o de seguimiento que se realiza a las empresas prestadoras del servicio de transporte público; ya sea colectivo, individual o masivo.</t>
  </si>
  <si>
    <t>Es el número de visitas administrativas que se tiene programado realizar en el período de tiempo del reporte.</t>
  </si>
  <si>
    <t>ANGELICA PICO-ANALISIS/LUIS HUMBERTO GONZALEZ-INFORMACION</t>
  </si>
  <si>
    <t>ANGELICA PICO</t>
  </si>
  <si>
    <t>Formato de Anexo de Actividades</t>
  </si>
  <si>
    <t>CODIGO Y NOMBRE DEL PROYECTO DE INVERSIÓN O DEL POA SIN INVERSIÓN</t>
  </si>
  <si>
    <t>Sección No. 1: PROGRAMACION  VIGENCIA _2018</t>
  </si>
  <si>
    <t>Prog</t>
  </si>
  <si>
    <t>Ejec</t>
  </si>
  <si>
    <t>Trim  1</t>
  </si>
  <si>
    <t>Total</t>
  </si>
  <si>
    <t>Trim  2</t>
  </si>
  <si>
    <t>Trim  3</t>
  </si>
  <si>
    <t>Trim  4</t>
  </si>
  <si>
    <t>TOTAL AÑO</t>
  </si>
  <si>
    <t>Profesional Administrativa -  Lizeth Torres</t>
  </si>
  <si>
    <t>Subdirector de Atención a la Fauna - Óscar Alexander Jimenez Mantha</t>
  </si>
  <si>
    <t xml:space="preserve">
Lider Area Fauna Domestica  - Johanna Morales
Profesional Area Custodia y Adopciones - Juan Camilo Panqueba - Angie Duran
Profesional Programa Escuadrón Anticrueldad - Diana Rodríguez
Profesionales Urgencias - Alejandra Escobar
Profesionales Brigadas  - Magda Arevalo</t>
  </si>
  <si>
    <t>Lider Programa de atención por maltrato - Diana Rodríguez
Profesional Programa en atención por Maltrato - Vanessa Velandia</t>
  </si>
  <si>
    <t>Con corte al 31 de octubre se logró un avance del 29,46% ejecutado por cumplimiento de todas las actividades relacionadas en el plan de acción para el programa de sinantrópicos lo que corresponde al 86,65% de lo programado.</t>
  </si>
  <si>
    <t xml:space="preserve">Se realizaron 80 censos poblacionales de palomas, 99 visitas técnicas de acuerdo con los requerimientos realizados por parte de la ciudadanía, jornadas  de atención para 862 palomas, 7 entregas voluntarias de 14 animales, 57 jornadas de socialización con un total de 1157 participantes.
Se da continuidad a las jornadas de socializaciones a los ciudadanos y propiedad horizontal y la atención de palomas a través de clínica y brigadas médicas.
Durante el periodo de corte se ha continuado con la alimentación del documento base -Guimpas-, el cual se ha complementado con estrategias de enriquecimiento al plan de acción y su respectiva implementación en territorio, abarcando estrategias de manejo contempladas en la resolución 2984 del 2019. Al respecto, el equipo se proyecta continuar alimentando la guía hasta el mes de diciembre, periodo en el que se adelantará la socialización a las entidades que correspondan. </t>
  </si>
  <si>
    <t>Con corte al 31 de octubre se logró un avance del 106,44%, lo que corresponde a la atención de 13.287 animales, desde la gerencia del proyecto se realizará una reprogramación de la meta para evitar la sobreejecución de la misma, los animales se encuentran desagregados de la siguiente manera:
• Se atendieron por presunto maltrato 5.712 animales (2593 caninos, 440 felinos, 387 aves ornamentales, 227 roedores, 242 bovinos, 20 caprinos, 37 porcinos, 14 équidos, 4 camélidos, 601 aves de corral, 19 ovinos, 223 lagomorfos y 905 de otras especies).
• A través de brigadas médicas se atendieron 4801 animales (3733 caninos y 1068 felinos), en 1.054 visitas realizadas en las 20 localidades del distrito
• Por Urgencias Veterinarias se atendieron 1641 animales (1191 caninos y  450 felinos).
• Ingresaron 271 animales a la Unidad de Cuidado Animal por situación de abandono o remitidos por entidades como bomberos, policía y la secretaria Distrital de Salud para la prestación del servicio de custodia.
• Se prestó atención veterinaria a 862 palomas de plaza a través de brigadas médicas.</t>
  </si>
  <si>
    <t>• Se atendieron por presunto maltrato 5.712 animales (2593 caninos, 440 felinos, 387 aves ornamentales, 227 roedores, 242 bovinos, 20 caprinos, 37 porcinos, 14 équidos, 4 camélidos, 601 aves de corral, 19 ovinos, 223 lagomorfos y 905 de otras especies).
• A través de brigadas médicas se atendieron 4801 animales (3733 caninos y 1068 felinos), en 1.054 visitas realizadas en las 20 localidades del distrito
• Por Urgencias Veterinarias se atendieron 1641 animales (1191 caninos y  450 felinos).
• Ingresaron 271 animales a la Unidad de Cuidado Animal por situación de abandono o remitidos por entidades como bomberos, policía y la secretaria Distrital de Salud para la prestación del servicio de custodia.
• Se prestó atención veterinaria a 862 palomas de plaza a través de brigadas médicas.</t>
  </si>
  <si>
    <t>Con corte al 31 de octubre se logró un avance de atención de 5.712 animales por parte del escuadrón anticrueldad y el programa de atención de animales de granja.</t>
  </si>
  <si>
    <t>El Escuadrón Anticrueldad con corte al 31 de octubre, logró un avance del 28,47% lo que corresponde al desarrollo de acciones encaminadas al fortalecimiento de la atención de casos de presunto maltrato animal, tales como:
• Realizar 4587 visitas de verificación de condiciones de bienestar animal en las diferentes localidades de la ciudad y atender 5.712 animales.
•  Se ha efectuado el traslado de casos que resultaron en aprehensión material preventiva, a los despachos de los Inspectores de Policía de Atención Prioritaria, quienes son las autoridades competentes para iniciar la investigación a que haya lugar en asuntos relacionados con maltrato animal.
• Fortalecimiento de los Actos Administrativos de Declaración de Abandono con el fin de realizar la disposición adecuada al programa de adopciones, de los animales que han sido víctimas de presunto maltrato.
• Se continua con la atención de la línea 018000115161 para la recepción de casos de presunto maltrato animal, la cual funciona articuladamente con la línea 123, con el fin de atender de una manera más rápida y eficiente, los casos considerados de "Gravedad Alta", la cual a corte de la información se han recibido 4.708 llamadas a través de la línea contra presunto maltrato de las cuales 1.673 fueron tramitadas al programa.</t>
  </si>
  <si>
    <t>Para el mes de reporte el programa se encuentra al día con la información oficial de esterilizaciones.Sin embargo, la gerencia del proyecto va a presentar una reprogrmación para la magnitud física de la meta en el mes de noviembre.</t>
  </si>
  <si>
    <t>Con corte al 31 de octubre se logró un avance del 67,75%, lo que corresponde a la esterilización de 75323 animales (27659 caninos y 47664 felinos) por localidad de la siguiente manera: Usaquén 1274, Chapinero 284, Santa fe 821, San Cristóbal 5296, Usme 5901, Tunjuelito 1787, Bosa 5701, Kennedy 5142 , Fontibón 2069, Engativá 5156, Suba 6782, Barrios unidos 685, Teusaquillo 533, Los mártires 838, Antonio Nariño 1377, Puente Aranda 1832, La candelaria 405, Rafael Uribe Uribe 5350, Ciudad Bolívar 6667, Sumapaz 169 y Punto fijo (UCA) 17254. Mediante 677 jornadas en todo el Distrito Capital.</t>
  </si>
  <si>
    <t>Con corte al 31 de octubre se logró un avance del 67,75%, lo que corresponde a la esterilización de 75323 animales (27659 caninos y 47664 felinos) por localidad de la siguiente manera: Usaquén 1274, Chapinero 284, Santa fe 821, San Cristóbal 5296, Usme 5901, Tunjuelito 1787, Bosa 5701, Kennedy 5142 , Fontibón 2069, Engativá 5156, Suba 6782, Barrios unidos 685, Teusaquillo 533, Los mártires 838, Antonio Nariño 1377, Puente Aranda 1832, La candelaria 405, Rafael Uribe Uribe 5350, Ciudad Bolívar 6667, Sumapaz 169 y Punto fijo (UCA) 17254. Mediante 677 jornadas en todo el Distrito Capital.
En cuanto a la estrategia Captura Esteriliza y Suelta se ha venido trabajando a través de jornadas especiales realizadas en puntos identificados como críticos por sobrepoblación canina y felina para la atención exclusiva de este tipo de población animal (animales ferales, semiferales, abandonados en habitabilidad de calle, con malos tenedores, perros de cuadra, de parqueaderos, aquellos cuyos tenedores poseen condiciones de discapacidad, animales que se encuentran bajo responsabilidad de ciudadanos habitantes de calle o población recicladora, aquellos que se encuentren en refugios, fundaciones, albergues, hogares de paso o proteccionistas). 
A la fecha se ha realizado capturas en varios puntos críticos de la ciudad como relleno sanitario, ladrilleras, areneras, hospitales, colegios, humedales y otros sitios de importancia para la conservación, en las cuales se han creado diferentes estrategias de captura y esterilización para posteriormente realizar liberación y/o reubicación de animales.
Se han desarrollado reuniones con las redes locales y la mesa de esterilizaciones en donde se han planteado la atención de los animales en condición de vulnerabilidad en los puntos críticos. Articulación con las alcaldías locales con el fin de socializar los cronogramas programas para ejecución de actividades de esterilización de tal forma que se amplie la cobertura del servicio de esterilización en las 20 localidades del distrito.
Cabe precisar, que el Instituto continua con el aplicativo “Esterilizar salva” para la asignación de turnos digitales con el fin de acceder a las jornadas gratuitas de esterilización del programa. Lo cual no solo se desarrolla con el propósito de facilitar la vinculación de la ciudadanía al programa, sino también aunar esfuerzos en el fortalecimiento institucional, la sistematización de los procesos, la oportunidad, manejo y seguridad de la información. (https://turnos.idpyba.com/solicitar-turnos#).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</si>
</sst>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0_-;\-* #,##0_-;_-* &quot;-&quot;_-;_-@_-"/>
    <numFmt numFmtId="43" formatCode="_-* #,##0.00_-;\-* #,##0.00_-;_-* &quot;-&quot;??_-;_-@_-"/>
    <numFmt numFmtId="164" formatCode="_(* #,##0_);_(* \(#,##0\);_(* &quot;-&quot;_);_(@_)"/>
    <numFmt numFmtId="165" formatCode="_(* #,##0.00_);_(* \(#,##0.00\);_(* &quot;-&quot;??_);_(@_)"/>
    <numFmt numFmtId="166" formatCode="&quot;$&quot;\ #,##0_);[Red]\(&quot;$&quot;\ #,##0\)"/>
    <numFmt numFmtId="167" formatCode="_(&quot;$&quot;\ * #,##0.00_);_(&quot;$&quot;\ * \(#,##0.00\);_(&quot;$&quot;\ *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_(* #,##0.0000_);_(* \(#,##0.0000\);_(* &quot;-&quot;??_);_(@_)"/>
    <numFmt numFmtId="176" formatCode="0.000%"/>
    <numFmt numFmtId="177" formatCode="0.000"/>
    <numFmt numFmtId="178" formatCode="0.0000"/>
    <numFmt numFmtId="179" formatCode="0.0000%"/>
    <numFmt numFmtId="180" formatCode="_(* #,##0.000_);_(* \(#,##0.000\);_(* &quot;-&quot;??_);_(@_)"/>
    <numFmt numFmtId="181" formatCode="_-* #,##0.0000_-;\-* #,##0.0000_-;_-* &quot;-&quot;??_-;_-@_-"/>
  </numFmts>
  <fonts count="83"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theme="0"/>
      <name val="Arial"/>
      <family val="2"/>
    </font>
    <font>
      <b/>
      <sz val="16"/>
      <color rgb="FFFF0000"/>
      <name val="Arial"/>
      <family val="2"/>
    </font>
    <font>
      <b/>
      <sz val="14"/>
      <color rgb="FFFF0000"/>
      <name val="Arial"/>
      <family val="2"/>
    </font>
    <font>
      <sz val="10"/>
      <color theme="0"/>
      <name val="Arial"/>
      <family val="2"/>
    </font>
    <font>
      <sz val="9"/>
      <color rgb="FFFF0000"/>
      <name val="Arial"/>
      <family val="2"/>
    </font>
    <font>
      <sz val="9"/>
      <color theme="5"/>
      <name val="Arial"/>
      <family val="2"/>
    </font>
    <font>
      <sz val="11"/>
      <color theme="5"/>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7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4"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9" fillId="39" borderId="55"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40" fillId="0" borderId="56"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4"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5" fontId="35" fillId="0" borderId="0" applyFont="0" applyFill="0" applyBorder="0" applyAlignment="0" applyProtection="0"/>
    <xf numFmtId="164" fontId="35" fillId="0" borderId="0" applyFont="0" applyFill="0" applyBorder="0" applyAlignment="0" applyProtection="0"/>
    <xf numFmtId="41" fontId="35" fillId="0" borderId="0" applyFont="0" applyFill="0" applyBorder="0" applyAlignment="0" applyProtection="0"/>
    <xf numFmtId="165" fontId="35"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35"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5"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59"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0"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1"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2"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624">
    <xf numFmtId="0" fontId="0" fillId="0" borderId="0" xfId="0"/>
    <xf numFmtId="0" fontId="52" fillId="0" borderId="11" xfId="0" applyFont="1" applyBorder="1" applyAlignment="1">
      <alignment vertical="center" wrapText="1"/>
    </xf>
    <xf numFmtId="0" fontId="52" fillId="0" borderId="12" xfId="0" applyFont="1" applyBorder="1" applyAlignment="1">
      <alignment vertical="center" wrapText="1"/>
    </xf>
    <xf numFmtId="0" fontId="53" fillId="0" borderId="0" xfId="0" applyFont="1"/>
    <xf numFmtId="0" fontId="52" fillId="0" borderId="0" xfId="0" applyFont="1" applyAlignment="1">
      <alignment horizontal="center" vertical="center" wrapText="1"/>
    </xf>
    <xf numFmtId="0" fontId="54" fillId="0" borderId="0" xfId="0" applyFont="1"/>
    <xf numFmtId="0" fontId="55" fillId="0" borderId="0" xfId="0" applyFont="1"/>
    <xf numFmtId="0" fontId="56" fillId="0" borderId="0" xfId="0" applyFont="1"/>
    <xf numFmtId="0" fontId="57" fillId="0" borderId="0" xfId="0" applyFont="1" applyAlignment="1">
      <alignment horizontal="center"/>
    </xf>
    <xf numFmtId="0" fontId="57" fillId="0" borderId="0" xfId="0" applyFont="1"/>
    <xf numFmtId="0" fontId="57" fillId="0" borderId="0" xfId="0" applyFont="1" applyAlignment="1" applyProtection="1">
      <alignment horizontal="center" vertical="center" wrapText="1"/>
      <protection locked="0"/>
    </xf>
    <xf numFmtId="0" fontId="58" fillId="0" borderId="0" xfId="1327" applyFont="1" applyAlignment="1">
      <alignment vertical="center" wrapText="1"/>
    </xf>
    <xf numFmtId="0" fontId="3" fillId="0" borderId="0" xfId="1371" applyFont="1" applyAlignment="1">
      <alignment horizontal="center" vertical="center"/>
    </xf>
    <xf numFmtId="0" fontId="57" fillId="0" borderId="0" xfId="1371" applyFont="1" applyAlignment="1">
      <alignment horizontal="center" vertical="center"/>
    </xf>
    <xf numFmtId="0" fontId="59" fillId="0" borderId="0" xfId="1371" applyFont="1" applyAlignment="1">
      <alignment horizontal="center" vertical="center"/>
    </xf>
    <xf numFmtId="0" fontId="12" fillId="0" borderId="0" xfId="1371" applyFont="1" applyAlignment="1">
      <alignment horizontal="center" vertical="top" wrapText="1"/>
    </xf>
    <xf numFmtId="0" fontId="8" fillId="52" borderId="10" xfId="1371" applyFont="1" applyFill="1" applyBorder="1" applyAlignment="1">
      <alignment vertical="center" wrapText="1"/>
    </xf>
    <xf numFmtId="0" fontId="12" fillId="0" borderId="0" xfId="1371" applyFont="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9" fontId="11" fillId="0" borderId="0" xfId="1496" applyFont="1" applyFill="1" applyBorder="1" applyAlignment="1">
      <alignment horizontal="center" vertical="center"/>
    </xf>
    <xf numFmtId="0" fontId="60" fillId="0" borderId="0" xfId="1327" applyFont="1" applyAlignment="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Alignment="1" applyProtection="1">
      <alignment horizontal="center" vertical="center" wrapText="1"/>
      <protection locked="0"/>
    </xf>
    <xf numFmtId="0" fontId="56"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Alignment="1" applyProtection="1">
      <alignment horizontal="center" vertical="center"/>
      <protection locked="0"/>
    </xf>
    <xf numFmtId="0" fontId="4" fillId="0" borderId="0" xfId="1371" applyAlignment="1" applyProtection="1">
      <alignment vertical="center" wrapText="1"/>
      <protection locked="0"/>
    </xf>
    <xf numFmtId="0" fontId="63" fillId="0" borderId="0" xfId="0" applyFont="1" applyAlignment="1">
      <alignment horizontal="center"/>
    </xf>
    <xf numFmtId="0" fontId="3" fillId="24" borderId="0" xfId="1371" applyFont="1" applyFill="1" applyAlignment="1">
      <alignment horizontal="center" vertical="center"/>
    </xf>
    <xf numFmtId="0" fontId="4" fillId="24" borderId="0" xfId="1371" applyFill="1" applyAlignment="1">
      <alignment vertical="center"/>
    </xf>
    <xf numFmtId="0" fontId="4" fillId="24" borderId="0" xfId="137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Alignment="1" applyProtection="1">
      <alignment horizontal="center"/>
      <protection locked="0"/>
    </xf>
    <xf numFmtId="0" fontId="51" fillId="0" borderId="0" xfId="0" applyFont="1" applyAlignment="1">
      <alignment horizontal="center"/>
    </xf>
    <xf numFmtId="0" fontId="52" fillId="0" borderId="0" xfId="0" applyFont="1" applyAlignment="1">
      <alignment vertical="center" wrapText="1"/>
    </xf>
    <xf numFmtId="0" fontId="0" fillId="0" borderId="0" xfId="0" applyAlignment="1">
      <alignment horizontal="center"/>
    </xf>
    <xf numFmtId="0" fontId="51" fillId="0" borderId="0" xfId="0" applyFont="1" applyAlignment="1">
      <alignment horizontal="center" vertical="center" wrapText="1"/>
    </xf>
    <xf numFmtId="9" fontId="66" fillId="53" borderId="10" xfId="1495" applyFont="1" applyFill="1" applyBorder="1" applyAlignment="1">
      <alignment horizontal="center" vertical="center" wrapText="1"/>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Protection="1">
      <protection locked="0"/>
    </xf>
    <xf numFmtId="0" fontId="9" fillId="0" borderId="0" xfId="0" applyFont="1" applyAlignment="1" applyProtection="1">
      <alignment vertical="top" wrapText="1"/>
      <protection locked="0"/>
    </xf>
    <xf numFmtId="0" fontId="9" fillId="0" borderId="0" xfId="0" applyFont="1" applyAlignment="1" applyProtection="1">
      <alignment horizontal="center" vertical="center" wrapText="1"/>
      <protection locked="0"/>
    </xf>
    <xf numFmtId="0" fontId="54" fillId="0" borderId="0" xfId="0" applyFont="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4"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5" xfId="0" applyFont="1" applyFill="1" applyBorder="1" applyAlignment="1">
      <alignment horizontal="center" vertical="center" wrapText="1"/>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9" fillId="50" borderId="0" xfId="0" applyFont="1" applyFill="1" applyAlignment="1" applyProtection="1">
      <alignment horizontal="center" vertical="center" wrapText="1"/>
      <protection locked="0"/>
    </xf>
    <xf numFmtId="0" fontId="52" fillId="50" borderId="12" xfId="0" applyFont="1" applyFill="1" applyBorder="1" applyAlignment="1">
      <alignment vertical="center" wrapText="1"/>
    </xf>
    <xf numFmtId="0" fontId="51" fillId="0" borderId="10" xfId="0" applyFont="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Protection="1">
      <protection locked="0"/>
    </xf>
    <xf numFmtId="0" fontId="8" fillId="0" borderId="0" xfId="0" applyFont="1" applyAlignment="1" applyProtection="1">
      <alignment horizontal="center" vertical="center" wrapText="1"/>
      <protection locked="0"/>
    </xf>
    <xf numFmtId="0" fontId="70" fillId="50" borderId="0" xfId="0" applyFont="1" applyFill="1" applyProtection="1">
      <protection locked="0"/>
    </xf>
    <xf numFmtId="0" fontId="70" fillId="0" borderId="0" xfId="0" applyFont="1" applyProtection="1">
      <protection locked="0"/>
    </xf>
    <xf numFmtId="0" fontId="5" fillId="0" borderId="0" xfId="0" applyFont="1" applyProtection="1">
      <protection locked="0"/>
    </xf>
    <xf numFmtId="0" fontId="71" fillId="0" borderId="0" xfId="0" applyFont="1" applyProtection="1">
      <protection locked="0"/>
    </xf>
    <xf numFmtId="0" fontId="15" fillId="0" borderId="10" xfId="0" applyFont="1" applyBorder="1" applyAlignment="1" applyProtection="1">
      <alignment horizontal="left" vertical="center" wrapText="1"/>
      <protection locked="0"/>
    </xf>
    <xf numFmtId="0" fontId="15" fillId="0" borderId="10" xfId="0" applyFont="1" applyBorder="1" applyAlignment="1" applyProtection="1">
      <alignment vertical="center" wrapText="1"/>
      <protection locked="0"/>
    </xf>
    <xf numFmtId="43" fontId="70" fillId="0" borderId="0" xfId="0" applyNumberFormat="1" applyFont="1" applyProtection="1">
      <protection locked="0"/>
    </xf>
    <xf numFmtId="9" fontId="70" fillId="0" borderId="0" xfId="1495" applyFont="1" applyFill="1" applyProtection="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4" fontId="35" fillId="0" borderId="0" xfId="1251" applyFont="1"/>
    <xf numFmtId="164"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5"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5"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4"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2" fontId="53" fillId="0" borderId="0" xfId="0" applyNumberFormat="1" applyFont="1"/>
    <xf numFmtId="0" fontId="76" fillId="0" borderId="0" xfId="1327" applyFont="1" applyAlignment="1">
      <alignment vertical="center" wrapText="1"/>
    </xf>
    <xf numFmtId="0" fontId="76" fillId="0" borderId="0" xfId="0" applyFont="1"/>
    <xf numFmtId="0" fontId="76" fillId="0" borderId="0" xfId="1327" applyFont="1" applyAlignment="1">
      <alignment vertical="center"/>
    </xf>
    <xf numFmtId="10" fontId="76" fillId="0" borderId="0" xfId="1327" applyNumberFormat="1" applyFont="1" applyAlignment="1">
      <alignment vertical="center"/>
    </xf>
    <xf numFmtId="9" fontId="76" fillId="0" borderId="0" xfId="0" applyNumberFormat="1" applyFont="1"/>
    <xf numFmtId="10" fontId="76" fillId="0" borderId="0" xfId="0" applyNumberFormat="1" applyFont="1"/>
    <xf numFmtId="176" fontId="61" fillId="0" borderId="0" xfId="1495" applyNumberFormat="1" applyFont="1" applyFill="1" applyBorder="1" applyAlignment="1">
      <alignment horizontal="center" vertical="center" wrapText="1"/>
    </xf>
    <xf numFmtId="177" fontId="59" fillId="0" borderId="0" xfId="1371" applyNumberFormat="1" applyFont="1" applyAlignment="1">
      <alignment horizontal="center" vertical="center"/>
    </xf>
    <xf numFmtId="177" fontId="11" fillId="0" borderId="0" xfId="1371" applyNumberFormat="1" applyFont="1" applyAlignment="1">
      <alignment horizontal="center" vertical="center" wrapText="1"/>
    </xf>
    <xf numFmtId="177" fontId="61" fillId="0" borderId="0" xfId="1495" applyNumberFormat="1" applyFont="1" applyFill="1" applyBorder="1" applyAlignment="1">
      <alignment horizontal="center" vertical="center" wrapText="1"/>
    </xf>
    <xf numFmtId="177" fontId="53" fillId="0" borderId="0" xfId="0" applyNumberFormat="1" applyFont="1"/>
    <xf numFmtId="0" fontId="56" fillId="0" borderId="0" xfId="0" applyFont="1" applyAlignment="1">
      <alignment horizontal="center" vertical="center" wrapText="1"/>
    </xf>
    <xf numFmtId="10" fontId="59" fillId="0" borderId="0" xfId="1371" applyNumberFormat="1" applyFont="1" applyAlignment="1">
      <alignment horizontal="center" vertical="center"/>
    </xf>
    <xf numFmtId="10" fontId="61" fillId="0" borderId="0" xfId="1495" applyNumberFormat="1" applyFont="1" applyFill="1" applyBorder="1" applyAlignment="1">
      <alignment horizontal="center" vertical="center" wrapText="1"/>
    </xf>
    <xf numFmtId="179" fontId="11" fillId="0" borderId="0" xfId="1496" applyNumberFormat="1" applyFont="1" applyFill="1" applyBorder="1" applyAlignment="1">
      <alignment horizontal="center" vertical="center"/>
    </xf>
    <xf numFmtId="0" fontId="11" fillId="0" borderId="0" xfId="1496" applyNumberFormat="1" applyFont="1" applyFill="1" applyBorder="1" applyAlignment="1">
      <alignment horizontal="center" vertical="center"/>
    </xf>
    <xf numFmtId="0" fontId="9" fillId="0" borderId="10" xfId="1371" applyFont="1" applyBorder="1" applyAlignment="1" applyProtection="1">
      <alignment horizontal="center" vertical="center"/>
      <protection hidden="1"/>
    </xf>
    <xf numFmtId="0" fontId="8" fillId="61" borderId="10" xfId="1371" applyFont="1" applyFill="1" applyBorder="1" applyAlignment="1" applyProtection="1">
      <alignment vertical="center" wrapText="1"/>
      <protection hidden="1"/>
    </xf>
    <xf numFmtId="0" fontId="8" fillId="61" borderId="16" xfId="1371" applyFont="1" applyFill="1" applyBorder="1" applyAlignment="1" applyProtection="1">
      <alignment horizontal="left" vertical="center" wrapText="1"/>
      <protection hidden="1"/>
    </xf>
    <xf numFmtId="1" fontId="9" fillId="24" borderId="20" xfId="1496" applyNumberFormat="1" applyFont="1" applyFill="1" applyBorder="1" applyAlignment="1" applyProtection="1">
      <alignment horizontal="center" vertical="center" wrapText="1"/>
      <protection hidden="1"/>
    </xf>
    <xf numFmtId="1" fontId="9" fillId="24" borderId="46" xfId="1496" applyNumberFormat="1" applyFont="1" applyFill="1" applyBorder="1" applyAlignment="1" applyProtection="1">
      <alignment horizontal="center" vertical="center" wrapText="1"/>
      <protection hidden="1"/>
    </xf>
    <xf numFmtId="0" fontId="8" fillId="61" borderId="36" xfId="1371" applyFont="1" applyFill="1" applyBorder="1" applyAlignment="1" applyProtection="1">
      <alignment horizontal="left" vertical="center" wrapText="1"/>
      <protection hidden="1"/>
    </xf>
    <xf numFmtId="0" fontId="8" fillId="61" borderId="17" xfId="1371" applyFont="1" applyFill="1" applyBorder="1" applyAlignment="1" applyProtection="1">
      <alignment vertical="top" wrapText="1"/>
      <protection hidden="1"/>
    </xf>
    <xf numFmtId="0" fontId="8" fillId="61" borderId="16" xfId="1371"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center" vertical="center" wrapText="1"/>
      <protection hidden="1"/>
    </xf>
    <xf numFmtId="0" fontId="8" fillId="61" borderId="10" xfId="0" applyFont="1" applyFill="1" applyBorder="1" applyAlignment="1" applyProtection="1">
      <alignment horizontal="center" vertical="center" wrapText="1"/>
      <protection hidden="1"/>
    </xf>
    <xf numFmtId="0" fontId="8" fillId="61" borderId="18" xfId="1371" applyFont="1" applyFill="1" applyBorder="1" applyAlignment="1" applyProtection="1">
      <alignment horizontal="center" vertical="center" wrapText="1"/>
      <protection hidden="1"/>
    </xf>
    <xf numFmtId="0" fontId="8" fillId="61" borderId="16" xfId="1371" applyFont="1" applyFill="1" applyBorder="1" applyAlignment="1" applyProtection="1">
      <alignment horizontal="center" vertical="center"/>
      <protection hidden="1"/>
    </xf>
    <xf numFmtId="171" fontId="64" fillId="24" borderId="10" xfId="1250" applyNumberFormat="1" applyFont="1" applyFill="1" applyBorder="1" applyAlignment="1" applyProtection="1">
      <alignment horizontal="center" vertical="center"/>
      <protection hidden="1"/>
    </xf>
    <xf numFmtId="171" fontId="9" fillId="24" borderId="20" xfId="1250" applyNumberFormat="1" applyFont="1" applyFill="1" applyBorder="1" applyAlignment="1" applyProtection="1">
      <alignment horizontal="center" vertical="center"/>
      <protection hidden="1"/>
    </xf>
    <xf numFmtId="9" fontId="56" fillId="0" borderId="10" xfId="1495" applyFont="1" applyBorder="1" applyProtection="1">
      <protection hidden="1"/>
    </xf>
    <xf numFmtId="10" fontId="9" fillId="50" borderId="17" xfId="1495" applyNumberFormat="1" applyFont="1" applyFill="1" applyBorder="1" applyAlignment="1" applyProtection="1">
      <alignment vertical="center" wrapText="1"/>
      <protection locked="0" hidden="1"/>
    </xf>
    <xf numFmtId="0" fontId="8" fillId="61" borderId="10" xfId="1371" applyFont="1" applyFill="1" applyBorder="1" applyAlignment="1" applyProtection="1">
      <alignment horizontal="center" vertical="center" wrapText="1"/>
      <protection locked="0" hidden="1"/>
    </xf>
    <xf numFmtId="14" fontId="9" fillId="0" borderId="10" xfId="1371" applyNumberFormat="1" applyFont="1" applyBorder="1" applyAlignment="1" applyProtection="1">
      <alignment horizontal="center" vertical="center" wrapText="1"/>
      <protection locked="0" hidden="1"/>
    </xf>
    <xf numFmtId="177" fontId="9" fillId="24" borderId="20" xfId="1496" applyNumberFormat="1" applyFont="1" applyFill="1" applyBorder="1" applyAlignment="1" applyProtection="1">
      <alignment horizontal="center" vertical="center" wrapText="1"/>
      <protection hidden="1"/>
    </xf>
    <xf numFmtId="177" fontId="9" fillId="24" borderId="46" xfId="1496" applyNumberFormat="1" applyFont="1" applyFill="1" applyBorder="1" applyAlignment="1" applyProtection="1">
      <alignment horizontal="center" vertical="center" wrapText="1"/>
      <protection hidden="1"/>
    </xf>
    <xf numFmtId="0" fontId="9" fillId="0" borderId="18" xfId="1371" applyFont="1" applyBorder="1" applyAlignment="1" applyProtection="1">
      <alignment horizontal="center" vertical="center"/>
      <protection hidden="1"/>
    </xf>
    <xf numFmtId="0" fontId="8" fillId="61" borderId="16" xfId="1371" applyFont="1" applyFill="1" applyBorder="1" applyAlignment="1" applyProtection="1">
      <alignment horizontal="justify" vertical="center" wrapText="1"/>
      <protection locked="0" hidden="1"/>
    </xf>
    <xf numFmtId="0" fontId="8" fillId="61" borderId="16" xfId="1371" applyFont="1" applyFill="1" applyBorder="1" applyAlignment="1" applyProtection="1">
      <alignment horizontal="justify" vertical="center" wrapText="1"/>
      <protection hidden="1"/>
    </xf>
    <xf numFmtId="0" fontId="8" fillId="61" borderId="16" xfId="1371" applyFont="1" applyFill="1" applyBorder="1" applyAlignment="1" applyProtection="1">
      <alignment horizontal="justify" vertical="center"/>
      <protection hidden="1"/>
    </xf>
    <xf numFmtId="0" fontId="8" fillId="61" borderId="16" xfId="1371" applyFont="1" applyFill="1" applyBorder="1" applyAlignment="1" applyProtection="1">
      <alignment vertical="center" wrapText="1"/>
      <protection hidden="1"/>
    </xf>
    <xf numFmtId="0" fontId="8" fillId="61" borderId="21" xfId="1371" applyFont="1" applyFill="1" applyBorder="1" applyAlignment="1" applyProtection="1">
      <alignment horizontal="justify" vertical="center" wrapText="1"/>
      <protection hidden="1"/>
    </xf>
    <xf numFmtId="0" fontId="61" fillId="0" borderId="0" xfId="1495" applyNumberFormat="1" applyFont="1" applyFill="1" applyBorder="1" applyAlignment="1">
      <alignment horizontal="center" vertical="center" wrapText="1"/>
    </xf>
    <xf numFmtId="178" fontId="59" fillId="0" borderId="0" xfId="1371" applyNumberFormat="1" applyFont="1" applyAlignment="1">
      <alignment horizontal="center" vertical="center"/>
    </xf>
    <xf numFmtId="0" fontId="12" fillId="0" borderId="0" xfId="1496" applyNumberFormat="1" applyFont="1" applyFill="1" applyBorder="1" applyAlignment="1">
      <alignment horizontal="center" vertical="top" wrapText="1"/>
    </xf>
    <xf numFmtId="10" fontId="62" fillId="0" borderId="0" xfId="1495" applyNumberFormat="1" applyFont="1" applyFill="1" applyBorder="1" applyAlignment="1" applyProtection="1">
      <alignment horizontal="center" vertical="center" wrapText="1"/>
      <protection locked="0"/>
    </xf>
    <xf numFmtId="171" fontId="61" fillId="0" borderId="0" xfId="1495" applyNumberFormat="1" applyFont="1" applyFill="1" applyBorder="1" applyAlignment="1">
      <alignment horizontal="center" vertical="center" wrapText="1"/>
    </xf>
    <xf numFmtId="10" fontId="77" fillId="0" borderId="0" xfId="1495" applyNumberFormat="1" applyFont="1" applyFill="1" applyBorder="1" applyAlignment="1">
      <alignment horizontal="center" vertical="center" wrapText="1"/>
    </xf>
    <xf numFmtId="10" fontId="78" fillId="0" borderId="0" xfId="1495" applyNumberFormat="1" applyFont="1" applyFill="1" applyBorder="1" applyAlignment="1">
      <alignment horizontal="center" vertical="center" wrapText="1"/>
    </xf>
    <xf numFmtId="0" fontId="79" fillId="0" borderId="0" xfId="1371" applyFont="1" applyAlignment="1" applyProtection="1">
      <alignment horizontal="center" vertical="center" wrapText="1"/>
      <protection locked="0"/>
    </xf>
    <xf numFmtId="178" fontId="76" fillId="24" borderId="0" xfId="1495" applyNumberFormat="1" applyFont="1" applyFill="1" applyBorder="1" applyAlignment="1" applyProtection="1">
      <alignment horizontal="center" vertical="center"/>
      <protection hidden="1"/>
    </xf>
    <xf numFmtId="9" fontId="67" fillId="0" borderId="0" xfId="1495" applyFont="1" applyFill="1" applyBorder="1" applyAlignment="1">
      <alignment horizontal="center" vertical="center" wrapText="1"/>
    </xf>
    <xf numFmtId="177" fontId="79" fillId="0" borderId="0" xfId="1371" applyNumberFormat="1" applyFont="1" applyAlignment="1" applyProtection="1">
      <alignment horizontal="center" vertical="center" wrapText="1"/>
      <protection locked="0"/>
    </xf>
    <xf numFmtId="10" fontId="9" fillId="50" borderId="17" xfId="1495" applyNumberFormat="1" applyFont="1" applyFill="1" applyBorder="1" applyAlignment="1" applyProtection="1">
      <alignment horizontal="center" vertical="center" wrapText="1"/>
      <protection locked="0" hidden="1"/>
    </xf>
    <xf numFmtId="0" fontId="12" fillId="0" borderId="0" xfId="1495" applyNumberFormat="1" applyFont="1" applyFill="1" applyBorder="1" applyAlignment="1">
      <alignment horizontal="center" vertical="center" wrapText="1"/>
    </xf>
    <xf numFmtId="9" fontId="56" fillId="0" borderId="10" xfId="1495" applyFont="1" applyBorder="1" applyAlignment="1" applyProtection="1">
      <alignment horizontal="center"/>
      <protection hidden="1"/>
    </xf>
    <xf numFmtId="171" fontId="67" fillId="0" borderId="0" xfId="1495" applyNumberFormat="1" applyFont="1" applyFill="1" applyBorder="1" applyAlignment="1">
      <alignment horizontal="center" vertical="center" wrapText="1"/>
    </xf>
    <xf numFmtId="10" fontId="80" fillId="24" borderId="20" xfId="1495" applyNumberFormat="1" applyFont="1" applyFill="1" applyBorder="1" applyAlignment="1" applyProtection="1">
      <alignment horizontal="center" vertical="center" wrapText="1"/>
      <protection hidden="1"/>
    </xf>
    <xf numFmtId="10" fontId="80" fillId="24" borderId="18" xfId="1495" applyNumberFormat="1" applyFont="1" applyFill="1" applyBorder="1" applyAlignment="1" applyProtection="1">
      <alignment horizontal="center" vertical="center" wrapText="1"/>
      <protection hidden="1"/>
    </xf>
    <xf numFmtId="10" fontId="11" fillId="0" borderId="0" xfId="1495" applyNumberFormat="1" applyFont="1" applyFill="1" applyBorder="1" applyAlignment="1">
      <alignment horizontal="center" vertical="center" wrapText="1"/>
    </xf>
    <xf numFmtId="181" fontId="12" fillId="0" borderId="0" xfId="1495" applyNumberFormat="1" applyFont="1" applyFill="1" applyBorder="1" applyAlignment="1">
      <alignment horizontal="center" vertical="center" wrapText="1"/>
    </xf>
    <xf numFmtId="178" fontId="12" fillId="0" borderId="0" xfId="1495" applyNumberFormat="1" applyFont="1" applyFill="1" applyBorder="1" applyAlignment="1">
      <alignment horizontal="center" vertical="center" wrapText="1"/>
    </xf>
    <xf numFmtId="177" fontId="12" fillId="0" borderId="0" xfId="1495" applyNumberFormat="1" applyFont="1" applyFill="1" applyBorder="1" applyAlignment="1">
      <alignment horizontal="center" vertical="center" wrapText="1"/>
    </xf>
    <xf numFmtId="9" fontId="12" fillId="0" borderId="0" xfId="1495" applyFont="1" applyFill="1" applyBorder="1" applyAlignment="1">
      <alignment horizontal="center" vertical="center" wrapText="1"/>
    </xf>
    <xf numFmtId="177" fontId="64" fillId="24" borderId="10" xfId="1495" applyNumberFormat="1" applyFont="1" applyFill="1" applyBorder="1" applyAlignment="1" applyProtection="1">
      <alignment horizontal="center" vertical="center"/>
      <protection hidden="1"/>
    </xf>
    <xf numFmtId="0" fontId="4" fillId="0" borderId="0" xfId="1371" applyAlignment="1" applyProtection="1">
      <alignment horizontal="center" vertical="center" wrapText="1"/>
      <protection locked="0"/>
    </xf>
    <xf numFmtId="177" fontId="4" fillId="0" borderId="0" xfId="1371" applyNumberFormat="1" applyAlignment="1" applyProtection="1">
      <alignment horizontal="center" vertical="center" wrapText="1"/>
      <protection locked="0"/>
    </xf>
    <xf numFmtId="10" fontId="64" fillId="50" borderId="10" xfId="1250" applyNumberFormat="1" applyFont="1" applyFill="1" applyBorder="1" applyAlignment="1" applyProtection="1">
      <alignment horizontal="center" vertical="center"/>
      <protection hidden="1"/>
    </xf>
    <xf numFmtId="0" fontId="11" fillId="0" borderId="0" xfId="1371" applyFont="1" applyAlignment="1">
      <alignment horizontal="center" vertical="center"/>
    </xf>
    <xf numFmtId="10" fontId="82" fillId="0" borderId="0" xfId="1495" applyNumberFormat="1" applyFont="1" applyFill="1" applyBorder="1" applyAlignment="1">
      <alignment horizontal="center" vertical="center" wrapText="1"/>
    </xf>
    <xf numFmtId="10" fontId="9" fillId="50" borderId="10" xfId="1250" applyNumberFormat="1" applyFont="1" applyFill="1" applyBorder="1" applyAlignment="1" applyProtection="1">
      <alignment horizontal="center" vertical="center"/>
      <protection hidden="1"/>
    </xf>
    <xf numFmtId="10" fontId="12" fillId="0" borderId="0" xfId="1495" applyNumberFormat="1" applyFont="1" applyFill="1" applyBorder="1" applyAlignment="1">
      <alignment horizontal="center" vertical="center" wrapText="1"/>
    </xf>
    <xf numFmtId="177" fontId="8" fillId="50" borderId="10" xfId="1250" applyNumberFormat="1" applyFont="1" applyFill="1" applyBorder="1" applyAlignment="1" applyProtection="1">
      <alignment horizontal="center" vertical="center"/>
      <protection hidden="1"/>
    </xf>
    <xf numFmtId="177" fontId="8" fillId="24" borderId="10" xfId="1495" applyNumberFormat="1" applyFont="1" applyFill="1" applyBorder="1" applyAlignment="1" applyProtection="1">
      <alignment horizontal="center" vertical="center"/>
      <protection hidden="1"/>
    </xf>
    <xf numFmtId="171" fontId="9" fillId="24" borderId="10" xfId="1250" applyNumberFormat="1" applyFont="1" applyFill="1" applyBorder="1" applyAlignment="1" applyProtection="1">
      <alignment horizontal="center" vertical="center"/>
      <protection hidden="1"/>
    </xf>
    <xf numFmtId="171" fontId="56" fillId="0" borderId="0" xfId="0" applyNumberFormat="1" applyFont="1"/>
    <xf numFmtId="0" fontId="73" fillId="0" borderId="10"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hidden="1"/>
    </xf>
    <xf numFmtId="0" fontId="15" fillId="0" borderId="10" xfId="0" applyFont="1" applyBorder="1" applyAlignment="1" applyProtection="1">
      <alignment horizontal="center" vertical="center" wrapText="1"/>
      <protection locked="0"/>
    </xf>
    <xf numFmtId="0" fontId="70" fillId="0" borderId="10" xfId="0" applyFont="1" applyBorder="1" applyAlignment="1" applyProtection="1">
      <alignment horizontal="center"/>
      <protection locked="0"/>
    </xf>
    <xf numFmtId="0" fontId="5" fillId="0" borderId="17"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165" fontId="15" fillId="51" borderId="17" xfId="1250" applyFont="1" applyFill="1" applyBorder="1" applyAlignment="1" applyProtection="1">
      <alignment vertical="center" wrapText="1"/>
      <protection hidden="1"/>
    </xf>
    <xf numFmtId="165" fontId="15" fillId="51" borderId="19" xfId="1250" applyFont="1" applyFill="1" applyBorder="1" applyAlignment="1" applyProtection="1">
      <alignment vertical="center" wrapText="1"/>
      <protection hidden="1"/>
    </xf>
    <xf numFmtId="165" fontId="15" fillId="0" borderId="17" xfId="1250" applyFont="1" applyFill="1" applyBorder="1" applyAlignment="1" applyProtection="1">
      <alignment vertical="center" wrapText="1"/>
      <protection hidden="1"/>
    </xf>
    <xf numFmtId="165" fontId="15" fillId="0" borderId="19" xfId="1250" applyFont="1" applyFill="1" applyBorder="1" applyAlignment="1" applyProtection="1">
      <alignment vertical="center" wrapText="1"/>
      <protection hidden="1"/>
    </xf>
    <xf numFmtId="0" fontId="73" fillId="0" borderId="10" xfId="0" applyFont="1" applyBorder="1" applyAlignment="1" applyProtection="1">
      <alignment horizontal="center" vertical="center"/>
      <protection locked="0"/>
    </xf>
    <xf numFmtId="171" fontId="15" fillId="0" borderId="10" xfId="1250" applyNumberFormat="1" applyFont="1" applyFill="1" applyBorder="1" applyAlignment="1" applyProtection="1">
      <alignment vertical="center" wrapText="1"/>
      <protection hidden="1"/>
    </xf>
    <xf numFmtId="165" fontId="5" fillId="0" borderId="17" xfId="1250" applyFont="1" applyFill="1" applyBorder="1" applyAlignment="1" applyProtection="1">
      <alignment horizontal="center" vertical="center" wrapText="1"/>
      <protection hidden="1"/>
    </xf>
    <xf numFmtId="165" fontId="5" fillId="0" borderId="19" xfId="1250" applyFont="1" applyFill="1" applyBorder="1" applyAlignment="1" applyProtection="1">
      <alignment horizontal="center" vertical="center" wrapText="1"/>
      <protection hidden="1"/>
    </xf>
    <xf numFmtId="170" fontId="5" fillId="0" borderId="10" xfId="0" applyNumberFormat="1" applyFont="1" applyBorder="1" applyAlignment="1" applyProtection="1">
      <alignment horizontal="center" vertical="center" wrapText="1"/>
      <protection hidden="1"/>
    </xf>
    <xf numFmtId="0" fontId="5" fillId="0" borderId="17" xfId="0" applyFont="1" applyBorder="1" applyAlignment="1" applyProtection="1">
      <alignment horizontal="justify" vertical="center" wrapText="1"/>
      <protection locked="0"/>
    </xf>
    <xf numFmtId="0" fontId="5" fillId="0" borderId="19" xfId="0" applyFont="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2" xfId="0" applyFont="1" applyFill="1" applyBorder="1" applyAlignment="1" applyProtection="1">
      <alignment horizontal="center" vertical="center" wrapText="1"/>
      <protection locked="0"/>
    </xf>
    <xf numFmtId="0" fontId="11" fillId="62" borderId="34"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Border="1" applyAlignment="1" applyProtection="1">
      <alignment horizontal="center"/>
      <protection locked="0"/>
    </xf>
    <xf numFmtId="0" fontId="70" fillId="0" borderId="25" xfId="0" applyFont="1" applyBorder="1" applyAlignment="1" applyProtection="1">
      <alignment horizontal="center"/>
      <protection locked="0"/>
    </xf>
    <xf numFmtId="0" fontId="70" fillId="0" borderId="28" xfId="0" applyFont="1" applyBorder="1" applyAlignment="1" applyProtection="1">
      <alignment horizontal="center"/>
      <protection locked="0"/>
    </xf>
    <xf numFmtId="0" fontId="15" fillId="0" borderId="10" xfId="0" applyFont="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5" fontId="15" fillId="50" borderId="17" xfId="1250" applyFont="1" applyFill="1" applyBorder="1" applyAlignment="1" applyProtection="1">
      <alignment vertical="center" wrapText="1"/>
      <protection hidden="1"/>
    </xf>
    <xf numFmtId="165" fontId="15" fillId="50" borderId="19" xfId="1250" applyFont="1" applyFill="1" applyBorder="1" applyAlignment="1" applyProtection="1">
      <alignment vertical="center" wrapText="1"/>
      <protection hidden="1"/>
    </xf>
    <xf numFmtId="9" fontId="15" fillId="0" borderId="10" xfId="0" applyNumberFormat="1" applyFont="1" applyBorder="1" applyAlignment="1" applyProtection="1">
      <alignment vertical="center" wrapText="1"/>
      <protection hidden="1"/>
    </xf>
    <xf numFmtId="0" fontId="15" fillId="0" borderId="10" xfId="0" applyFont="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6"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6"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6"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6"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0" fontId="59" fillId="0" borderId="29" xfId="0" applyFont="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2"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0" xfId="0" applyFont="1" applyBorder="1" applyAlignment="1" applyProtection="1">
      <alignment horizontal="center" vertical="center" wrapText="1"/>
      <protection locked="0"/>
    </xf>
    <xf numFmtId="0" fontId="57" fillId="0" borderId="18" xfId="0" applyFont="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11" fillId="24" borderId="14" xfId="1371" applyFont="1" applyFill="1" applyBorder="1" applyAlignment="1">
      <alignment horizontal="center" vertical="center"/>
    </xf>
    <xf numFmtId="0" fontId="11" fillId="24" borderId="0" xfId="1371" applyFont="1" applyFill="1" applyAlignment="1">
      <alignment horizontal="center" vertical="center"/>
    </xf>
    <xf numFmtId="0" fontId="11" fillId="24" borderId="15" xfId="1371" applyFont="1" applyFill="1" applyBorder="1" applyAlignment="1">
      <alignment horizontal="center" vertical="center"/>
    </xf>
    <xf numFmtId="0" fontId="59" fillId="0" borderId="47" xfId="1371" applyFont="1" applyBorder="1" applyAlignment="1">
      <alignment horizontal="center" vertical="center"/>
    </xf>
    <xf numFmtId="0" fontId="59" fillId="0" borderId="23" xfId="1371" applyFont="1" applyBorder="1" applyAlignment="1">
      <alignment horizontal="center" vertical="center"/>
    </xf>
    <xf numFmtId="0" fontId="59" fillId="0" borderId="45" xfId="1371" applyFont="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2"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2" xfId="1371" applyFont="1" applyFill="1" applyBorder="1" applyAlignment="1">
      <alignment horizontal="center" vertical="center" wrapText="1"/>
    </xf>
    <xf numFmtId="0" fontId="9" fillId="50" borderId="46"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4"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6"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2"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2" fillId="0" borderId="47" xfId="1371" applyFont="1" applyBorder="1" applyAlignment="1">
      <alignment horizontal="center" vertical="center"/>
    </xf>
    <xf numFmtId="0" fontId="52" fillId="0" borderId="23" xfId="1371" applyFont="1" applyBorder="1" applyAlignment="1">
      <alignment horizontal="center" vertical="center"/>
    </xf>
    <xf numFmtId="0" fontId="52" fillId="0" borderId="45" xfId="1371" applyFont="1" applyBorder="1" applyAlignment="1">
      <alignment horizontal="center" vertical="center"/>
    </xf>
    <xf numFmtId="0" fontId="52" fillId="0" borderId="14" xfId="1371" applyFont="1" applyBorder="1" applyAlignment="1">
      <alignment horizontal="center" vertical="center"/>
    </xf>
    <xf numFmtId="0" fontId="52" fillId="0" borderId="0" xfId="1371" applyFont="1" applyAlignment="1">
      <alignment horizontal="center" vertical="center"/>
    </xf>
    <xf numFmtId="0" fontId="52" fillId="0" borderId="15" xfId="1371" applyFont="1" applyBorder="1" applyAlignment="1">
      <alignment horizontal="center" vertical="center"/>
    </xf>
    <xf numFmtId="0" fontId="52" fillId="0" borderId="48" xfId="1371" applyFont="1" applyBorder="1" applyAlignment="1">
      <alignment horizontal="center" vertical="center"/>
    </xf>
    <xf numFmtId="0" fontId="52" fillId="0" borderId="27" xfId="1371" applyFont="1" applyBorder="1" applyAlignment="1">
      <alignment horizontal="center" vertical="center"/>
    </xf>
    <xf numFmtId="0" fontId="52" fillId="0" borderId="49" xfId="1371" applyFont="1" applyBorder="1" applyAlignment="1">
      <alignment horizontal="center" vertical="center"/>
    </xf>
    <xf numFmtId="0" fontId="9" fillId="50" borderId="20" xfId="1371" applyFont="1" applyFill="1" applyBorder="1" applyAlignment="1">
      <alignment horizontal="justify" vertical="center" wrapText="1"/>
    </xf>
    <xf numFmtId="0" fontId="9" fillId="50" borderId="32" xfId="1371" applyFont="1" applyFill="1" applyBorder="1" applyAlignment="1">
      <alignment horizontal="justify" vertical="center" wrapText="1"/>
    </xf>
    <xf numFmtId="0" fontId="9" fillId="50" borderId="34"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2" xfId="1371" applyNumberFormat="1" applyFont="1" applyFill="1" applyBorder="1" applyAlignment="1">
      <alignment horizontal="center" vertical="center" wrapText="1"/>
    </xf>
    <xf numFmtId="17" fontId="9" fillId="24" borderId="34"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2" xfId="1496" applyNumberFormat="1" applyFont="1" applyFill="1" applyBorder="1" applyAlignment="1">
      <alignment horizontal="center" vertical="center" wrapText="1"/>
    </xf>
    <xf numFmtId="170" fontId="9" fillId="0" borderId="46" xfId="1496" applyNumberFormat="1" applyFont="1" applyFill="1" applyBorder="1" applyAlignment="1">
      <alignment horizontal="center" vertical="center" wrapText="1"/>
    </xf>
    <xf numFmtId="0" fontId="9" fillId="24" borderId="34"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2" xfId="1496" applyFont="1" applyFill="1" applyBorder="1" applyAlignment="1">
      <alignment horizontal="center" vertical="center" wrapText="1"/>
    </xf>
    <xf numFmtId="9" fontId="9" fillId="50" borderId="46"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2" xfId="0" applyFont="1" applyFill="1" applyBorder="1" applyAlignment="1">
      <alignment horizontal="center" vertical="center" wrapText="1"/>
    </xf>
    <xf numFmtId="0" fontId="53" fillId="50" borderId="46"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3"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5" xfId="1371" applyFont="1" applyFill="1" applyBorder="1" applyAlignment="1" applyProtection="1">
      <alignment horizontal="center" vertical="center" wrapText="1"/>
      <protection locked="0"/>
    </xf>
    <xf numFmtId="0" fontId="9" fillId="24" borderId="43" xfId="1371" applyFont="1" applyFill="1" applyBorder="1" applyAlignment="1" applyProtection="1">
      <alignment horizontal="center" vertical="center" wrapText="1"/>
      <protection locked="0"/>
    </xf>
    <xf numFmtId="0" fontId="9" fillId="24" borderId="40"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50" borderId="31"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51" fillId="53" borderId="20" xfId="0" applyFont="1" applyFill="1" applyBorder="1" applyAlignment="1">
      <alignment horizontal="center" vertical="center" wrapText="1"/>
    </xf>
    <xf numFmtId="0" fontId="51" fillId="53" borderId="34"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4" xfId="1495" applyFont="1" applyFill="1" applyBorder="1" applyAlignment="1">
      <alignment horizontal="center" vertical="center" wrapText="1"/>
    </xf>
    <xf numFmtId="0" fontId="56" fillId="0" borderId="50"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1" xfId="0" applyFont="1" applyBorder="1" applyAlignment="1" applyProtection="1">
      <alignment horizontal="center"/>
      <protection locked="0"/>
    </xf>
    <xf numFmtId="0" fontId="57" fillId="0" borderId="11" xfId="0" applyFont="1" applyBorder="1" applyAlignment="1" applyProtection="1">
      <alignment horizontal="center" vertical="center" wrapText="1"/>
      <protection locked="0"/>
    </xf>
    <xf numFmtId="0" fontId="57" fillId="0" borderId="37"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52" xfId="0" applyFont="1" applyBorder="1" applyAlignment="1" applyProtection="1">
      <alignment horizontal="center" vertical="center" wrapText="1"/>
      <protection locked="0"/>
    </xf>
    <xf numFmtId="0" fontId="57" fillId="0" borderId="53" xfId="0" applyFont="1" applyBorder="1" applyAlignment="1" applyProtection="1">
      <alignment horizontal="center" vertical="center" wrapText="1"/>
      <protection locked="0"/>
    </xf>
    <xf numFmtId="0" fontId="57" fillId="0" borderId="14" xfId="0" applyFont="1" applyBorder="1" applyAlignment="1" applyProtection="1">
      <alignment horizontal="center" vertical="center" wrapText="1"/>
      <protection locked="0"/>
    </xf>
    <xf numFmtId="0" fontId="57" fillId="0" borderId="15"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7" fillId="0" borderId="41"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8"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2" fillId="0" borderId="11" xfId="0" applyFont="1" applyBorder="1" applyAlignment="1">
      <alignment horizontal="center" vertical="center" wrapText="1"/>
    </xf>
    <xf numFmtId="0" fontId="52" fillId="0" borderId="37" xfId="0" applyFont="1" applyBorder="1" applyAlignment="1">
      <alignment horizontal="center" vertical="center" wrapText="1"/>
    </xf>
    <xf numFmtId="0" fontId="52" fillId="0" borderId="38" xfId="0" applyFont="1" applyBorder="1" applyAlignment="1">
      <alignment horizontal="center" vertical="center" wrapText="1"/>
    </xf>
    <xf numFmtId="0" fontId="51" fillId="52" borderId="10" xfId="0" applyFont="1" applyFill="1" applyBorder="1" applyAlignment="1">
      <alignment horizontal="center" vertical="center" wrapText="1"/>
    </xf>
    <xf numFmtId="0" fontId="39" fillId="64" borderId="26" xfId="0" applyFont="1" applyFill="1" applyBorder="1" applyAlignment="1">
      <alignment horizontal="center"/>
    </xf>
    <xf numFmtId="0" fontId="39" fillId="64" borderId="27" xfId="0" applyFont="1" applyFill="1" applyBorder="1" applyAlignment="1">
      <alignment horizontal="center"/>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6"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2" xfId="0" applyFont="1" applyFill="1" applyBorder="1" applyAlignment="1">
      <alignment horizontal="center" vertical="center"/>
    </xf>
    <xf numFmtId="0" fontId="74" fillId="59" borderId="34" xfId="0" applyFont="1" applyFill="1" applyBorder="1" applyAlignment="1">
      <alignment horizontal="center" vertical="center"/>
    </xf>
    <xf numFmtId="0" fontId="75" fillId="0" borderId="42" xfId="0" applyFont="1" applyBorder="1" applyAlignment="1" applyProtection="1">
      <alignment horizontal="center" wrapText="1"/>
      <protection locked="0" hidden="1"/>
    </xf>
    <xf numFmtId="0" fontId="75" fillId="0" borderId="16" xfId="0" applyFont="1" applyBorder="1" applyAlignment="1" applyProtection="1">
      <alignment horizontal="center" wrapText="1"/>
      <protection locked="0" hidden="1"/>
    </xf>
    <xf numFmtId="0" fontId="57" fillId="0" borderId="30" xfId="0" applyFont="1" applyBorder="1" applyAlignment="1" applyProtection="1">
      <alignment horizontal="center" vertical="center" wrapText="1"/>
      <protection locked="0" hidden="1"/>
    </xf>
    <xf numFmtId="0" fontId="57" fillId="0" borderId="18" xfId="0" applyFont="1" applyBorder="1" applyAlignment="1" applyProtection="1">
      <alignment horizontal="center" vertical="center" wrapText="1"/>
      <protection locked="0" hidden="1"/>
    </xf>
    <xf numFmtId="0" fontId="9" fillId="0" borderId="20"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67" xfId="1371" applyFont="1" applyBorder="1" applyAlignment="1" applyProtection="1">
      <alignment horizontal="center" vertical="center" wrapText="1"/>
      <protection locked="0" hidden="1"/>
    </xf>
    <xf numFmtId="0" fontId="9" fillId="0" borderId="68" xfId="1371" applyFont="1" applyBorder="1" applyAlignment="1" applyProtection="1">
      <alignment horizontal="center" vertical="center" wrapText="1"/>
      <protection locked="0" hidden="1"/>
    </xf>
    <xf numFmtId="0" fontId="9" fillId="0" borderId="69" xfId="1371" applyFont="1" applyBorder="1" applyAlignment="1" applyProtection="1">
      <alignment horizontal="center" vertical="center" wrapText="1"/>
      <protection locked="0" hidden="1"/>
    </xf>
    <xf numFmtId="0" fontId="9" fillId="0" borderId="20" xfId="1371" applyFont="1" applyBorder="1" applyAlignment="1" applyProtection="1">
      <alignment horizontal="center" vertical="center" wrapText="1"/>
      <protection locked="0" hidden="1"/>
    </xf>
    <xf numFmtId="0" fontId="9" fillId="0" borderId="32" xfId="1371" applyFont="1" applyBorder="1" applyAlignment="1" applyProtection="1">
      <alignment horizontal="center" vertical="center" wrapText="1"/>
      <protection locked="0" hidden="1"/>
    </xf>
    <xf numFmtId="0" fontId="9" fillId="0" borderId="46" xfId="1371" applyFont="1" applyBorder="1" applyAlignment="1" applyProtection="1">
      <alignment horizontal="center" vertical="center" wrapText="1"/>
      <protection locked="0" hidden="1"/>
    </xf>
    <xf numFmtId="0" fontId="59" fillId="0" borderId="29" xfId="0" applyFont="1" applyBorder="1" applyAlignment="1" applyProtection="1">
      <alignment horizontal="center" vertical="center" wrapText="1"/>
      <protection locked="0" hidden="1"/>
    </xf>
    <xf numFmtId="0" fontId="59" fillId="0" borderId="10" xfId="0" applyFont="1" applyBorder="1" applyAlignment="1" applyProtection="1">
      <alignment horizontal="center" vertical="center" wrapText="1"/>
      <protection locked="0" hidden="1"/>
    </xf>
    <xf numFmtId="0" fontId="11" fillId="24" borderId="16" xfId="1371" applyFont="1" applyFill="1" applyBorder="1" applyAlignment="1" applyProtection="1">
      <alignment horizontal="center" vertical="center"/>
      <protection hidden="1"/>
    </xf>
    <xf numFmtId="0" fontId="11" fillId="24" borderId="10" xfId="1371" applyFont="1" applyFill="1" applyBorder="1" applyAlignment="1" applyProtection="1">
      <alignment horizontal="center" vertical="center"/>
      <protection hidden="1"/>
    </xf>
    <xf numFmtId="0" fontId="11" fillId="24" borderId="18" xfId="1371" applyFont="1" applyFill="1" applyBorder="1" applyAlignment="1" applyProtection="1">
      <alignment horizontal="center" vertical="center"/>
      <protection hidden="1"/>
    </xf>
    <xf numFmtId="0" fontId="59" fillId="61" borderId="16" xfId="1371" applyFont="1" applyFill="1" applyBorder="1" applyAlignment="1" applyProtection="1">
      <alignment horizontal="center" vertical="center"/>
      <protection hidden="1"/>
    </xf>
    <xf numFmtId="0" fontId="59" fillId="61" borderId="10" xfId="1371" applyFont="1" applyFill="1" applyBorder="1" applyAlignment="1" applyProtection="1">
      <alignment horizontal="center" vertical="center"/>
      <protection hidden="1"/>
    </xf>
    <xf numFmtId="0" fontId="59" fillId="61" borderId="18"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center" vertical="center" wrapText="1"/>
      <protection hidden="1"/>
    </xf>
    <xf numFmtId="0" fontId="9" fillId="0" borderId="10" xfId="1371" applyFont="1" applyBorder="1" applyAlignment="1" applyProtection="1">
      <alignment horizontal="center" vertical="center"/>
      <protection hidden="1"/>
    </xf>
    <xf numFmtId="0" fontId="9" fillId="0" borderId="10" xfId="1371" applyFont="1" applyBorder="1" applyAlignment="1" applyProtection="1">
      <alignment horizontal="center" vertical="center" wrapText="1"/>
      <protection hidden="1"/>
    </xf>
    <xf numFmtId="0" fontId="9" fillId="0" borderId="18" xfId="1371" applyFont="1" applyBorder="1" applyAlignment="1" applyProtection="1">
      <alignment horizontal="center" vertical="center" wrapText="1"/>
      <protection hidden="1"/>
    </xf>
    <xf numFmtId="0" fontId="9" fillId="50" borderId="20" xfId="1371" applyFont="1" applyFill="1" applyBorder="1" applyAlignment="1" applyProtection="1">
      <alignment horizontal="left" vertical="center" wrapText="1"/>
      <protection hidden="1"/>
    </xf>
    <xf numFmtId="0" fontId="9" fillId="50" borderId="32" xfId="1371" applyFont="1" applyFill="1" applyBorder="1" applyAlignment="1" applyProtection="1">
      <alignment horizontal="left" vertical="center" wrapText="1"/>
      <protection hidden="1"/>
    </xf>
    <xf numFmtId="0" fontId="9" fillId="50" borderId="46" xfId="1371" applyFont="1" applyFill="1" applyBorder="1" applyAlignment="1" applyProtection="1">
      <alignment horizontal="left" vertical="center" wrapText="1"/>
      <protection hidden="1"/>
    </xf>
    <xf numFmtId="1" fontId="9" fillId="0" borderId="10" xfId="1273" applyNumberFormat="1" applyFont="1" applyFill="1" applyBorder="1" applyAlignment="1" applyProtection="1">
      <alignment horizontal="center" vertical="center" wrapText="1"/>
      <protection hidden="1"/>
    </xf>
    <xf numFmtId="1" fontId="9" fillId="0" borderId="18" xfId="1273" applyNumberFormat="1" applyFont="1" applyFill="1" applyBorder="1" applyAlignment="1" applyProtection="1">
      <alignment horizontal="center" vertical="center" wrapText="1"/>
      <protection hidden="1"/>
    </xf>
    <xf numFmtId="9" fontId="9" fillId="0" borderId="10" xfId="1496" applyFont="1" applyFill="1" applyBorder="1" applyAlignment="1" applyProtection="1">
      <alignment horizontal="center" vertical="center"/>
      <protection hidden="1"/>
    </xf>
    <xf numFmtId="0" fontId="9" fillId="0" borderId="10" xfId="1496" applyNumberFormat="1" applyFont="1" applyFill="1" applyBorder="1" applyAlignment="1" applyProtection="1">
      <alignment horizontal="center" vertical="center" wrapText="1"/>
      <protection hidden="1"/>
    </xf>
    <xf numFmtId="0" fontId="9" fillId="0" borderId="18" xfId="1496" applyNumberFormat="1" applyFont="1" applyFill="1" applyBorder="1" applyAlignment="1" applyProtection="1">
      <alignment horizontal="center" vertical="center" wrapText="1"/>
      <protection hidden="1"/>
    </xf>
    <xf numFmtId="0" fontId="9" fillId="0" borderId="20" xfId="1371" applyFont="1" applyBorder="1" applyAlignment="1" applyProtection="1">
      <alignment horizontal="left" vertical="center" wrapText="1"/>
      <protection hidden="1"/>
    </xf>
    <xf numFmtId="0" fontId="9" fillId="0" borderId="32" xfId="1371" applyFont="1" applyBorder="1" applyAlignment="1" applyProtection="1">
      <alignment horizontal="left" vertical="center" wrapText="1"/>
      <protection hidden="1"/>
    </xf>
    <xf numFmtId="0" fontId="9" fillId="0" borderId="46" xfId="1371" applyFont="1" applyBorder="1" applyAlignment="1" applyProtection="1">
      <alignment horizontal="left" vertical="center" wrapText="1"/>
      <protection hidden="1"/>
    </xf>
    <xf numFmtId="0" fontId="9" fillId="50" borderId="10" xfId="1371" applyFont="1" applyFill="1" applyBorder="1" applyAlignment="1" applyProtection="1">
      <alignment horizontal="center" vertical="center" wrapText="1"/>
      <protection hidden="1"/>
    </xf>
    <xf numFmtId="0" fontId="9" fillId="50" borderId="10" xfId="1371" applyFont="1" applyFill="1" applyBorder="1" applyAlignment="1" applyProtection="1">
      <alignment horizontal="center" vertical="center"/>
      <protection hidden="1"/>
    </xf>
    <xf numFmtId="0" fontId="9" fillId="50" borderId="18" xfId="1371" applyFont="1" applyFill="1" applyBorder="1" applyAlignment="1" applyProtection="1">
      <alignment horizontal="center" vertical="center"/>
      <protection hidden="1"/>
    </xf>
    <xf numFmtId="49" fontId="9" fillId="0" borderId="10" xfId="1371" applyNumberFormat="1" applyFont="1" applyBorder="1" applyAlignment="1" applyProtection="1">
      <alignment horizontal="center" vertical="center"/>
      <protection hidden="1"/>
    </xf>
    <xf numFmtId="0" fontId="9" fillId="0" borderId="18" xfId="1371" applyFont="1" applyBorder="1" applyAlignment="1" applyProtection="1">
      <alignment horizontal="center" vertical="center"/>
      <protection hidden="1"/>
    </xf>
    <xf numFmtId="0" fontId="9" fillId="50" borderId="10" xfId="1371" applyFont="1" applyFill="1" applyBorder="1" applyAlignment="1" applyProtection="1">
      <alignment horizontal="left" vertical="center" wrapText="1"/>
      <protection hidden="1"/>
    </xf>
    <xf numFmtId="0" fontId="9" fillId="50" borderId="18" xfId="1371" applyFont="1" applyFill="1" applyBorder="1" applyAlignment="1" applyProtection="1">
      <alignment horizontal="left" vertical="center" wrapText="1"/>
      <protection hidden="1"/>
    </xf>
    <xf numFmtId="0" fontId="14" fillId="0" borderId="10" xfId="1371" applyFont="1" applyBorder="1" applyAlignment="1" applyProtection="1">
      <alignment horizontal="center" vertical="center"/>
      <protection hidden="1"/>
    </xf>
    <xf numFmtId="0" fontId="14" fillId="0" borderId="18" xfId="1371" applyFont="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protection hidden="1"/>
    </xf>
    <xf numFmtId="9" fontId="8" fillId="61" borderId="10" xfId="1496" applyFont="1" applyFill="1" applyBorder="1" applyAlignment="1" applyProtection="1">
      <alignment horizontal="center" vertical="center"/>
      <protection hidden="1"/>
    </xf>
    <xf numFmtId="9" fontId="8" fillId="61" borderId="18" xfId="1496" applyFont="1" applyFill="1" applyBorder="1" applyAlignment="1" applyProtection="1">
      <alignment horizontal="center" vertical="center"/>
      <protection hidden="1"/>
    </xf>
    <xf numFmtId="176" fontId="9" fillId="50" borderId="20" xfId="1371" applyNumberFormat="1" applyFont="1" applyFill="1" applyBorder="1" applyAlignment="1" applyProtection="1">
      <alignment horizontal="justify" vertical="center" wrapText="1"/>
      <protection locked="0" hidden="1"/>
    </xf>
    <xf numFmtId="0" fontId="53" fillId="50" borderId="32" xfId="1371" applyFont="1" applyFill="1" applyBorder="1" applyAlignment="1" applyProtection="1">
      <alignment horizontal="justify" vertical="center" wrapText="1"/>
      <protection locked="0" hidden="1"/>
    </xf>
    <xf numFmtId="0" fontId="53" fillId="50" borderId="46" xfId="1371" applyFont="1" applyFill="1" applyBorder="1" applyAlignment="1" applyProtection="1">
      <alignment horizontal="justify" vertical="center" wrapText="1"/>
      <protection locked="0" hidden="1"/>
    </xf>
    <xf numFmtId="0" fontId="9" fillId="0" borderId="20" xfId="1371" applyFont="1" applyBorder="1" applyAlignment="1" applyProtection="1">
      <alignment horizontal="center" vertical="center"/>
      <protection hidden="1"/>
    </xf>
    <xf numFmtId="0" fontId="9" fillId="0" borderId="32" xfId="1371" applyFont="1" applyBorder="1" applyAlignment="1" applyProtection="1">
      <alignment horizontal="center" vertical="center"/>
      <protection hidden="1"/>
    </xf>
    <xf numFmtId="0" fontId="9" fillId="0" borderId="34" xfId="1371" applyFont="1" applyBorder="1" applyAlignment="1" applyProtection="1">
      <alignment horizontal="center" vertical="center"/>
      <protection hidden="1"/>
    </xf>
    <xf numFmtId="0" fontId="9" fillId="0" borderId="20" xfId="1371" applyFont="1" applyBorder="1" applyAlignment="1" applyProtection="1">
      <alignment horizontal="center" vertical="center" wrapText="1"/>
      <protection hidden="1"/>
    </xf>
    <xf numFmtId="0" fontId="9" fillId="0" borderId="32" xfId="1371" applyFont="1" applyBorder="1" applyAlignment="1" applyProtection="1">
      <alignment horizontal="center" vertical="center" wrapText="1"/>
      <protection hidden="1"/>
    </xf>
    <xf numFmtId="0" fontId="9" fillId="0" borderId="34" xfId="1371" applyFont="1" applyBorder="1" applyAlignment="1" applyProtection="1">
      <alignment horizontal="center" vertical="center" wrapText="1"/>
      <protection hidden="1"/>
    </xf>
    <xf numFmtId="0" fontId="9" fillId="0" borderId="46" xfId="1371" applyFont="1" applyBorder="1" applyAlignment="1" applyProtection="1">
      <alignment horizontal="center" vertical="center" wrapText="1"/>
      <protection hidden="1"/>
    </xf>
    <xf numFmtId="14" fontId="9" fillId="0" borderId="20" xfId="1371" applyNumberFormat="1" applyFont="1" applyBorder="1" applyAlignment="1" applyProtection="1">
      <alignment horizontal="center" vertical="center" wrapText="1"/>
      <protection hidden="1"/>
    </xf>
    <xf numFmtId="10" fontId="9" fillId="24" borderId="20" xfId="1495" applyNumberFormat="1" applyFont="1" applyFill="1" applyBorder="1" applyAlignment="1" applyProtection="1">
      <alignment horizontal="center" vertical="center" wrapText="1"/>
      <protection hidden="1"/>
    </xf>
    <xf numFmtId="10" fontId="9" fillId="24" borderId="32" xfId="1495" applyNumberFormat="1" applyFont="1" applyFill="1" applyBorder="1" applyAlignment="1" applyProtection="1">
      <alignment horizontal="center" vertical="center" wrapText="1"/>
      <protection hidden="1"/>
    </xf>
    <xf numFmtId="10" fontId="9" fillId="24" borderId="46" xfId="1495" applyNumberFormat="1" applyFont="1" applyFill="1" applyBorder="1" applyAlignment="1" applyProtection="1">
      <alignment horizontal="center" vertical="center" wrapText="1"/>
      <protection hidden="1"/>
    </xf>
    <xf numFmtId="0" fontId="9" fillId="50" borderId="22" xfId="1371" applyFont="1" applyFill="1" applyBorder="1" applyAlignment="1" applyProtection="1">
      <alignment horizontal="center" vertical="center"/>
      <protection hidden="1"/>
    </xf>
    <xf numFmtId="0" fontId="9" fillId="50" borderId="23" xfId="1371" applyFont="1" applyFill="1" applyBorder="1" applyAlignment="1" applyProtection="1">
      <alignment horizontal="center" vertical="center"/>
      <protection hidden="1"/>
    </xf>
    <xf numFmtId="0" fontId="9" fillId="50" borderId="24" xfId="1371" applyFont="1" applyFill="1" applyBorder="1" applyAlignment="1" applyProtection="1">
      <alignment horizontal="center" vertical="center"/>
      <protection hidden="1"/>
    </xf>
    <xf numFmtId="0" fontId="52" fillId="61" borderId="16" xfId="1371" applyFont="1" applyFill="1" applyBorder="1" applyAlignment="1" applyProtection="1">
      <alignment horizontal="center" vertical="center"/>
      <protection hidden="1"/>
    </xf>
    <xf numFmtId="0" fontId="52" fillId="61" borderId="10" xfId="1371" applyFont="1" applyFill="1" applyBorder="1" applyAlignment="1" applyProtection="1">
      <alignment horizontal="center" vertical="center"/>
      <protection hidden="1"/>
    </xf>
    <xf numFmtId="0" fontId="52" fillId="61" borderId="18" xfId="1371" applyFont="1" applyFill="1" applyBorder="1" applyAlignment="1" applyProtection="1">
      <alignment horizontal="center" vertical="center"/>
      <protection hidden="1"/>
    </xf>
    <xf numFmtId="9" fontId="9" fillId="50" borderId="17" xfId="1495" applyFont="1" applyFill="1" applyBorder="1" applyAlignment="1" applyProtection="1">
      <alignment horizontal="center" vertical="center" wrapText="1"/>
      <protection locked="0" hidden="1"/>
    </xf>
    <xf numFmtId="9" fontId="9" fillId="50" borderId="35" xfId="1495" applyFont="1" applyFill="1" applyBorder="1" applyAlignment="1" applyProtection="1">
      <alignment horizontal="center" vertical="center" wrapText="1"/>
      <protection locked="0" hidden="1"/>
    </xf>
    <xf numFmtId="9" fontId="9" fillId="50" borderId="19" xfId="1495" applyFont="1" applyFill="1" applyBorder="1" applyAlignment="1" applyProtection="1">
      <alignment horizontal="center" vertical="center" wrapText="1"/>
      <protection locked="0" hidden="1"/>
    </xf>
    <xf numFmtId="176" fontId="81" fillId="50" borderId="17" xfId="1495" applyNumberFormat="1" applyFont="1" applyFill="1" applyBorder="1" applyAlignment="1" applyProtection="1">
      <alignment horizontal="center" vertical="center" wrapText="1"/>
      <protection locked="0" hidden="1"/>
    </xf>
    <xf numFmtId="176" fontId="81" fillId="50" borderId="35" xfId="1495" applyNumberFormat="1" applyFont="1" applyFill="1" applyBorder="1" applyAlignment="1" applyProtection="1">
      <alignment horizontal="center" vertical="center" wrapText="1"/>
      <protection locked="0" hidden="1"/>
    </xf>
    <xf numFmtId="176" fontId="81" fillId="50" borderId="19" xfId="1495" applyNumberFormat="1" applyFont="1" applyFill="1" applyBorder="1" applyAlignment="1" applyProtection="1">
      <alignment horizontal="center" vertical="center" wrapText="1"/>
      <protection locked="0" hidden="1"/>
    </xf>
    <xf numFmtId="10" fontId="9" fillId="50" borderId="64" xfId="1495" applyNumberFormat="1" applyFont="1" applyFill="1" applyBorder="1" applyAlignment="1" applyProtection="1">
      <alignment horizontal="center" vertical="center" wrapText="1"/>
      <protection locked="0" hidden="1"/>
    </xf>
    <xf numFmtId="10" fontId="9" fillId="50" borderId="65" xfId="1495" applyNumberFormat="1" applyFont="1" applyFill="1" applyBorder="1" applyAlignment="1" applyProtection="1">
      <alignment horizontal="center" vertical="center" wrapText="1"/>
      <protection locked="0" hidden="1"/>
    </xf>
    <xf numFmtId="10" fontId="9" fillId="50" borderId="66" xfId="1495" applyNumberFormat="1" applyFont="1" applyFill="1" applyBorder="1" applyAlignment="1" applyProtection="1">
      <alignment horizontal="center" vertical="center" wrapText="1"/>
      <protection locked="0" hidden="1"/>
    </xf>
    <xf numFmtId="0" fontId="8" fillId="61" borderId="36" xfId="1371" applyFont="1" applyFill="1" applyBorder="1" applyAlignment="1" applyProtection="1">
      <alignment horizontal="left" vertical="center" wrapText="1"/>
      <protection hidden="1"/>
    </xf>
    <xf numFmtId="0" fontId="8" fillId="61" borderId="33"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8" fillId="61" borderId="18" xfId="1371" applyFont="1" applyFill="1" applyBorder="1" applyAlignment="1" applyProtection="1">
      <alignment horizontal="center" vertical="center" wrapText="1"/>
      <protection locked="0" hidden="1"/>
    </xf>
    <xf numFmtId="0" fontId="9" fillId="0" borderId="10" xfId="1371" applyFont="1" applyBorder="1" applyAlignment="1" applyProtection="1">
      <alignment horizontal="center" vertical="center" wrapText="1"/>
      <protection locked="0" hidden="1"/>
    </xf>
    <xf numFmtId="0" fontId="52" fillId="0" borderId="47" xfId="1371" applyFont="1" applyBorder="1" applyAlignment="1" applyProtection="1">
      <alignment horizontal="center" vertical="center"/>
      <protection hidden="1"/>
    </xf>
    <xf numFmtId="0" fontId="52" fillId="0" borderId="23" xfId="1371" applyFont="1" applyBorder="1" applyAlignment="1" applyProtection="1">
      <alignment horizontal="center" vertical="center"/>
      <protection hidden="1"/>
    </xf>
    <xf numFmtId="0" fontId="52" fillId="0" borderId="45" xfId="1371" applyFont="1" applyBorder="1" applyAlignment="1" applyProtection="1">
      <alignment horizontal="center" vertical="center"/>
      <protection hidden="1"/>
    </xf>
    <xf numFmtId="0" fontId="52" fillId="0" borderId="14" xfId="1371" applyFont="1" applyBorder="1" applyAlignment="1" applyProtection="1">
      <alignment horizontal="center" vertical="center"/>
      <protection hidden="1"/>
    </xf>
    <xf numFmtId="0" fontId="52" fillId="0" borderId="0" xfId="1371" applyFont="1" applyAlignment="1" applyProtection="1">
      <alignment horizontal="center" vertical="center"/>
      <protection hidden="1"/>
    </xf>
    <xf numFmtId="0" fontId="52" fillId="0" borderId="15" xfId="1371" applyFont="1" applyBorder="1" applyAlignment="1" applyProtection="1">
      <alignment horizontal="center" vertical="center"/>
      <protection hidden="1"/>
    </xf>
    <xf numFmtId="0" fontId="52" fillId="0" borderId="48" xfId="1371" applyFont="1" applyBorder="1" applyAlignment="1" applyProtection="1">
      <alignment horizontal="center" vertical="center"/>
      <protection hidden="1"/>
    </xf>
    <xf numFmtId="0" fontId="52" fillId="0" borderId="27" xfId="1371" applyFont="1" applyBorder="1" applyAlignment="1" applyProtection="1">
      <alignment horizontal="center" vertical="center"/>
      <protection hidden="1"/>
    </xf>
    <xf numFmtId="0" fontId="52" fillId="0" borderId="49" xfId="1371" applyFont="1" applyBorder="1" applyAlignment="1" applyProtection="1">
      <alignment horizontal="center" vertical="center"/>
      <protection hidden="1"/>
    </xf>
    <xf numFmtId="0" fontId="9" fillId="0" borderId="20" xfId="1371" applyFont="1" applyBorder="1" applyAlignment="1" applyProtection="1">
      <alignment horizontal="justify" vertical="center" wrapText="1"/>
      <protection locked="0" hidden="1"/>
    </xf>
    <xf numFmtId="0" fontId="53" fillId="0" borderId="32" xfId="1371" applyFont="1" applyBorder="1" applyAlignment="1" applyProtection="1">
      <alignment horizontal="justify" vertical="center" wrapText="1"/>
      <protection locked="0" hidden="1"/>
    </xf>
    <xf numFmtId="0" fontId="53" fillId="0" borderId="46" xfId="1371" applyFont="1" applyBorder="1" applyAlignment="1" applyProtection="1">
      <alignment horizontal="justify" vertical="center" wrapText="1"/>
      <protection locked="0" hidden="1"/>
    </xf>
    <xf numFmtId="0" fontId="53" fillId="0" borderId="20" xfId="1371" applyFont="1" applyBorder="1" applyAlignment="1" applyProtection="1">
      <alignment horizontal="justify" vertical="center" wrapText="1"/>
      <protection locked="0" hidden="1"/>
    </xf>
    <xf numFmtId="0" fontId="9" fillId="0" borderId="32" xfId="1371" applyFont="1" applyBorder="1" applyAlignment="1" applyProtection="1">
      <alignment horizontal="justify" vertical="center" wrapText="1"/>
      <protection locked="0" hidden="1"/>
    </xf>
    <xf numFmtId="0" fontId="9" fillId="0" borderId="46" xfId="1371" applyFont="1" applyBorder="1" applyAlignment="1" applyProtection="1">
      <alignment horizontal="justify" vertical="center" wrapText="1"/>
      <protection locked="0" hidden="1"/>
    </xf>
    <xf numFmtId="0" fontId="9" fillId="0" borderId="18" xfId="1371" applyFont="1" applyBorder="1" applyAlignment="1" applyProtection="1">
      <alignment horizontal="center" vertical="center" wrapText="1"/>
      <protection locked="0" hidden="1"/>
    </xf>
    <xf numFmtId="0" fontId="9" fillId="50" borderId="10" xfId="1371" applyFont="1" applyFill="1" applyBorder="1" applyAlignment="1" applyProtection="1">
      <alignment horizontal="justify" vertical="center" wrapText="1"/>
      <protection hidden="1"/>
    </xf>
    <xf numFmtId="0" fontId="9" fillId="50" borderId="18" xfId="1371" applyFont="1" applyFill="1" applyBorder="1" applyAlignment="1" applyProtection="1">
      <alignment horizontal="justify" vertical="center" wrapText="1"/>
      <protection hidden="1"/>
    </xf>
    <xf numFmtId="3" fontId="9" fillId="24" borderId="20" xfId="1496" applyNumberFormat="1" applyFont="1" applyFill="1" applyBorder="1" applyAlignment="1" applyProtection="1">
      <alignment horizontal="center" vertical="center" wrapText="1"/>
      <protection hidden="1"/>
    </xf>
    <xf numFmtId="3" fontId="9" fillId="24" borderId="32" xfId="1496" applyNumberFormat="1" applyFont="1" applyFill="1" applyBorder="1" applyAlignment="1" applyProtection="1">
      <alignment horizontal="center" vertical="center" wrapText="1"/>
      <protection hidden="1"/>
    </xf>
    <xf numFmtId="3" fontId="9" fillId="24" borderId="46" xfId="1496" applyNumberFormat="1" applyFont="1" applyFill="1" applyBorder="1" applyAlignment="1" applyProtection="1">
      <alignment horizontal="center" vertical="center" wrapText="1"/>
      <protection hidden="1"/>
    </xf>
    <xf numFmtId="171" fontId="9" fillId="50" borderId="17" xfId="1250" applyNumberFormat="1" applyFont="1" applyFill="1" applyBorder="1" applyAlignment="1" applyProtection="1">
      <alignment horizontal="center" vertical="center" wrapText="1"/>
      <protection locked="0" hidden="1"/>
    </xf>
    <xf numFmtId="171" fontId="9" fillId="50" borderId="35" xfId="1250" applyNumberFormat="1" applyFont="1" applyFill="1" applyBorder="1" applyAlignment="1" applyProtection="1">
      <alignment horizontal="center" vertical="center" wrapText="1"/>
      <protection locked="0" hidden="1"/>
    </xf>
    <xf numFmtId="171" fontId="9" fillId="50" borderId="19" xfId="1250" applyNumberFormat="1" applyFont="1" applyFill="1" applyBorder="1" applyAlignment="1" applyProtection="1">
      <alignment horizontal="center" vertical="center" wrapText="1"/>
      <protection locked="0" hidden="1"/>
    </xf>
    <xf numFmtId="171" fontId="9" fillId="50" borderId="64" xfId="1250" applyNumberFormat="1" applyFont="1" applyFill="1" applyBorder="1" applyAlignment="1" applyProtection="1">
      <alignment horizontal="center" vertical="center" wrapText="1"/>
      <protection locked="0" hidden="1"/>
    </xf>
    <xf numFmtId="171" fontId="9" fillId="50" borderId="65" xfId="1250" applyNumberFormat="1" applyFont="1" applyFill="1" applyBorder="1" applyAlignment="1" applyProtection="1">
      <alignment horizontal="center" vertical="center" wrapText="1"/>
      <protection locked="0" hidden="1"/>
    </xf>
    <xf numFmtId="171" fontId="9" fillId="50" borderId="66" xfId="1250" applyNumberFormat="1" applyFont="1" applyFill="1" applyBorder="1" applyAlignment="1" applyProtection="1">
      <alignment horizontal="center" vertical="center" wrapText="1"/>
      <protection locked="0" hidden="1"/>
    </xf>
    <xf numFmtId="0" fontId="53" fillId="50" borderId="20" xfId="1371" applyFont="1" applyFill="1" applyBorder="1" applyAlignment="1" applyProtection="1">
      <alignment horizontal="justify" vertical="center" wrapText="1"/>
      <protection locked="0" hidden="1"/>
    </xf>
    <xf numFmtId="0" fontId="53" fillId="0" borderId="32" xfId="1371" applyFont="1" applyBorder="1" applyAlignment="1" applyProtection="1">
      <alignment horizontal="justify" vertical="center"/>
      <protection locked="0" hidden="1"/>
    </xf>
    <xf numFmtId="0" fontId="53" fillId="0" borderId="46" xfId="1371" applyFont="1" applyBorder="1" applyAlignment="1" applyProtection="1">
      <alignment horizontal="justify" vertical="center"/>
      <protection locked="0" hidden="1"/>
    </xf>
    <xf numFmtId="0" fontId="9" fillId="0" borderId="31" xfId="1371" applyFont="1" applyBorder="1" applyAlignment="1" applyProtection="1">
      <alignment horizontal="center" vertical="center" wrapText="1"/>
      <protection locked="0" hidden="1"/>
    </xf>
    <xf numFmtId="0" fontId="9" fillId="0" borderId="63" xfId="1371" applyFont="1" applyBorder="1" applyAlignment="1" applyProtection="1">
      <alignment horizontal="center" vertical="center" wrapText="1"/>
      <protection locked="0" hidden="1"/>
    </xf>
    <xf numFmtId="0" fontId="9" fillId="0" borderId="10" xfId="1371" applyFont="1" applyBorder="1" applyAlignment="1" applyProtection="1">
      <alignment horizontal="left" vertical="center" wrapText="1"/>
      <protection hidden="1"/>
    </xf>
    <xf numFmtId="0" fontId="9" fillId="0" borderId="18" xfId="1371" applyFont="1" applyBorder="1" applyAlignment="1" applyProtection="1">
      <alignment horizontal="left" vertical="center" wrapText="1"/>
      <protection hidden="1"/>
    </xf>
    <xf numFmtId="177" fontId="9" fillId="0" borderId="20" xfId="1371" applyNumberFormat="1" applyFont="1" applyBorder="1" applyAlignment="1" applyProtection="1">
      <alignment horizontal="center" vertical="center" wrapText="1"/>
      <protection hidden="1"/>
    </xf>
    <xf numFmtId="177" fontId="9" fillId="0" borderId="32" xfId="1371" applyNumberFormat="1" applyFont="1" applyBorder="1" applyAlignment="1" applyProtection="1">
      <alignment horizontal="center" vertical="center" wrapText="1"/>
      <protection hidden="1"/>
    </xf>
    <xf numFmtId="177" fontId="9" fillId="0" borderId="46" xfId="1371" applyNumberFormat="1" applyFont="1" applyBorder="1" applyAlignment="1" applyProtection="1">
      <alignment horizontal="center" vertical="center" wrapText="1"/>
      <protection hidden="1"/>
    </xf>
    <xf numFmtId="180" fontId="9" fillId="50" borderId="17" xfId="1250" applyNumberFormat="1" applyFont="1" applyFill="1" applyBorder="1" applyAlignment="1" applyProtection="1">
      <alignment horizontal="center" vertical="center" wrapText="1"/>
      <protection locked="0" hidden="1"/>
    </xf>
    <xf numFmtId="180" fontId="9" fillId="50" borderId="35" xfId="1250" applyNumberFormat="1" applyFont="1" applyFill="1" applyBorder="1" applyAlignment="1" applyProtection="1">
      <alignment horizontal="center" vertical="center" wrapText="1"/>
      <protection locked="0" hidden="1"/>
    </xf>
    <xf numFmtId="180" fontId="9" fillId="50" borderId="19" xfId="1250" applyNumberFormat="1" applyFont="1" applyFill="1" applyBorder="1" applyAlignment="1" applyProtection="1">
      <alignment horizontal="center" vertical="center" wrapText="1"/>
      <protection locked="0" hidden="1"/>
    </xf>
    <xf numFmtId="175" fontId="9" fillId="50" borderId="17" xfId="1250" applyNumberFormat="1" applyFont="1" applyFill="1" applyBorder="1" applyAlignment="1" applyProtection="1">
      <alignment horizontal="center" vertical="center" wrapText="1"/>
      <protection locked="0" hidden="1"/>
    </xf>
    <xf numFmtId="175" fontId="9" fillId="50" borderId="35" xfId="1250" applyNumberFormat="1" applyFont="1" applyFill="1" applyBorder="1" applyAlignment="1" applyProtection="1">
      <alignment horizontal="center" vertical="center" wrapText="1"/>
      <protection locked="0" hidden="1"/>
    </xf>
    <xf numFmtId="175" fontId="9" fillId="50" borderId="19" xfId="1250" applyNumberFormat="1" applyFont="1" applyFill="1" applyBorder="1" applyAlignment="1" applyProtection="1">
      <alignment horizontal="center" vertical="center" wrapText="1"/>
      <protection locked="0" hidden="1"/>
    </xf>
    <xf numFmtId="175" fontId="9" fillId="50" borderId="64" xfId="1250" applyNumberFormat="1" applyFont="1" applyFill="1" applyBorder="1" applyAlignment="1" applyProtection="1">
      <alignment horizontal="center" vertical="center" wrapText="1"/>
      <protection locked="0" hidden="1"/>
    </xf>
    <xf numFmtId="175" fontId="9" fillId="50" borderId="65" xfId="1250" applyNumberFormat="1" applyFont="1" applyFill="1" applyBorder="1" applyAlignment="1" applyProtection="1">
      <alignment horizontal="center" vertical="center" wrapText="1"/>
      <protection locked="0" hidden="1"/>
    </xf>
    <xf numFmtId="175" fontId="9" fillId="50" borderId="66" xfId="1250" applyNumberFormat="1" applyFont="1" applyFill="1" applyBorder="1" applyAlignment="1" applyProtection="1">
      <alignment horizontal="center" vertical="center" wrapText="1"/>
      <protection locked="0" hidden="1"/>
    </xf>
    <xf numFmtId="177" fontId="53" fillId="50" borderId="20" xfId="1371" applyNumberFormat="1" applyFont="1" applyFill="1" applyBorder="1" applyAlignment="1" applyProtection="1">
      <alignment horizontal="justify" vertical="center" wrapText="1"/>
      <protection locked="0" hidden="1"/>
    </xf>
    <xf numFmtId="165" fontId="9" fillId="50" borderId="17" xfId="1250" applyFont="1" applyFill="1" applyBorder="1" applyAlignment="1" applyProtection="1">
      <alignment horizontal="center" vertical="center" wrapText="1"/>
      <protection locked="0" hidden="1"/>
    </xf>
    <xf numFmtId="165" fontId="9" fillId="50" borderId="35" xfId="1250" applyFont="1" applyFill="1" applyBorder="1" applyAlignment="1" applyProtection="1">
      <alignment horizontal="center" vertical="center" wrapText="1"/>
      <protection locked="0" hidden="1"/>
    </xf>
    <xf numFmtId="165" fontId="9" fillId="50" borderId="19" xfId="1250" applyFont="1" applyFill="1" applyBorder="1" applyAlignment="1" applyProtection="1">
      <alignment horizontal="center" vertical="center" wrapText="1"/>
      <protection locked="0" hidden="1"/>
    </xf>
    <xf numFmtId="165" fontId="9" fillId="50" borderId="64" xfId="1250" applyFont="1" applyFill="1" applyBorder="1" applyAlignment="1" applyProtection="1">
      <alignment horizontal="center" vertical="center" wrapText="1"/>
      <protection locked="0" hidden="1"/>
    </xf>
    <xf numFmtId="165" fontId="9" fillId="50" borderId="65" xfId="1250" applyFont="1" applyFill="1" applyBorder="1" applyAlignment="1" applyProtection="1">
      <alignment horizontal="center" vertical="center" wrapText="1"/>
      <protection locked="0" hidden="1"/>
    </xf>
    <xf numFmtId="165" fontId="9" fillId="50" borderId="66" xfId="1250" applyFont="1" applyFill="1" applyBorder="1" applyAlignment="1" applyProtection="1">
      <alignment horizontal="center" vertical="center" wrapText="1"/>
      <protection locked="0" hidden="1"/>
    </xf>
    <xf numFmtId="0" fontId="53" fillId="0" borderId="20" xfId="1371" applyFont="1" applyBorder="1" applyAlignment="1" applyProtection="1">
      <alignment horizontal="justify" vertical="top" wrapText="1"/>
      <protection locked="0" hidden="1"/>
    </xf>
    <xf numFmtId="0" fontId="53" fillId="0" borderId="32" xfId="1371" applyFont="1" applyBorder="1" applyAlignment="1" applyProtection="1">
      <alignment horizontal="justify" vertical="top" wrapText="1"/>
      <protection locked="0" hidden="1"/>
    </xf>
    <xf numFmtId="0" fontId="53" fillId="0" borderId="46" xfId="1371" applyFont="1" applyBorder="1" applyAlignment="1" applyProtection="1">
      <alignment horizontal="justify" vertical="top" wrapText="1"/>
      <protection locked="0" hidden="1"/>
    </xf>
    <xf numFmtId="0" fontId="53" fillId="0" borderId="20" xfId="1371" applyFont="1" applyBorder="1" applyAlignment="1" applyProtection="1">
      <alignment horizontal="left" vertical="center" wrapText="1"/>
      <protection locked="0" hidden="1"/>
    </xf>
    <xf numFmtId="0" fontId="53" fillId="0" borderId="32" xfId="1371" applyFont="1" applyBorder="1" applyAlignment="1" applyProtection="1">
      <alignment horizontal="left" vertical="center" wrapText="1"/>
      <protection locked="0" hidden="1"/>
    </xf>
    <xf numFmtId="0" fontId="53" fillId="0" borderId="46" xfId="1371" applyFont="1" applyBorder="1" applyAlignment="1" applyProtection="1">
      <alignment horizontal="left" vertical="center" wrapText="1"/>
      <protection locked="0" hidden="1"/>
    </xf>
    <xf numFmtId="0" fontId="9" fillId="0" borderId="34" xfId="1371" applyFont="1" applyBorder="1" applyAlignment="1" applyProtection="1">
      <alignment horizontal="center" vertical="center" wrapText="1"/>
      <protection locked="0" hidden="1"/>
    </xf>
    <xf numFmtId="0" fontId="9" fillId="50" borderId="20" xfId="1371" applyFont="1" applyFill="1" applyBorder="1" applyAlignment="1" applyProtection="1">
      <alignment horizontal="center" vertical="center" wrapText="1"/>
      <protection locked="0"/>
    </xf>
    <xf numFmtId="0" fontId="9" fillId="50" borderId="34" xfId="1371" applyFont="1" applyFill="1" applyBorder="1" applyAlignment="1" applyProtection="1">
      <alignment horizontal="center" vertical="center" wrapText="1"/>
      <protection locked="0"/>
    </xf>
    <xf numFmtId="0" fontId="53" fillId="50" borderId="20" xfId="0" applyFont="1" applyFill="1" applyBorder="1" applyAlignment="1">
      <alignment horizontal="justify" vertical="center" wrapText="1"/>
    </xf>
    <xf numFmtId="0" fontId="53" fillId="50" borderId="32" xfId="0" applyFont="1" applyFill="1" applyBorder="1" applyAlignment="1">
      <alignment horizontal="justify" vertical="center" wrapText="1"/>
    </xf>
    <xf numFmtId="0" fontId="53" fillId="50" borderId="34"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2" xfId="0" applyFont="1" applyFill="1" applyBorder="1" applyAlignment="1">
      <alignment horizontal="justify" vertical="center" wrapText="1"/>
    </xf>
    <xf numFmtId="0" fontId="56" fillId="50" borderId="46" xfId="0" applyFont="1" applyFill="1" applyBorder="1" applyAlignment="1">
      <alignment horizontal="justify" vertical="center" wrapText="1"/>
    </xf>
    <xf numFmtId="0" fontId="9" fillId="50" borderId="34" xfId="1371" applyFont="1" applyFill="1" applyBorder="1" applyAlignment="1">
      <alignment horizontal="center" vertical="center" wrapText="1"/>
    </xf>
    <xf numFmtId="1" fontId="9" fillId="50" borderId="20" xfId="1495" applyNumberFormat="1" applyFont="1" applyFill="1" applyBorder="1" applyAlignment="1">
      <alignment horizontal="center" vertical="center" wrapText="1"/>
    </xf>
    <xf numFmtId="1" fontId="9" fillId="50" borderId="32" xfId="1495" applyNumberFormat="1" applyFont="1" applyFill="1" applyBorder="1" applyAlignment="1">
      <alignment horizontal="center" vertical="center" wrapText="1"/>
    </xf>
    <xf numFmtId="1" fontId="9" fillId="50" borderId="46" xfId="1495" applyNumberFormat="1" applyFont="1" applyFill="1" applyBorder="1" applyAlignment="1">
      <alignment horizontal="center" vertical="center" wrapText="1"/>
    </xf>
    <xf numFmtId="0" fontId="9" fillId="50" borderId="34" xfId="1371" applyFont="1" applyFill="1" applyBorder="1" applyAlignment="1">
      <alignment horizontal="center" vertical="center"/>
    </xf>
    <xf numFmtId="0" fontId="9" fillId="0" borderId="20" xfId="1371" applyFont="1" applyBorder="1" applyAlignment="1">
      <alignment horizontal="justify" vertical="center" wrapText="1"/>
    </xf>
    <xf numFmtId="0" fontId="9" fillId="0" borderId="32" xfId="1371" applyFont="1" applyBorder="1" applyAlignment="1">
      <alignment horizontal="justify" vertical="center" wrapText="1"/>
    </xf>
    <xf numFmtId="0" fontId="9" fillId="0" borderId="34" xfId="1371" applyFont="1" applyBorder="1" applyAlignment="1">
      <alignment horizontal="justify" vertical="center" wrapText="1"/>
    </xf>
    <xf numFmtId="0" fontId="9" fillId="0" borderId="20" xfId="1371" applyFont="1" applyBorder="1" applyAlignment="1">
      <alignment horizontal="center" vertical="center" wrapText="1"/>
    </xf>
    <xf numFmtId="0" fontId="9" fillId="0" borderId="32" xfId="1371" applyFont="1" applyBorder="1" applyAlignment="1">
      <alignment horizontal="center" vertical="center" wrapText="1"/>
    </xf>
    <xf numFmtId="0" fontId="9" fillId="0" borderId="46" xfId="1371" applyFont="1" applyBorder="1" applyAlignment="1">
      <alignment horizontal="center" vertical="center" wrapText="1"/>
    </xf>
    <xf numFmtId="0" fontId="9" fillId="24" borderId="20" xfId="1371" applyFont="1" applyFill="1" applyBorder="1" applyAlignment="1">
      <alignment horizontal="left" vertical="center" wrapText="1"/>
    </xf>
    <xf numFmtId="0" fontId="9" fillId="24" borderId="32" xfId="1371" applyFont="1" applyFill="1" applyBorder="1" applyAlignment="1">
      <alignment horizontal="left" vertical="center" wrapText="1"/>
    </xf>
    <xf numFmtId="0" fontId="9" fillId="24" borderId="46"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2" xfId="1371" applyFont="1" applyFill="1" applyBorder="1" applyAlignment="1">
      <alignment horizontal="center" vertical="center"/>
    </xf>
    <xf numFmtId="0" fontId="14" fillId="24" borderId="46" xfId="1371" applyFont="1" applyFill="1" applyBorder="1" applyAlignment="1">
      <alignment horizontal="center" vertical="center"/>
    </xf>
    <xf numFmtId="0" fontId="9" fillId="0" borderId="34" xfId="1371" applyFont="1" applyBorder="1" applyAlignment="1">
      <alignment horizontal="center" vertical="center" wrapText="1"/>
    </xf>
    <xf numFmtId="0" fontId="8" fillId="50" borderId="20" xfId="1496" applyNumberFormat="1" applyFont="1" applyFill="1" applyBorder="1" applyAlignment="1">
      <alignment horizontal="center" vertical="center" wrapText="1"/>
    </xf>
    <xf numFmtId="0" fontId="8" fillId="50" borderId="46" xfId="1496" applyNumberFormat="1" applyFont="1" applyFill="1" applyBorder="1" applyAlignment="1">
      <alignment horizontal="center" vertical="center" wrapText="1"/>
    </xf>
    <xf numFmtId="0" fontId="51" fillId="56" borderId="20" xfId="0" applyFont="1" applyFill="1" applyBorder="1" applyAlignment="1">
      <alignment horizontal="center" vertical="center" wrapText="1"/>
    </xf>
    <xf numFmtId="0" fontId="51" fillId="56" borderId="34"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4" xfId="1495" applyFont="1" applyFill="1" applyBorder="1" applyAlignment="1">
      <alignment horizontal="center" vertical="center" wrapText="1"/>
    </xf>
    <xf numFmtId="0" fontId="0" fillId="56" borderId="17" xfId="0" applyFill="1" applyBorder="1" applyAlignment="1">
      <alignment horizontal="center" vertical="center" wrapText="1"/>
    </xf>
    <xf numFmtId="0" fontId="0" fillId="56" borderId="19" xfId="0" applyFill="1" applyBorder="1" applyAlignment="1">
      <alignment horizontal="center" vertical="center" wrapText="1"/>
    </xf>
    <xf numFmtId="0" fontId="39" fillId="64" borderId="26" xfId="0" applyFont="1" applyFill="1" applyBorder="1" applyAlignment="1">
      <alignment horizontal="center" vertical="center"/>
    </xf>
    <xf numFmtId="0" fontId="39" fillId="64" borderId="27"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microsoft.com/office/2017/10/relationships/person" Target="persons/perso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9D5D-4C01-BCD9-1A4052E81B09}"/>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9D5D-4C01-BCD9-1A4052E81B09}"/>
            </c:ext>
          </c:extLst>
        </c:ser>
        <c:dLbls>
          <c:showLegendKey val="0"/>
          <c:showVal val="0"/>
          <c:showCatName val="0"/>
          <c:showSerName val="0"/>
          <c:showPercent val="0"/>
          <c:showBubbleSize val="0"/>
        </c:dLbls>
        <c:marker val="1"/>
        <c:smooth val="0"/>
        <c:axId val="102091776"/>
        <c:axId val="102097664"/>
      </c:lineChart>
      <c:catAx>
        <c:axId val="10209177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02097664"/>
        <c:crosses val="autoZero"/>
        <c:auto val="1"/>
        <c:lblAlgn val="ctr"/>
        <c:lblOffset val="100"/>
        <c:noMultiLvlLbl val="0"/>
      </c:catAx>
      <c:valAx>
        <c:axId val="10209766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02091776"/>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1'!$C$26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0.00%</c:formatCode>
                <c:ptCount val="12"/>
                <c:pt idx="0">
                  <c:v>2.8299999999999999E-2</c:v>
                </c:pt>
                <c:pt idx="1">
                  <c:v>1.72E-2</c:v>
                </c:pt>
                <c:pt idx="2">
                  <c:v>2.2700000000000001E-2</c:v>
                </c:pt>
                <c:pt idx="3">
                  <c:v>4.5400000000000003E-2</c:v>
                </c:pt>
                <c:pt idx="4">
                  <c:v>2.2599999999999999E-2</c:v>
                </c:pt>
                <c:pt idx="5">
                  <c:v>2.2599999999999999E-2</c:v>
                </c:pt>
                <c:pt idx="6">
                  <c:v>4.53E-2</c:v>
                </c:pt>
                <c:pt idx="7">
                  <c:v>2.2599999999999999E-2</c:v>
                </c:pt>
                <c:pt idx="8">
                  <c:v>2.2599999999999999E-2</c:v>
                </c:pt>
                <c:pt idx="9">
                  <c:v>4.53E-2</c:v>
                </c:pt>
                <c:pt idx="10">
                  <c:v>2.2599999999999999E-2</c:v>
                </c:pt>
                <c:pt idx="11">
                  <c:v>2.2599999999999999E-2</c:v>
                </c:pt>
              </c:numCache>
            </c:numRef>
          </c:val>
          <c:extLst>
            <c:ext xmlns:c16="http://schemas.microsoft.com/office/drawing/2014/chart" uri="{C3380CC4-5D6E-409C-BE32-E72D297353CC}">
              <c16:uniqueId val="{00000000-5E5D-411D-8ED2-E568D8B8977F}"/>
            </c:ext>
          </c:extLst>
        </c:ser>
        <c:ser>
          <c:idx val="1"/>
          <c:order val="1"/>
          <c:tx>
            <c:strRef>
              <c:f>'META 1'!$D$26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0.00%</c:formatCode>
                <c:ptCount val="12"/>
                <c:pt idx="0">
                  <c:v>2.8299999999999999E-2</c:v>
                </c:pt>
                <c:pt idx="1">
                  <c:v>1.72E-2</c:v>
                </c:pt>
                <c:pt idx="2">
                  <c:v>2.2700000000000001E-2</c:v>
                </c:pt>
                <c:pt idx="3">
                  <c:v>4.5400000000000003E-2</c:v>
                </c:pt>
                <c:pt idx="4">
                  <c:v>2.2599999999999999E-2</c:v>
                </c:pt>
                <c:pt idx="5">
                  <c:v>2.2599999999999999E-2</c:v>
                </c:pt>
                <c:pt idx="6">
                  <c:v>4.53E-2</c:v>
                </c:pt>
                <c:pt idx="7">
                  <c:v>2.2599999999999999E-2</c:v>
                </c:pt>
                <c:pt idx="8">
                  <c:v>2.2599999999999999E-2</c:v>
                </c:pt>
                <c:pt idx="9">
                  <c:v>4.53E-2</c:v>
                </c:pt>
              </c:numCache>
            </c:numRef>
          </c:val>
          <c:extLst>
            <c:ext xmlns:c16="http://schemas.microsoft.com/office/drawing/2014/chart" uri="{C3380CC4-5D6E-409C-BE32-E72D297353CC}">
              <c16:uniqueId val="{00000001-5E5D-411D-8ED2-E568D8B8977F}"/>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1'!$H$26</c:f>
              <c:strCache>
                <c:ptCount val="1"/>
                <c:pt idx="0">
                  <c:v>% Avance acumulado</c:v>
                </c:pt>
              </c:strCache>
            </c:strRef>
          </c:tx>
          <c:val>
            <c:numRef>
              <c:f>'META 1'!$H$27:$H$38</c:f>
              <c:numCache>
                <c:formatCode>0.00%</c:formatCode>
                <c:ptCount val="12"/>
                <c:pt idx="0">
                  <c:v>8.3235294117647046E-2</c:v>
                </c:pt>
                <c:pt idx="1">
                  <c:v>0.13382352941176467</c:v>
                </c:pt>
                <c:pt idx="2">
                  <c:v>0.20058823529411762</c:v>
                </c:pt>
                <c:pt idx="3">
                  <c:v>0.33411764705882352</c:v>
                </c:pt>
                <c:pt idx="4">
                  <c:v>0.40058823529411763</c:v>
                </c:pt>
                <c:pt idx="5">
                  <c:v>0.46705882352941175</c:v>
                </c:pt>
                <c:pt idx="6">
                  <c:v>0.60029411764705887</c:v>
                </c:pt>
                <c:pt idx="7">
                  <c:v>0.66676470588235293</c:v>
                </c:pt>
                <c:pt idx="8">
                  <c:v>0.73323529411764699</c:v>
                </c:pt>
                <c:pt idx="9">
                  <c:v>0.8664705882352941</c:v>
                </c:pt>
                <c:pt idx="10">
                  <c:v>0</c:v>
                </c:pt>
                <c:pt idx="11">
                  <c:v>0</c:v>
                </c:pt>
              </c:numCache>
            </c:numRef>
          </c:val>
          <c:smooth val="0"/>
          <c:extLst>
            <c:ext xmlns:c16="http://schemas.microsoft.com/office/drawing/2014/chart" uri="{C3380CC4-5D6E-409C-BE32-E72D297353CC}">
              <c16:uniqueId val="{00000002-5E5D-411D-8ED2-E568D8B8977F}"/>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0.34000000000000008"/>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2'!$C$26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_(* #,##0_);_(* \(#,##0\);_(* "-"??_);_(@_)</c:formatCode>
                <c:ptCount val="12"/>
                <c:pt idx="0">
                  <c:v>1041</c:v>
                </c:pt>
                <c:pt idx="1">
                  <c:v>1041</c:v>
                </c:pt>
                <c:pt idx="2">
                  <c:v>1041</c:v>
                </c:pt>
                <c:pt idx="3">
                  <c:v>1102</c:v>
                </c:pt>
                <c:pt idx="4">
                  <c:v>1102</c:v>
                </c:pt>
                <c:pt idx="5">
                  <c:v>1102</c:v>
                </c:pt>
                <c:pt idx="6">
                  <c:v>1102</c:v>
                </c:pt>
                <c:pt idx="7">
                  <c:v>1102</c:v>
                </c:pt>
                <c:pt idx="8">
                  <c:v>1102</c:v>
                </c:pt>
                <c:pt idx="9">
                  <c:v>1102</c:v>
                </c:pt>
                <c:pt idx="10">
                  <c:v>1102</c:v>
                </c:pt>
                <c:pt idx="11">
                  <c:v>544</c:v>
                </c:pt>
              </c:numCache>
            </c:numRef>
          </c:val>
          <c:extLst>
            <c:ext xmlns:c16="http://schemas.microsoft.com/office/drawing/2014/chart" uri="{C3380CC4-5D6E-409C-BE32-E72D297353CC}">
              <c16:uniqueId val="{00000000-151D-4902-85A4-34A02A090040}"/>
            </c:ext>
          </c:extLst>
        </c:ser>
        <c:ser>
          <c:idx val="1"/>
          <c:order val="1"/>
          <c:tx>
            <c:strRef>
              <c:f>'META 2'!$D$26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_(* #,##0_);_(* \(#,##0\);_(* "-"??_);_(@_)</c:formatCode>
                <c:ptCount val="12"/>
                <c:pt idx="0">
                  <c:v>725</c:v>
                </c:pt>
                <c:pt idx="1">
                  <c:v>1084</c:v>
                </c:pt>
                <c:pt idx="2">
                  <c:v>1209</c:v>
                </c:pt>
                <c:pt idx="3">
                  <c:v>1352</c:v>
                </c:pt>
                <c:pt idx="4">
                  <c:v>1514</c:v>
                </c:pt>
                <c:pt idx="5">
                  <c:v>1967</c:v>
                </c:pt>
                <c:pt idx="6">
                  <c:v>1271</c:v>
                </c:pt>
                <c:pt idx="7">
                  <c:v>1354</c:v>
                </c:pt>
                <c:pt idx="8">
                  <c:v>1662</c:v>
                </c:pt>
                <c:pt idx="9">
                  <c:v>1149</c:v>
                </c:pt>
              </c:numCache>
            </c:numRef>
          </c:val>
          <c:extLst>
            <c:ext xmlns:c16="http://schemas.microsoft.com/office/drawing/2014/chart" uri="{C3380CC4-5D6E-409C-BE32-E72D297353CC}">
              <c16:uniqueId val="{00000001-151D-4902-85A4-34A02A090040}"/>
            </c:ext>
          </c:extLst>
        </c:ser>
        <c:dLbls>
          <c:showLegendKey val="0"/>
          <c:showVal val="0"/>
          <c:showCatName val="0"/>
          <c:showSerName val="0"/>
          <c:showPercent val="0"/>
          <c:showBubbleSize val="0"/>
        </c:dLbls>
        <c:gapWidth val="150"/>
        <c:axId val="113244800"/>
        <c:axId val="113836416"/>
      </c:barChart>
      <c:lineChart>
        <c:grouping val="standard"/>
        <c:varyColors val="0"/>
        <c:ser>
          <c:idx val="2"/>
          <c:order val="2"/>
          <c:tx>
            <c:strRef>
              <c:f>'META 2'!$H$26</c:f>
              <c:strCache>
                <c:ptCount val="1"/>
                <c:pt idx="0">
                  <c:v>% Avance acumulado</c:v>
                </c:pt>
              </c:strCache>
            </c:strRef>
          </c:tx>
          <c:val>
            <c:numRef>
              <c:f>'META 2'!$H$27:$H$38</c:f>
              <c:numCache>
                <c:formatCode>0.00%</c:formatCode>
                <c:ptCount val="12"/>
                <c:pt idx="0">
                  <c:v>5.8078987422895134E-2</c:v>
                </c:pt>
                <c:pt idx="1">
                  <c:v>0.14491708723864455</c:v>
                </c:pt>
                <c:pt idx="2">
                  <c:v>0.24176880557558278</c:v>
                </c:pt>
                <c:pt idx="3">
                  <c:v>0.35007610350076102</c:v>
                </c:pt>
                <c:pt idx="4">
                  <c:v>0.47136105102939996</c:v>
                </c:pt>
                <c:pt idx="5">
                  <c:v>0.62893535207882723</c:v>
                </c:pt>
                <c:pt idx="6">
                  <c:v>0.73075382520227516</c:v>
                </c:pt>
                <c:pt idx="7">
                  <c:v>0.83922134102379242</c:v>
                </c:pt>
                <c:pt idx="8">
                  <c:v>0.97236241288151892</c:v>
                </c:pt>
                <c:pt idx="9">
                  <c:v>1.0644075943282865</c:v>
                </c:pt>
                <c:pt idx="10">
                  <c:v>0</c:v>
                </c:pt>
                <c:pt idx="11">
                  <c:v>0</c:v>
                </c:pt>
              </c:numCache>
            </c:numRef>
          </c:val>
          <c:smooth val="0"/>
          <c:extLst>
            <c:ext xmlns:c16="http://schemas.microsoft.com/office/drawing/2014/chart" uri="{C3380CC4-5D6E-409C-BE32-E72D297353CC}">
              <c16:uniqueId val="{00000002-151D-4902-85A4-34A02A090040}"/>
            </c:ext>
          </c:extLst>
        </c:ser>
        <c:dLbls>
          <c:showLegendKey val="0"/>
          <c:showVal val="0"/>
          <c:showCatName val="0"/>
          <c:showSerName val="0"/>
          <c:showPercent val="0"/>
          <c:showBubbleSize val="0"/>
        </c:dLbls>
        <c:marker val="1"/>
        <c:smooth val="0"/>
        <c:axId val="113839488"/>
        <c:axId val="113837952"/>
      </c:lineChart>
      <c:catAx>
        <c:axId val="11324480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3836416"/>
        <c:crosses val="autoZero"/>
        <c:auto val="1"/>
        <c:lblAlgn val="ctr"/>
        <c:lblOffset val="100"/>
        <c:noMultiLvlLbl val="0"/>
      </c:catAx>
      <c:valAx>
        <c:axId val="113836416"/>
        <c:scaling>
          <c:orientation val="minMax"/>
          <c:max val="12483"/>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3244800"/>
        <c:crosses val="autoZero"/>
        <c:crossBetween val="between"/>
      </c:valAx>
      <c:valAx>
        <c:axId val="113837952"/>
        <c:scaling>
          <c:orientation val="minMax"/>
          <c:max val="1"/>
        </c:scaling>
        <c:delete val="0"/>
        <c:axPos val="r"/>
        <c:numFmt formatCode="0.00%" sourceLinked="1"/>
        <c:majorTickMark val="out"/>
        <c:minorTickMark val="none"/>
        <c:tickLblPos val="nextTo"/>
        <c:crossAx val="113839488"/>
        <c:crosses val="max"/>
        <c:crossBetween val="between"/>
      </c:valAx>
      <c:catAx>
        <c:axId val="113839488"/>
        <c:scaling>
          <c:orientation val="minMax"/>
        </c:scaling>
        <c:delete val="1"/>
        <c:axPos val="b"/>
        <c:majorTickMark val="out"/>
        <c:minorTickMark val="none"/>
        <c:tickLblPos val="nextTo"/>
        <c:crossAx val="11383795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3'!$C$26</c:f>
              <c:strCache>
                <c:ptCount val="1"/>
                <c:pt idx="0">
                  <c:v>Magnitud programada mensual</c:v>
                </c:pt>
              </c:strCache>
            </c:strRef>
          </c:tx>
          <c:invertIfNegative val="0"/>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0.000</c:formatCode>
                <c:ptCount val="12"/>
                <c:pt idx="0">
                  <c:v>2.8299999999999999E-2</c:v>
                </c:pt>
                <c:pt idx="1">
                  <c:v>2.8299999999999999E-2</c:v>
                </c:pt>
                <c:pt idx="2">
                  <c:v>2.8299999999999999E-2</c:v>
                </c:pt>
                <c:pt idx="3">
                  <c:v>2.8299999999999999E-2</c:v>
                </c:pt>
                <c:pt idx="4">
                  <c:v>2.8299999999999999E-2</c:v>
                </c:pt>
                <c:pt idx="5">
                  <c:v>2.8299999999999999E-2</c:v>
                </c:pt>
                <c:pt idx="6">
                  <c:v>2.8299999999999999E-2</c:v>
                </c:pt>
                <c:pt idx="7">
                  <c:v>2.8299999999999999E-2</c:v>
                </c:pt>
                <c:pt idx="8">
                  <c:v>2.8299999999999999E-2</c:v>
                </c:pt>
                <c:pt idx="9">
                  <c:v>2.8299999999999999E-2</c:v>
                </c:pt>
                <c:pt idx="10">
                  <c:v>2.8299999999999999E-2</c:v>
                </c:pt>
                <c:pt idx="11">
                  <c:v>2.8299999999999999E-2</c:v>
                </c:pt>
              </c:numCache>
            </c:numRef>
          </c:val>
          <c:extLst>
            <c:ext xmlns:c16="http://schemas.microsoft.com/office/drawing/2014/chart" uri="{C3380CC4-5D6E-409C-BE32-E72D297353CC}">
              <c16:uniqueId val="{00000000-3F46-4377-A109-3E5451D22313}"/>
            </c:ext>
          </c:extLst>
        </c:ser>
        <c:ser>
          <c:idx val="1"/>
          <c:order val="1"/>
          <c:tx>
            <c:strRef>
              <c:f>'META 3'!$D$26</c:f>
              <c:strCache>
                <c:ptCount val="1"/>
                <c:pt idx="0">
                  <c:v>Magnitud ejecutada mensual</c:v>
                </c:pt>
              </c:strCache>
            </c:strRef>
          </c:tx>
          <c:invertIfNegative val="0"/>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0.000</c:formatCode>
                <c:ptCount val="12"/>
                <c:pt idx="0">
                  <c:v>0.03</c:v>
                </c:pt>
                <c:pt idx="1">
                  <c:v>2.8299999999999999E-2</c:v>
                </c:pt>
                <c:pt idx="2">
                  <c:v>2.8299999999999999E-2</c:v>
                </c:pt>
                <c:pt idx="3">
                  <c:v>2.8299999999999999E-2</c:v>
                </c:pt>
                <c:pt idx="4">
                  <c:v>2.8299999999999999E-2</c:v>
                </c:pt>
                <c:pt idx="5">
                  <c:v>2.8299999999999999E-2</c:v>
                </c:pt>
                <c:pt idx="6">
                  <c:v>2.8299999999999999E-2</c:v>
                </c:pt>
                <c:pt idx="7">
                  <c:v>2.8299999999999999E-2</c:v>
                </c:pt>
                <c:pt idx="8">
                  <c:v>2.8299999999999999E-2</c:v>
                </c:pt>
                <c:pt idx="9">
                  <c:v>2.8299999999999999E-2</c:v>
                </c:pt>
              </c:numCache>
            </c:numRef>
          </c:val>
          <c:extLst>
            <c:ext xmlns:c16="http://schemas.microsoft.com/office/drawing/2014/chart" uri="{C3380CC4-5D6E-409C-BE32-E72D297353CC}">
              <c16:uniqueId val="{00000001-3F46-4377-A109-3E5451D22313}"/>
            </c:ext>
          </c:extLst>
        </c:ser>
        <c:dLbls>
          <c:showLegendKey val="0"/>
          <c:showVal val="0"/>
          <c:showCatName val="0"/>
          <c:showSerName val="0"/>
          <c:showPercent val="0"/>
          <c:showBubbleSize val="0"/>
        </c:dLbls>
        <c:gapWidth val="150"/>
        <c:axId val="114810880"/>
        <c:axId val="114812416"/>
      </c:barChart>
      <c:lineChart>
        <c:grouping val="standard"/>
        <c:varyColors val="0"/>
        <c:ser>
          <c:idx val="2"/>
          <c:order val="2"/>
          <c:tx>
            <c:strRef>
              <c:f>'META 3'!$H$26</c:f>
              <c:strCache>
                <c:ptCount val="1"/>
                <c:pt idx="0">
                  <c:v>% Avance acumulado</c:v>
                </c:pt>
              </c:strCache>
            </c:strRef>
          </c:tx>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3'!$H$27:$H$38</c:f>
              <c:numCache>
                <c:formatCode>0.00%</c:formatCode>
                <c:ptCount val="12"/>
                <c:pt idx="0">
                  <c:v>8.8235294117647051E-2</c:v>
                </c:pt>
                <c:pt idx="1">
                  <c:v>0.1714705882352941</c:v>
                </c:pt>
                <c:pt idx="2">
                  <c:v>0.25470588235294112</c:v>
                </c:pt>
                <c:pt idx="3">
                  <c:v>0.33794117647058819</c:v>
                </c:pt>
                <c:pt idx="4">
                  <c:v>0.42117647058823526</c:v>
                </c:pt>
                <c:pt idx="5">
                  <c:v>0.50441176470588234</c:v>
                </c:pt>
                <c:pt idx="6">
                  <c:v>0.58764705882352941</c:v>
                </c:pt>
                <c:pt idx="7">
                  <c:v>0.67088235294117649</c:v>
                </c:pt>
                <c:pt idx="8">
                  <c:v>0.75411764705882356</c:v>
                </c:pt>
                <c:pt idx="9">
                  <c:v>0.83735294117647063</c:v>
                </c:pt>
                <c:pt idx="10">
                  <c:v>0</c:v>
                </c:pt>
                <c:pt idx="11">
                  <c:v>0</c:v>
                </c:pt>
              </c:numCache>
            </c:numRef>
          </c:val>
          <c:smooth val="0"/>
          <c:extLst>
            <c:ext xmlns:c16="http://schemas.microsoft.com/office/drawing/2014/chart" uri="{C3380CC4-5D6E-409C-BE32-E72D297353CC}">
              <c16:uniqueId val="{00000002-3F46-4377-A109-3E5451D22313}"/>
            </c:ext>
          </c:extLst>
        </c:ser>
        <c:dLbls>
          <c:showLegendKey val="0"/>
          <c:showVal val="0"/>
          <c:showCatName val="0"/>
          <c:showSerName val="0"/>
          <c:showPercent val="0"/>
          <c:showBubbleSize val="0"/>
        </c:dLbls>
        <c:marker val="1"/>
        <c:smooth val="0"/>
        <c:axId val="115094272"/>
        <c:axId val="114813952"/>
      </c:lineChart>
      <c:catAx>
        <c:axId val="1148108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4812416"/>
        <c:crosses val="autoZero"/>
        <c:auto val="1"/>
        <c:lblAlgn val="ctr"/>
        <c:lblOffset val="100"/>
        <c:noMultiLvlLbl val="0"/>
      </c:catAx>
      <c:valAx>
        <c:axId val="114812416"/>
        <c:scaling>
          <c:orientation val="minMax"/>
          <c:max val="0.34000000000000008"/>
          <c:min val="0"/>
        </c:scaling>
        <c:delete val="0"/>
        <c:axPos val="l"/>
        <c:majorGridlines/>
        <c:numFmt formatCode="#,##0.0000;[Red]#,##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4810880"/>
        <c:crosses val="autoZero"/>
        <c:crossBetween val="between"/>
      </c:valAx>
      <c:valAx>
        <c:axId val="114813952"/>
        <c:scaling>
          <c:orientation val="minMax"/>
          <c:max val="1"/>
        </c:scaling>
        <c:delete val="0"/>
        <c:axPos val="r"/>
        <c:numFmt formatCode="0.00%" sourceLinked="1"/>
        <c:majorTickMark val="out"/>
        <c:minorTickMark val="none"/>
        <c:tickLblPos val="nextTo"/>
        <c:crossAx val="115094272"/>
        <c:crosses val="max"/>
        <c:crossBetween val="between"/>
      </c:valAx>
      <c:catAx>
        <c:axId val="115094272"/>
        <c:scaling>
          <c:orientation val="minMax"/>
        </c:scaling>
        <c:delete val="1"/>
        <c:axPos val="b"/>
        <c:numFmt formatCode="General" sourceLinked="1"/>
        <c:majorTickMark val="out"/>
        <c:minorTickMark val="none"/>
        <c:tickLblPos val="nextTo"/>
        <c:crossAx val="11481395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4'!$C$26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4'!$C$27:$C$38</c:f>
              <c:numCache>
                <c:formatCode>_(* #,##0_);_(* \(#,##0\);_(* "-"??_);_(@_)</c:formatCode>
                <c:ptCount val="12"/>
                <c:pt idx="0">
                  <c:v>6470</c:v>
                </c:pt>
                <c:pt idx="1">
                  <c:v>9802</c:v>
                </c:pt>
                <c:pt idx="2">
                  <c:v>7460</c:v>
                </c:pt>
                <c:pt idx="3">
                  <c:v>6400</c:v>
                </c:pt>
                <c:pt idx="4">
                  <c:v>6453</c:v>
                </c:pt>
                <c:pt idx="5">
                  <c:v>7396</c:v>
                </c:pt>
                <c:pt idx="6">
                  <c:v>11200</c:v>
                </c:pt>
                <c:pt idx="7">
                  <c:v>11200</c:v>
                </c:pt>
                <c:pt idx="8">
                  <c:v>11200</c:v>
                </c:pt>
                <c:pt idx="9">
                  <c:v>11200</c:v>
                </c:pt>
                <c:pt idx="10">
                  <c:v>11200</c:v>
                </c:pt>
                <c:pt idx="11">
                  <c:v>11200</c:v>
                </c:pt>
              </c:numCache>
            </c:numRef>
          </c:val>
          <c:extLst>
            <c:ext xmlns:c16="http://schemas.microsoft.com/office/drawing/2014/chart" uri="{C3380CC4-5D6E-409C-BE32-E72D297353CC}">
              <c16:uniqueId val="{00000000-37A1-49BF-AE42-A4EC53371116}"/>
            </c:ext>
          </c:extLst>
        </c:ser>
        <c:ser>
          <c:idx val="1"/>
          <c:order val="1"/>
          <c:tx>
            <c:strRef>
              <c:f>'META 4'!$D$26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4'!$D$27:$D$38</c:f>
              <c:numCache>
                <c:formatCode>_(* #,##0_);_(* \(#,##0\);_(* "-"??_);_(@_)</c:formatCode>
                <c:ptCount val="12"/>
                <c:pt idx="0">
                  <c:v>6446</c:v>
                </c:pt>
                <c:pt idx="1">
                  <c:v>9802</c:v>
                </c:pt>
                <c:pt idx="2">
                  <c:v>6719</c:v>
                </c:pt>
                <c:pt idx="3">
                  <c:v>5439</c:v>
                </c:pt>
                <c:pt idx="4">
                  <c:v>6119</c:v>
                </c:pt>
                <c:pt idx="5">
                  <c:v>7396</c:v>
                </c:pt>
                <c:pt idx="6">
                  <c:v>2405</c:v>
                </c:pt>
                <c:pt idx="7">
                  <c:v>11832</c:v>
                </c:pt>
                <c:pt idx="8">
                  <c:v>10587</c:v>
                </c:pt>
                <c:pt idx="9">
                  <c:v>8578</c:v>
                </c:pt>
              </c:numCache>
            </c:numRef>
          </c:val>
          <c:extLst>
            <c:ext xmlns:c16="http://schemas.microsoft.com/office/drawing/2014/chart" uri="{C3380CC4-5D6E-409C-BE32-E72D297353CC}">
              <c16:uniqueId val="{00000001-37A1-49BF-AE42-A4EC53371116}"/>
            </c:ext>
          </c:extLst>
        </c:ser>
        <c:dLbls>
          <c:showLegendKey val="0"/>
          <c:showVal val="0"/>
          <c:showCatName val="0"/>
          <c:showSerName val="0"/>
          <c:showPercent val="0"/>
          <c:showBubbleSize val="0"/>
        </c:dLbls>
        <c:gapWidth val="150"/>
        <c:axId val="115778688"/>
        <c:axId val="115780224"/>
      </c:barChart>
      <c:lineChart>
        <c:grouping val="standard"/>
        <c:varyColors val="0"/>
        <c:ser>
          <c:idx val="2"/>
          <c:order val="2"/>
          <c:tx>
            <c:strRef>
              <c:f>'META 4'!$H$26</c:f>
              <c:strCache>
                <c:ptCount val="1"/>
                <c:pt idx="0">
                  <c:v>% Avance acumulado</c:v>
                </c:pt>
              </c:strCache>
            </c:strRef>
          </c:tx>
          <c:val>
            <c:numRef>
              <c:f>'META 4'!$H$27:$H$38</c:f>
              <c:numCache>
                <c:formatCode>0.00%</c:formatCode>
                <c:ptCount val="12"/>
                <c:pt idx="0">
                  <c:v>5.7977532132288789E-2</c:v>
                </c:pt>
                <c:pt idx="1">
                  <c:v>0.14614007789100655</c:v>
                </c:pt>
                <c:pt idx="2">
                  <c:v>0.20657306554177424</c:v>
                </c:pt>
                <c:pt idx="3">
                  <c:v>0.25549329471762261</c:v>
                </c:pt>
                <c:pt idx="4">
                  <c:v>0.31052967683327187</c:v>
                </c:pt>
                <c:pt idx="5">
                  <c:v>0.3770518343961648</c:v>
                </c:pt>
                <c:pt idx="6">
                  <c:v>0.39868322824943109</c:v>
                </c:pt>
                <c:pt idx="7">
                  <c:v>0.50510428940196617</c:v>
                </c:pt>
                <c:pt idx="8">
                  <c:v>0.60032739406913049</c:v>
                </c:pt>
                <c:pt idx="9">
                  <c:v>0.67748086453620671</c:v>
                </c:pt>
                <c:pt idx="10">
                  <c:v>0</c:v>
                </c:pt>
                <c:pt idx="11">
                  <c:v>0</c:v>
                </c:pt>
              </c:numCache>
            </c:numRef>
          </c:val>
          <c:smooth val="0"/>
          <c:extLst>
            <c:ext xmlns:c16="http://schemas.microsoft.com/office/drawing/2014/chart" uri="{C3380CC4-5D6E-409C-BE32-E72D297353CC}">
              <c16:uniqueId val="{00000002-37A1-49BF-AE42-A4EC53371116}"/>
            </c:ext>
          </c:extLst>
        </c:ser>
        <c:dLbls>
          <c:showLegendKey val="0"/>
          <c:showVal val="0"/>
          <c:showCatName val="0"/>
          <c:showSerName val="0"/>
          <c:showPercent val="0"/>
          <c:showBubbleSize val="0"/>
        </c:dLbls>
        <c:marker val="1"/>
        <c:smooth val="0"/>
        <c:axId val="115791744"/>
        <c:axId val="115790208"/>
      </c:lineChart>
      <c:catAx>
        <c:axId val="11577868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5780224"/>
        <c:crosses val="autoZero"/>
        <c:auto val="1"/>
        <c:lblAlgn val="ctr"/>
        <c:lblOffset val="100"/>
        <c:noMultiLvlLbl val="0"/>
      </c:catAx>
      <c:valAx>
        <c:axId val="115780224"/>
        <c:scaling>
          <c:orientation val="minMax"/>
          <c:max val="111181"/>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5778688"/>
        <c:crosses val="autoZero"/>
        <c:crossBetween val="between"/>
      </c:valAx>
      <c:valAx>
        <c:axId val="115790208"/>
        <c:scaling>
          <c:orientation val="minMax"/>
          <c:max val="1"/>
        </c:scaling>
        <c:delete val="0"/>
        <c:axPos val="r"/>
        <c:numFmt formatCode="0.00%" sourceLinked="1"/>
        <c:majorTickMark val="out"/>
        <c:minorTickMark val="none"/>
        <c:tickLblPos val="nextTo"/>
        <c:crossAx val="115791744"/>
        <c:crosses val="max"/>
        <c:crossBetween val="between"/>
      </c:valAx>
      <c:catAx>
        <c:axId val="115791744"/>
        <c:scaling>
          <c:orientation val="minMax"/>
        </c:scaling>
        <c:delete val="1"/>
        <c:axPos val="b"/>
        <c:majorTickMark val="out"/>
        <c:minorTickMark val="none"/>
        <c:tickLblPos val="nextTo"/>
        <c:crossAx val="11579020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4965-421E-AD72-12FA7C93BAAC}"/>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965-421E-AD72-12FA7C93BAAC}"/>
            </c:ext>
          </c:extLst>
        </c:ser>
        <c:dLbls>
          <c:showLegendKey val="0"/>
          <c:showVal val="0"/>
          <c:showCatName val="0"/>
          <c:showSerName val="0"/>
          <c:showPercent val="0"/>
          <c:showBubbleSize val="0"/>
        </c:dLbls>
        <c:marker val="1"/>
        <c:smooth val="0"/>
        <c:axId val="116727808"/>
        <c:axId val="116729344"/>
      </c:lineChart>
      <c:catAx>
        <c:axId val="1167278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6729344"/>
        <c:crosses val="autoZero"/>
        <c:auto val="1"/>
        <c:lblAlgn val="ctr"/>
        <c:lblOffset val="100"/>
        <c:noMultiLvlLbl val="0"/>
      </c:catAx>
      <c:valAx>
        <c:axId val="116729344"/>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6727808"/>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2.emf"/><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387645</xdr:colOff>
      <xdr:row>39</xdr:row>
      <xdr:rowOff>77529</xdr:rowOff>
    </xdr:from>
    <xdr:to>
      <xdr:col>7</xdr:col>
      <xdr:colOff>874971</xdr:colOff>
      <xdr:row>43</xdr:row>
      <xdr:rowOff>797441</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7777" name="Object 1" hidden="1">
              <a:extLst>
                <a:ext uri="{63B3BB69-23CF-44E3-9099-C40C66FF867C}">
                  <a14:compatExt spid="_x0000_s35787777"/>
                </a:ext>
                <a:ext uri="{FF2B5EF4-FFF2-40B4-BE49-F238E27FC236}">
                  <a16:creationId xmlns:a16="http://schemas.microsoft.com/office/drawing/2014/main" id="{00000000-0008-0000-0400-0000011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1672167</xdr:colOff>
      <xdr:row>39</xdr:row>
      <xdr:rowOff>52918</xdr:rowOff>
    </xdr:from>
    <xdr:to>
      <xdr:col>7</xdr:col>
      <xdr:colOff>1090083</xdr:colOff>
      <xdr:row>43</xdr:row>
      <xdr:rowOff>1105589</xdr:rowOff>
    </xdr:to>
    <xdr:graphicFrame macro="">
      <xdr:nvGraphicFramePr>
        <xdr:cNvPr id="7" name="3 Gráfico">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8801" name="Object 1" hidden="1">
              <a:extLst>
                <a:ext uri="{63B3BB69-23CF-44E3-9099-C40C66FF867C}">
                  <a14:compatExt spid="_x0000_s35788801"/>
                </a:ext>
                <a:ext uri="{FF2B5EF4-FFF2-40B4-BE49-F238E27FC236}">
                  <a16:creationId xmlns:a16="http://schemas.microsoft.com/office/drawing/2014/main" id="{00000000-0008-0000-0500-0000011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434770</xdr:colOff>
      <xdr:row>39</xdr:row>
      <xdr:rowOff>71692</xdr:rowOff>
    </xdr:from>
    <xdr:to>
      <xdr:col>8</xdr:col>
      <xdr:colOff>809625</xdr:colOff>
      <xdr:row>43</xdr:row>
      <xdr:rowOff>1079499</xdr:rowOff>
    </xdr:to>
    <xdr:graphicFrame macro="">
      <xdr:nvGraphicFramePr>
        <xdr:cNvPr id="7" name="3 Gráfico">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6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645584</xdr:colOff>
      <xdr:row>39</xdr:row>
      <xdr:rowOff>21167</xdr:rowOff>
    </xdr:from>
    <xdr:to>
      <xdr:col>8</xdr:col>
      <xdr:colOff>317500</xdr:colOff>
      <xdr:row>43</xdr:row>
      <xdr:rowOff>1073838</xdr:rowOff>
    </xdr:to>
    <xdr:graphicFrame macro="">
      <xdr:nvGraphicFramePr>
        <xdr:cNvPr id="6" name="3 Gráfico">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7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7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7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8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8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8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8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8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8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8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8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8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8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8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8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8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8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8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8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8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8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8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8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8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8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8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8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856F208\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van/Desktop/IDPYBA/POA/7555%20Hoja%20del%20indicador%202021%20-%20INICI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persons/person.xml><?xml version="1.0" encoding="utf-8"?>
<personList xmlns="http://schemas.microsoft.com/office/spreadsheetml/2018/threadedcomments" xmlns:x="http://schemas.openxmlformats.org/spreadsheetml/2006/main">
  <person displayName="Lizeth Paola Torres Reyes" id="{060E9C72-FA5E-4096-825A-435AA425F021}" userId="Lizeth Paola Torres Reyes"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34" dT="2022-09-05T14:44:17.48" personId="{060E9C72-FA5E-4096-825A-435AA425F021}" id="{9351EBF7-5F7C-4525-9DB1-220535AF4263}">
    <text>Contiene la información oficial de julio y agosto por parte del servicio tercerizado</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7" Type="http://schemas.microsoft.com/office/2017/10/relationships/threadedComment" Target="../threadedComments/threadedComment1.x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ColWidth="11.42578125" defaultRowHeight="15" x14ac:dyDescent="0.25"/>
  <cols>
    <col min="1" max="1" width="15.85546875" style="74" customWidth="1"/>
    <col min="2" max="2" width="23.140625" style="74" customWidth="1"/>
    <col min="3" max="3" width="16.140625" style="74" customWidth="1"/>
    <col min="4" max="4" width="16.42578125" style="82" customWidth="1"/>
    <col min="5" max="5" width="17.42578125" style="74" customWidth="1"/>
    <col min="6" max="6" width="23.42578125" style="74" customWidth="1"/>
    <col min="7" max="7" width="17.140625" style="74" customWidth="1"/>
    <col min="8" max="8" width="16.5703125" style="74" customWidth="1"/>
    <col min="9" max="9" width="18.140625" style="74" customWidth="1"/>
    <col min="10" max="10" width="13.85546875" style="74" customWidth="1"/>
    <col min="11" max="11" width="13.85546875" style="94" customWidth="1"/>
    <col min="12" max="14" width="13.85546875" style="74" customWidth="1"/>
    <col min="15" max="17" width="13.7109375" style="74" customWidth="1"/>
    <col min="18" max="18" width="11.7109375" style="74" customWidth="1"/>
    <col min="19" max="19" width="9.85546875" style="74" customWidth="1"/>
    <col min="20" max="20" width="10.28515625" style="74" customWidth="1"/>
    <col min="21" max="21" width="14.140625" style="74" customWidth="1"/>
    <col min="22" max="22" width="11.7109375" style="74" customWidth="1"/>
    <col min="23" max="23" width="12.42578125" style="74" customWidth="1"/>
    <col min="24" max="26" width="14.7109375" style="74" customWidth="1"/>
    <col min="27" max="27" width="16.42578125" style="114" customWidth="1"/>
    <col min="28" max="28" width="14.85546875" style="74" customWidth="1"/>
    <col min="29" max="29" width="14.42578125" style="74" customWidth="1"/>
    <col min="30" max="30" width="89.85546875" style="74" customWidth="1"/>
    <col min="31" max="31" width="79.5703125" style="74" customWidth="1"/>
    <col min="32" max="32" width="87.42578125" style="74" customWidth="1"/>
    <col min="33" max="16384" width="11.42578125" style="74"/>
  </cols>
  <sheetData>
    <row r="2" spans="1:67" s="116" customFormat="1" ht="45.75" customHeight="1" x14ac:dyDescent="0.25">
      <c r="A2" s="244"/>
      <c r="B2" s="244"/>
      <c r="C2" s="241" t="s">
        <v>0</v>
      </c>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71"/>
    </row>
    <row r="3" spans="1:67" s="116" customFormat="1" ht="45.75" customHeight="1" x14ac:dyDescent="0.25">
      <c r="A3" s="244"/>
      <c r="B3" s="244"/>
      <c r="C3" s="241" t="s">
        <v>1</v>
      </c>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72"/>
    </row>
    <row r="4" spans="1:67" s="116" customFormat="1" ht="45.75" customHeight="1" x14ac:dyDescent="0.25">
      <c r="A4" s="244"/>
      <c r="B4" s="244"/>
      <c r="C4" s="241" t="s">
        <v>2</v>
      </c>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72"/>
    </row>
    <row r="5" spans="1:67" s="116" customFormat="1" ht="45.75" customHeight="1" x14ac:dyDescent="0.25">
      <c r="A5" s="244"/>
      <c r="B5" s="244"/>
      <c r="C5" s="251" t="s">
        <v>3</v>
      </c>
      <c r="D5" s="251"/>
      <c r="E5" s="251"/>
      <c r="F5" s="251"/>
      <c r="G5" s="251"/>
      <c r="H5" s="251"/>
      <c r="I5" s="251"/>
      <c r="J5" s="251"/>
      <c r="K5" s="251"/>
      <c r="L5" s="251"/>
      <c r="M5" s="251"/>
      <c r="N5" s="251"/>
      <c r="O5" s="251"/>
      <c r="P5" s="251"/>
      <c r="Q5" s="251"/>
      <c r="R5" s="269" t="s">
        <v>4</v>
      </c>
      <c r="S5" s="269"/>
      <c r="T5" s="269"/>
      <c r="U5" s="269"/>
      <c r="V5" s="269"/>
      <c r="W5" s="269"/>
      <c r="X5" s="269"/>
      <c r="Y5" s="269"/>
      <c r="Z5" s="269"/>
      <c r="AA5" s="269"/>
      <c r="AB5" s="269"/>
      <c r="AC5" s="269"/>
      <c r="AD5" s="269"/>
      <c r="AE5" s="269"/>
      <c r="AF5" s="273"/>
    </row>
    <row r="6" spans="1:67" s="117" customFormat="1" ht="30.75" customHeight="1" x14ac:dyDescent="0.25">
      <c r="D6" s="118"/>
      <c r="K6" s="116"/>
      <c r="AA6" s="119"/>
    </row>
    <row r="7" spans="1:67" s="117" customFormat="1" ht="42" customHeight="1" x14ac:dyDescent="0.25">
      <c r="B7" s="120" t="s">
        <v>5</v>
      </c>
      <c r="C7" s="243" t="e">
        <f>+#REF!</f>
        <v>#REF!</v>
      </c>
      <c r="D7" s="243"/>
      <c r="E7" s="243"/>
      <c r="F7" s="243"/>
      <c r="G7" s="243"/>
      <c r="K7" s="116"/>
      <c r="AA7" s="119"/>
    </row>
    <row r="8" spans="1:67" s="117" customFormat="1" ht="42" customHeight="1" x14ac:dyDescent="0.25">
      <c r="B8" s="120" t="s">
        <v>6</v>
      </c>
      <c r="C8" s="243" t="e">
        <f>+#REF!</f>
        <v>#REF!</v>
      </c>
      <c r="D8" s="243"/>
      <c r="E8" s="243"/>
      <c r="F8" s="243"/>
      <c r="G8" s="243"/>
      <c r="K8" s="116"/>
      <c r="AA8" s="119"/>
    </row>
    <row r="9" spans="1:67" s="117" customFormat="1" ht="42" customHeight="1" x14ac:dyDescent="0.25">
      <c r="B9" s="121" t="s">
        <v>7</v>
      </c>
      <c r="C9" s="243" t="e">
        <f>+#REF!</f>
        <v>#REF!</v>
      </c>
      <c r="D9" s="243"/>
      <c r="E9" s="243"/>
      <c r="F9" s="243"/>
      <c r="G9" s="243"/>
      <c r="K9" s="116"/>
      <c r="Q9" s="122"/>
      <c r="R9" s="123"/>
      <c r="AA9" s="119"/>
    </row>
    <row r="10" spans="1:67" s="85" customFormat="1" ht="24.75" customHeight="1" x14ac:dyDescent="0.2">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5"/>
      <c r="AB10" s="84"/>
      <c r="AC10" s="84"/>
    </row>
    <row r="11" spans="1:67" s="86" customFormat="1" ht="35.25" customHeight="1" x14ac:dyDescent="0.2">
      <c r="A11" s="260" t="str">
        <f>+'[1]Sección 1. Metas - Magnitud'!B13</f>
        <v>PLAN DE DESARROLLO - BOGOTÁ MEJOR PARA TODOS 2016-2020</v>
      </c>
      <c r="B11" s="261"/>
      <c r="C11" s="261"/>
      <c r="D11" s="261"/>
      <c r="E11" s="261"/>
      <c r="F11" s="261"/>
      <c r="G11" s="261"/>
      <c r="H11" s="262"/>
      <c r="I11" s="275" t="s">
        <v>8</v>
      </c>
      <c r="J11" s="276"/>
      <c r="K11" s="276"/>
      <c r="L11" s="276"/>
      <c r="M11" s="276"/>
      <c r="N11" s="277"/>
      <c r="O11" s="270" t="s">
        <v>9</v>
      </c>
      <c r="P11" s="270"/>
      <c r="Q11" s="270"/>
      <c r="R11" s="270"/>
      <c r="S11" s="270"/>
      <c r="T11" s="270"/>
      <c r="U11" s="270"/>
      <c r="V11" s="270"/>
      <c r="W11" s="270"/>
      <c r="X11" s="270"/>
      <c r="Y11" s="270"/>
      <c r="Z11" s="270"/>
      <c r="AA11" s="270"/>
      <c r="AB11" s="270"/>
      <c r="AC11" s="270"/>
      <c r="AD11" s="260" t="s">
        <v>10</v>
      </c>
      <c r="AE11" s="261"/>
      <c r="AF11" s="262"/>
    </row>
    <row r="12" spans="1:67" s="86" customFormat="1" ht="56.25" customHeight="1" x14ac:dyDescent="0.2">
      <c r="A12" s="79" t="s">
        <v>11</v>
      </c>
      <c r="B12" s="79" t="s">
        <v>12</v>
      </c>
      <c r="C12" s="79" t="s">
        <v>13</v>
      </c>
      <c r="D12" s="79" t="s">
        <v>14</v>
      </c>
      <c r="E12" s="79" t="s">
        <v>15</v>
      </c>
      <c r="F12" s="79" t="s">
        <v>16</v>
      </c>
      <c r="G12" s="79" t="s">
        <v>17</v>
      </c>
      <c r="H12" s="79" t="s">
        <v>18</v>
      </c>
      <c r="I12" s="81" t="s">
        <v>19</v>
      </c>
      <c r="J12" s="81">
        <v>2016</v>
      </c>
      <c r="K12" s="81">
        <v>2017</v>
      </c>
      <c r="L12" s="81">
        <v>2018</v>
      </c>
      <c r="M12" s="81">
        <v>2019</v>
      </c>
      <c r="N12" s="81">
        <v>2020</v>
      </c>
      <c r="O12" s="89" t="s">
        <v>20</v>
      </c>
      <c r="P12" s="89" t="s">
        <v>21</v>
      </c>
      <c r="Q12" s="89" t="s">
        <v>22</v>
      </c>
      <c r="R12" s="89" t="s">
        <v>23</v>
      </c>
      <c r="S12" s="89" t="s">
        <v>24</v>
      </c>
      <c r="T12" s="89" t="s">
        <v>25</v>
      </c>
      <c r="U12" s="89" t="s">
        <v>26</v>
      </c>
      <c r="V12" s="89" t="s">
        <v>27</v>
      </c>
      <c r="W12" s="89" t="s">
        <v>28</v>
      </c>
      <c r="X12" s="89" t="s">
        <v>29</v>
      </c>
      <c r="Y12" s="89" t="s">
        <v>30</v>
      </c>
      <c r="Z12" s="89" t="s">
        <v>31</v>
      </c>
      <c r="AA12" s="89" t="s">
        <v>32</v>
      </c>
      <c r="AB12" s="90" t="s">
        <v>33</v>
      </c>
      <c r="AC12" s="89" t="s">
        <v>34</v>
      </c>
      <c r="AD12" s="80" t="s">
        <v>35</v>
      </c>
      <c r="AE12" s="80" t="s">
        <v>36</v>
      </c>
      <c r="AF12" s="80" t="s">
        <v>37</v>
      </c>
    </row>
    <row r="13" spans="1:67" s="88" customFormat="1" ht="84.75" customHeight="1" x14ac:dyDescent="0.25">
      <c r="A13" s="242" t="s">
        <v>38</v>
      </c>
      <c r="B13" s="242" t="str">
        <f>+'[2]Sección 1. Metas - Magnitud'!I15</f>
        <v>Demarcar 2.600 kilómetro carril de vías</v>
      </c>
      <c r="C13" s="242">
        <v>224</v>
      </c>
      <c r="D13" s="242" t="s">
        <v>39</v>
      </c>
      <c r="E13" s="242">
        <v>171</v>
      </c>
      <c r="F13" s="274" t="s">
        <v>40</v>
      </c>
      <c r="G13" s="242" t="s">
        <v>41</v>
      </c>
      <c r="H13" s="242" t="s">
        <v>42</v>
      </c>
      <c r="I13" s="252" t="e">
        <f>SUM(J13:N14)</f>
        <v>#REF!</v>
      </c>
      <c r="J13" s="249" t="e">
        <f>+#REF!</f>
        <v>#REF!</v>
      </c>
      <c r="K13" s="278" t="e">
        <f>+#REF!</f>
        <v>#REF!</v>
      </c>
      <c r="L13" s="247" t="e">
        <f>+#REF!</f>
        <v>#REF!</v>
      </c>
      <c r="M13" s="249" t="e">
        <f>+#REF!</f>
        <v>#REF!</v>
      </c>
      <c r="N13" s="249" t="e">
        <f>+#REF!</f>
        <v>#REF!</v>
      </c>
      <c r="O13" s="253" t="e">
        <f>+#REF!</f>
        <v>#REF!</v>
      </c>
      <c r="P13" s="253">
        <v>6.45</v>
      </c>
      <c r="Q13" s="253">
        <v>31.03</v>
      </c>
      <c r="R13" s="253"/>
      <c r="S13" s="253" t="e">
        <f>+#REF!</f>
        <v>#REF!</v>
      </c>
      <c r="T13" s="253" t="e">
        <f>+#REF!</f>
        <v>#REF!</v>
      </c>
      <c r="U13" s="253" t="e">
        <f>+#REF!</f>
        <v>#REF!</v>
      </c>
      <c r="V13" s="253" t="e">
        <f>+#REF!</f>
        <v>#REF!</v>
      </c>
      <c r="W13" s="253" t="e">
        <f>+#REF!</f>
        <v>#REF!</v>
      </c>
      <c r="X13" s="253" t="e">
        <f>+#REF!</f>
        <v>#REF!</v>
      </c>
      <c r="Y13" s="253" t="e">
        <f>+#REF!</f>
        <v>#REF!</v>
      </c>
      <c r="Z13" s="253" t="e">
        <f>+#REF!</f>
        <v>#REF!</v>
      </c>
      <c r="AA13" s="258" t="e">
        <f>SUM(O13:Z14)</f>
        <v>#REF!</v>
      </c>
      <c r="AB13" s="255" t="e">
        <f>+AA13/K13</f>
        <v>#REF!</v>
      </c>
      <c r="AC13" s="255" t="e">
        <f>+(J13+AA13)/I13</f>
        <v>#REF!</v>
      </c>
      <c r="AD13" s="256" t="s">
        <v>43</v>
      </c>
      <c r="AE13" s="245" t="s">
        <v>44</v>
      </c>
      <c r="AF13" s="256" t="s">
        <v>45</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25">
      <c r="A14" s="242"/>
      <c r="B14" s="242"/>
      <c r="C14" s="242"/>
      <c r="D14" s="242"/>
      <c r="E14" s="242"/>
      <c r="F14" s="274"/>
      <c r="G14" s="242"/>
      <c r="H14" s="242"/>
      <c r="I14" s="252"/>
      <c r="J14" s="250"/>
      <c r="K14" s="279"/>
      <c r="L14" s="248"/>
      <c r="M14" s="250"/>
      <c r="N14" s="250"/>
      <c r="O14" s="254"/>
      <c r="P14" s="254"/>
      <c r="Q14" s="254"/>
      <c r="R14" s="254"/>
      <c r="S14" s="254"/>
      <c r="T14" s="254"/>
      <c r="U14" s="254"/>
      <c r="V14" s="254"/>
      <c r="W14" s="254"/>
      <c r="X14" s="254"/>
      <c r="Y14" s="254"/>
      <c r="Z14" s="254"/>
      <c r="AA14" s="259"/>
      <c r="AB14" s="255"/>
      <c r="AC14" s="255"/>
      <c r="AD14" s="257"/>
      <c r="AE14" s="246"/>
      <c r="AF14" s="257"/>
    </row>
    <row r="15" spans="1:67" ht="89.25" customHeight="1" x14ac:dyDescent="0.25">
      <c r="A15" s="242" t="s">
        <v>38</v>
      </c>
      <c r="B15" s="242" t="str">
        <f>+'[2]Sección 1. Metas - Magnitud'!I18</f>
        <v>Instalar 35.000 señales verticales de pedestal</v>
      </c>
      <c r="C15" s="242">
        <v>223</v>
      </c>
      <c r="D15" s="242" t="s">
        <v>46</v>
      </c>
      <c r="E15" s="242">
        <v>170</v>
      </c>
      <c r="F15" s="274" t="s">
        <v>47</v>
      </c>
      <c r="G15" s="242" t="s">
        <v>41</v>
      </c>
      <c r="H15" s="242" t="s">
        <v>42</v>
      </c>
      <c r="I15" s="252" t="e">
        <f>SUM(J15:N16)</f>
        <v>#REF!</v>
      </c>
      <c r="J15" s="267" t="e">
        <f>+#REF!</f>
        <v>#REF!</v>
      </c>
      <c r="K15" s="263" t="e">
        <f>+#REF!</f>
        <v>#REF!</v>
      </c>
      <c r="L15" s="265" t="e">
        <f>+#REF!</f>
        <v>#REF!</v>
      </c>
      <c r="M15" s="267" t="e">
        <f>+#REF!</f>
        <v>#REF!</v>
      </c>
      <c r="N15" s="267" t="e">
        <f>+#REF!</f>
        <v>#REF!</v>
      </c>
      <c r="O15" s="253">
        <v>53</v>
      </c>
      <c r="P15" s="253">
        <v>712</v>
      </c>
      <c r="Q15" s="253">
        <v>881</v>
      </c>
      <c r="R15" s="253"/>
      <c r="S15" s="253" t="e">
        <f>+#REF!</f>
        <v>#REF!</v>
      </c>
      <c r="T15" s="253" t="e">
        <f>+#REF!</f>
        <v>#REF!</v>
      </c>
      <c r="U15" s="253" t="e">
        <f>+#REF!</f>
        <v>#REF!</v>
      </c>
      <c r="V15" s="253" t="e">
        <f>+#REF!</f>
        <v>#REF!</v>
      </c>
      <c r="W15" s="253" t="e">
        <f>+#REF!</f>
        <v>#REF!</v>
      </c>
      <c r="X15" s="253" t="e">
        <f>+#REF!</f>
        <v>#REF!</v>
      </c>
      <c r="Y15" s="253" t="e">
        <f>+#REF!</f>
        <v>#REF!</v>
      </c>
      <c r="Z15" s="253" t="e">
        <f>+#REF!</f>
        <v>#REF!</v>
      </c>
      <c r="AA15" s="258" t="e">
        <f>SUM(O15:Z16)</f>
        <v>#REF!</v>
      </c>
      <c r="AB15" s="255" t="e">
        <f>+AA15/K15</f>
        <v>#REF!</v>
      </c>
      <c r="AC15" s="255" t="e">
        <f>+(J15+AA15)/I15</f>
        <v>#REF!</v>
      </c>
      <c r="AD15" s="256" t="s">
        <v>48</v>
      </c>
      <c r="AE15" s="245" t="s">
        <v>44</v>
      </c>
      <c r="AF15" s="256" t="s">
        <v>49</v>
      </c>
    </row>
    <row r="16" spans="1:67" ht="140.25" customHeight="1" x14ac:dyDescent="0.25">
      <c r="A16" s="242"/>
      <c r="B16" s="242"/>
      <c r="C16" s="242"/>
      <c r="D16" s="242"/>
      <c r="E16" s="242"/>
      <c r="F16" s="274"/>
      <c r="G16" s="242"/>
      <c r="H16" s="242"/>
      <c r="I16" s="252"/>
      <c r="J16" s="268"/>
      <c r="K16" s="264"/>
      <c r="L16" s="266"/>
      <c r="M16" s="268"/>
      <c r="N16" s="268"/>
      <c r="O16" s="254"/>
      <c r="P16" s="254"/>
      <c r="Q16" s="254"/>
      <c r="R16" s="254"/>
      <c r="S16" s="254"/>
      <c r="T16" s="254"/>
      <c r="U16" s="254"/>
      <c r="V16" s="254"/>
      <c r="W16" s="254"/>
      <c r="X16" s="254"/>
      <c r="Y16" s="254"/>
      <c r="Z16" s="254"/>
      <c r="AA16" s="259"/>
      <c r="AB16" s="255"/>
      <c r="AC16" s="255"/>
      <c r="AD16" s="257"/>
      <c r="AE16" s="246"/>
      <c r="AF16" s="257"/>
    </row>
    <row r="17" spans="1:32" ht="62.25" customHeight="1" x14ac:dyDescent="0.25">
      <c r="A17" s="242" t="s">
        <v>38</v>
      </c>
      <c r="B17" s="298" t="str">
        <f>+'[2]Sección 1. Metas - Magnitud'!I45</f>
        <v>Realizar el 100% de las actividades para la segunda fase del Sistema Inteligente de Tranporte - SIT</v>
      </c>
      <c r="C17" s="242">
        <v>231</v>
      </c>
      <c r="D17" s="242" t="s">
        <v>50</v>
      </c>
      <c r="E17" s="242">
        <v>178</v>
      </c>
      <c r="F17" s="274" t="s">
        <v>51</v>
      </c>
      <c r="G17" s="242" t="s">
        <v>52</v>
      </c>
      <c r="H17" s="242" t="s">
        <v>42</v>
      </c>
      <c r="I17" s="280">
        <f>SUM(J17:N18)</f>
        <v>1</v>
      </c>
      <c r="J17" s="309">
        <v>0.05</v>
      </c>
      <c r="K17" s="296">
        <v>0.28999999999999998</v>
      </c>
      <c r="L17" s="299">
        <v>0.25</v>
      </c>
      <c r="M17" s="296">
        <v>0.4</v>
      </c>
      <c r="N17" s="296">
        <v>0.01</v>
      </c>
      <c r="O17" s="301">
        <v>0.19</v>
      </c>
      <c r="P17" s="302"/>
      <c r="Q17" s="302"/>
      <c r="R17" s="305">
        <v>0</v>
      </c>
      <c r="S17" s="306"/>
      <c r="T17" s="306"/>
      <c r="U17" s="284">
        <v>0</v>
      </c>
      <c r="V17" s="285"/>
      <c r="W17" s="285"/>
      <c r="X17" s="284">
        <v>0</v>
      </c>
      <c r="Y17" s="285"/>
      <c r="Z17" s="285"/>
      <c r="AA17" s="288">
        <f>+R17+O17+U17+X17</f>
        <v>0.19</v>
      </c>
      <c r="AB17" s="255">
        <f>+AA17/K17</f>
        <v>0.65517241379310354</v>
      </c>
      <c r="AC17" s="255">
        <f>+(J17+AA17)/I17</f>
        <v>0.24</v>
      </c>
      <c r="AD17" s="282" t="s">
        <v>53</v>
      </c>
      <c r="AE17" s="245" t="s">
        <v>44</v>
      </c>
      <c r="AF17" s="282" t="s">
        <v>54</v>
      </c>
    </row>
    <row r="18" spans="1:32" ht="200.25" customHeight="1" x14ac:dyDescent="0.25">
      <c r="A18" s="242"/>
      <c r="B18" s="298"/>
      <c r="C18" s="242"/>
      <c r="D18" s="242"/>
      <c r="E18" s="242"/>
      <c r="F18" s="274"/>
      <c r="G18" s="242"/>
      <c r="H18" s="242"/>
      <c r="I18" s="281"/>
      <c r="J18" s="310"/>
      <c r="K18" s="297"/>
      <c r="L18" s="300"/>
      <c r="M18" s="297"/>
      <c r="N18" s="297"/>
      <c r="O18" s="303"/>
      <c r="P18" s="304"/>
      <c r="Q18" s="304"/>
      <c r="R18" s="307"/>
      <c r="S18" s="308"/>
      <c r="T18" s="308"/>
      <c r="U18" s="286"/>
      <c r="V18" s="287"/>
      <c r="W18" s="287"/>
      <c r="X18" s="286"/>
      <c r="Y18" s="287"/>
      <c r="Z18" s="287"/>
      <c r="AA18" s="289"/>
      <c r="AB18" s="255"/>
      <c r="AC18" s="255"/>
      <c r="AD18" s="283"/>
      <c r="AE18" s="246"/>
      <c r="AF18" s="283"/>
    </row>
    <row r="19" spans="1:32" ht="62.25" customHeight="1" x14ac:dyDescent="0.25">
      <c r="A19" s="242" t="s">
        <v>38</v>
      </c>
      <c r="B19" s="298" t="str">
        <f>+'[2]Sección 1. Metas - Magnitud'!I48</f>
        <v>Realizar el 100% de las actividades para la segunda fase de Semáforos Inteligentes.</v>
      </c>
      <c r="C19" s="242">
        <v>232</v>
      </c>
      <c r="D19" s="242" t="s">
        <v>55</v>
      </c>
      <c r="E19" s="242">
        <v>179</v>
      </c>
      <c r="F19" s="274" t="s">
        <v>56</v>
      </c>
      <c r="G19" s="242" t="s">
        <v>52</v>
      </c>
      <c r="H19" s="242" t="s">
        <v>42</v>
      </c>
      <c r="I19" s="280">
        <f>SUM(J19:N20)</f>
        <v>1</v>
      </c>
      <c r="J19" s="309">
        <v>0.01</v>
      </c>
      <c r="K19" s="296">
        <v>0.15</v>
      </c>
      <c r="L19" s="299">
        <v>0.42</v>
      </c>
      <c r="M19" s="296">
        <v>0.42</v>
      </c>
      <c r="N19" s="296">
        <v>0</v>
      </c>
      <c r="O19" s="292">
        <v>0.35</v>
      </c>
      <c r="P19" s="293"/>
      <c r="Q19" s="293"/>
      <c r="R19" s="301">
        <v>0</v>
      </c>
      <c r="S19" s="302"/>
      <c r="T19" s="302"/>
      <c r="U19" s="292">
        <v>0</v>
      </c>
      <c r="V19" s="293"/>
      <c r="W19" s="293"/>
      <c r="X19" s="292">
        <v>0</v>
      </c>
      <c r="Y19" s="293"/>
      <c r="Z19" s="293"/>
      <c r="AA19" s="290">
        <f>+R19+O19+U19+X19</f>
        <v>0.35</v>
      </c>
      <c r="AB19" s="255">
        <f>+AA19/K19</f>
        <v>2.3333333333333335</v>
      </c>
      <c r="AC19" s="255">
        <f>+(J19+AA19)/I19</f>
        <v>0.36</v>
      </c>
      <c r="AD19" s="282" t="s">
        <v>57</v>
      </c>
      <c r="AE19" s="245" t="s">
        <v>44</v>
      </c>
      <c r="AF19" s="282" t="s">
        <v>54</v>
      </c>
    </row>
    <row r="20" spans="1:32" ht="298.5" customHeight="1" x14ac:dyDescent="0.25">
      <c r="A20" s="242"/>
      <c r="B20" s="298"/>
      <c r="C20" s="242"/>
      <c r="D20" s="242"/>
      <c r="E20" s="242"/>
      <c r="F20" s="274"/>
      <c r="G20" s="242"/>
      <c r="H20" s="242"/>
      <c r="I20" s="281"/>
      <c r="J20" s="310"/>
      <c r="K20" s="297"/>
      <c r="L20" s="300"/>
      <c r="M20" s="297"/>
      <c r="N20" s="297"/>
      <c r="O20" s="294"/>
      <c r="P20" s="295"/>
      <c r="Q20" s="295"/>
      <c r="R20" s="303"/>
      <c r="S20" s="304"/>
      <c r="T20" s="304"/>
      <c r="U20" s="294"/>
      <c r="V20" s="295"/>
      <c r="W20" s="295"/>
      <c r="X20" s="294"/>
      <c r="Y20" s="295"/>
      <c r="Z20" s="295"/>
      <c r="AA20" s="291"/>
      <c r="AB20" s="255"/>
      <c r="AC20" s="255"/>
      <c r="AD20" s="283"/>
      <c r="AE20" s="246"/>
      <c r="AF20" s="283"/>
    </row>
    <row r="21" spans="1:32" ht="62.25" customHeight="1" x14ac:dyDescent="0.25">
      <c r="A21" s="242" t="s">
        <v>38</v>
      </c>
      <c r="B21" s="298" t="str">
        <f>+'[2]Sección 1. Metas - Magnitud'!I51</f>
        <v>Realizar el 100% de las actividades para la primera fase de Detección Electrónica DEI</v>
      </c>
      <c r="C21" s="242">
        <v>233</v>
      </c>
      <c r="D21" s="242" t="s">
        <v>58</v>
      </c>
      <c r="E21" s="242">
        <v>180</v>
      </c>
      <c r="F21" s="274" t="s">
        <v>59</v>
      </c>
      <c r="G21" s="242" t="s">
        <v>52</v>
      </c>
      <c r="H21" s="242" t="s">
        <v>42</v>
      </c>
      <c r="I21" s="280">
        <f>SUM(J21:N22)</f>
        <v>1</v>
      </c>
      <c r="J21" s="309">
        <v>0.01</v>
      </c>
      <c r="K21" s="296">
        <v>0.1</v>
      </c>
      <c r="L21" s="299">
        <v>0.3</v>
      </c>
      <c r="M21" s="296">
        <v>0.55000000000000004</v>
      </c>
      <c r="N21" s="296">
        <v>0.04</v>
      </c>
      <c r="O21" s="292">
        <v>4.4999999999999998E-2</v>
      </c>
      <c r="P21" s="293"/>
      <c r="Q21" s="293"/>
      <c r="R21" s="292">
        <v>0</v>
      </c>
      <c r="S21" s="293"/>
      <c r="T21" s="293"/>
      <c r="U21" s="292">
        <v>0</v>
      </c>
      <c r="V21" s="293"/>
      <c r="W21" s="293"/>
      <c r="X21" s="292">
        <v>0</v>
      </c>
      <c r="Y21" s="293"/>
      <c r="Z21" s="293"/>
      <c r="AA21" s="290">
        <f>+R21+O21+U21+X21</f>
        <v>4.4999999999999998E-2</v>
      </c>
      <c r="AB21" s="255">
        <f>+AA21/K21</f>
        <v>0.44999999999999996</v>
      </c>
      <c r="AC21" s="255">
        <f>+(J21+AA21)/I21</f>
        <v>5.5E-2</v>
      </c>
      <c r="AD21" s="282" t="s">
        <v>60</v>
      </c>
      <c r="AE21" s="245" t="s">
        <v>44</v>
      </c>
      <c r="AF21" s="282" t="s">
        <v>54</v>
      </c>
    </row>
    <row r="22" spans="1:32" ht="124.5" customHeight="1" x14ac:dyDescent="0.25">
      <c r="A22" s="242"/>
      <c r="B22" s="298"/>
      <c r="C22" s="242"/>
      <c r="D22" s="242"/>
      <c r="E22" s="242"/>
      <c r="F22" s="274"/>
      <c r="G22" s="242"/>
      <c r="H22" s="242"/>
      <c r="I22" s="281"/>
      <c r="J22" s="310"/>
      <c r="K22" s="297"/>
      <c r="L22" s="300"/>
      <c r="M22" s="297"/>
      <c r="N22" s="297"/>
      <c r="O22" s="294"/>
      <c r="P22" s="295"/>
      <c r="Q22" s="295"/>
      <c r="R22" s="294"/>
      <c r="S22" s="295"/>
      <c r="T22" s="295"/>
      <c r="U22" s="294"/>
      <c r="V22" s="295"/>
      <c r="W22" s="295"/>
      <c r="X22" s="294"/>
      <c r="Y22" s="295"/>
      <c r="Z22" s="295"/>
      <c r="AA22" s="291"/>
      <c r="AB22" s="255"/>
      <c r="AC22" s="255"/>
      <c r="AD22" s="283"/>
      <c r="AE22" s="246"/>
      <c r="AF22" s="283"/>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J9:N27"/>
  <sheetViews>
    <sheetView workbookViewId="0">
      <selection activeCell="G36" sqref="G36"/>
    </sheetView>
  </sheetViews>
  <sheetFormatPr baseColWidth="10" defaultColWidth="11.42578125" defaultRowHeight="15" x14ac:dyDescent="0.25"/>
  <sheetData>
    <row r="9" spans="10:12" x14ac:dyDescent="0.25">
      <c r="K9" s="131" t="s">
        <v>342</v>
      </c>
      <c r="L9" s="131" t="s">
        <v>343</v>
      </c>
    </row>
    <row r="10" spans="10:12" x14ac:dyDescent="0.25">
      <c r="J10" s="128" t="s">
        <v>344</v>
      </c>
      <c r="K10" s="128">
        <v>77</v>
      </c>
      <c r="L10" s="128">
        <v>2</v>
      </c>
    </row>
    <row r="11" spans="10:12" x14ac:dyDescent="0.25">
      <c r="J11" s="102"/>
      <c r="K11" s="102"/>
      <c r="L11" s="102">
        <v>37</v>
      </c>
    </row>
    <row r="12" spans="10:12" x14ac:dyDescent="0.25">
      <c r="J12" s="102"/>
      <c r="K12" s="102"/>
      <c r="L12" s="102">
        <v>43</v>
      </c>
    </row>
    <row r="13" spans="10:12" x14ac:dyDescent="0.25">
      <c r="K13" s="102" t="s">
        <v>345</v>
      </c>
      <c r="L13" s="126">
        <f>SUM(L10:L12)</f>
        <v>82</v>
      </c>
    </row>
    <row r="14" spans="10:12" x14ac:dyDescent="0.25">
      <c r="J14" s="128" t="s">
        <v>346</v>
      </c>
      <c r="K14" s="128">
        <v>115</v>
      </c>
      <c r="L14" s="128">
        <v>16</v>
      </c>
    </row>
    <row r="15" spans="10:12" x14ac:dyDescent="0.25">
      <c r="J15" s="102"/>
      <c r="K15" s="102"/>
      <c r="L15" s="102">
        <v>27</v>
      </c>
    </row>
    <row r="16" spans="10:12" x14ac:dyDescent="0.25">
      <c r="J16" s="102"/>
      <c r="K16" s="102"/>
      <c r="L16" s="102">
        <v>10</v>
      </c>
    </row>
    <row r="17" spans="10:14" x14ac:dyDescent="0.25">
      <c r="J17" s="102"/>
      <c r="K17" s="102" t="s">
        <v>345</v>
      </c>
      <c r="L17" s="126">
        <f>SUM(L14:L16)</f>
        <v>53</v>
      </c>
    </row>
    <row r="18" spans="10:14" x14ac:dyDescent="0.25">
      <c r="J18" s="128" t="s">
        <v>347</v>
      </c>
      <c r="K18" s="128">
        <v>7</v>
      </c>
      <c r="L18" s="128">
        <v>13</v>
      </c>
    </row>
    <row r="19" spans="10:14" x14ac:dyDescent="0.25">
      <c r="J19" s="102"/>
      <c r="K19" s="102"/>
      <c r="L19" s="102">
        <v>14</v>
      </c>
    </row>
    <row r="20" spans="10:14" x14ac:dyDescent="0.25">
      <c r="J20" s="102"/>
      <c r="K20" s="102"/>
      <c r="L20" s="102">
        <v>10</v>
      </c>
    </row>
    <row r="21" spans="10:14" x14ac:dyDescent="0.25">
      <c r="J21" s="102"/>
      <c r="K21" s="102" t="s">
        <v>345</v>
      </c>
      <c r="L21" s="126">
        <f>SUM(L18:L20)</f>
        <v>37</v>
      </c>
    </row>
    <row r="22" spans="10:14" x14ac:dyDescent="0.25">
      <c r="J22" s="128" t="s">
        <v>348</v>
      </c>
      <c r="K22" s="128">
        <v>52</v>
      </c>
      <c r="L22" s="128">
        <v>10</v>
      </c>
    </row>
    <row r="23" spans="10:14" x14ac:dyDescent="0.25">
      <c r="J23" s="102"/>
      <c r="K23" s="102"/>
      <c r="L23" s="102">
        <v>0</v>
      </c>
    </row>
    <row r="24" spans="10:14" x14ac:dyDescent="0.25">
      <c r="J24" s="102"/>
      <c r="K24" s="102"/>
      <c r="L24" s="102">
        <v>59</v>
      </c>
    </row>
    <row r="25" spans="10:14" x14ac:dyDescent="0.25">
      <c r="J25" s="102"/>
      <c r="K25" s="102" t="s">
        <v>345</v>
      </c>
      <c r="L25" s="126">
        <f>SUM(L22:L24)</f>
        <v>69</v>
      </c>
    </row>
    <row r="27" spans="10:14" x14ac:dyDescent="0.25">
      <c r="J27" s="129" t="s">
        <v>349</v>
      </c>
      <c r="K27" s="129">
        <f>SUM(K10:K22)</f>
        <v>251</v>
      </c>
      <c r="L27" s="129">
        <f>+L13+L17+L21+L25</f>
        <v>241</v>
      </c>
      <c r="M27" s="130">
        <f>+L27/K27</f>
        <v>0.96015936254980083</v>
      </c>
      <c r="N27" s="127"/>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D15" sqref="D15:D35"/>
    </sheetView>
  </sheetViews>
  <sheetFormatPr baseColWidth="10" defaultColWidth="11.425781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ColWidth="11.42578125"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313"/>
      <c r="C2" s="311" t="s">
        <v>0</v>
      </c>
      <c r="D2" s="311"/>
      <c r="E2" s="311"/>
      <c r="F2" s="311"/>
      <c r="G2" s="311"/>
      <c r="H2" s="311"/>
      <c r="I2" s="315"/>
      <c r="J2" s="10"/>
      <c r="K2" s="10"/>
      <c r="M2" s="11" t="s">
        <v>61</v>
      </c>
    </row>
    <row r="3" spans="2:14" ht="25.5" customHeight="1" x14ac:dyDescent="0.2">
      <c r="B3" s="314"/>
      <c r="C3" s="312" t="s">
        <v>1</v>
      </c>
      <c r="D3" s="312"/>
      <c r="E3" s="312"/>
      <c r="F3" s="312"/>
      <c r="G3" s="312"/>
      <c r="H3" s="312"/>
      <c r="I3" s="316"/>
      <c r="J3" s="10"/>
      <c r="K3" s="10"/>
      <c r="M3" s="11" t="s">
        <v>62</v>
      </c>
    </row>
    <row r="4" spans="2:14" ht="25.5" customHeight="1" x14ac:dyDescent="0.2">
      <c r="B4" s="314"/>
      <c r="C4" s="312" t="s">
        <v>63</v>
      </c>
      <c r="D4" s="312"/>
      <c r="E4" s="312"/>
      <c r="F4" s="312"/>
      <c r="G4" s="312"/>
      <c r="H4" s="312"/>
      <c r="I4" s="316"/>
      <c r="J4" s="10"/>
      <c r="K4" s="10"/>
      <c r="M4" s="11" t="s">
        <v>64</v>
      </c>
    </row>
    <row r="5" spans="2:14" ht="25.5" customHeight="1" x14ac:dyDescent="0.2">
      <c r="B5" s="314"/>
      <c r="C5" s="312" t="s">
        <v>65</v>
      </c>
      <c r="D5" s="312"/>
      <c r="E5" s="312"/>
      <c r="F5" s="312"/>
      <c r="G5" s="317" t="s">
        <v>66</v>
      </c>
      <c r="H5" s="317"/>
      <c r="I5" s="316"/>
      <c r="J5" s="10"/>
      <c r="K5" s="10"/>
      <c r="M5" s="11" t="s">
        <v>67</v>
      </c>
    </row>
    <row r="6" spans="2:14" ht="23.25" customHeight="1" x14ac:dyDescent="0.2">
      <c r="B6" s="318" t="s">
        <v>68</v>
      </c>
      <c r="C6" s="319"/>
      <c r="D6" s="319"/>
      <c r="E6" s="319"/>
      <c r="F6" s="319"/>
      <c r="G6" s="319"/>
      <c r="H6" s="319"/>
      <c r="I6" s="320"/>
      <c r="J6" s="12"/>
      <c r="K6" s="12"/>
    </row>
    <row r="7" spans="2:14" ht="24" customHeight="1" x14ac:dyDescent="0.2">
      <c r="B7" s="321" t="s">
        <v>69</v>
      </c>
      <c r="C7" s="322"/>
      <c r="D7" s="322"/>
      <c r="E7" s="322"/>
      <c r="F7" s="322"/>
      <c r="G7" s="322"/>
      <c r="H7" s="322"/>
      <c r="I7" s="323"/>
      <c r="J7" s="13"/>
      <c r="K7" s="13"/>
    </row>
    <row r="8" spans="2:14" ht="24" customHeight="1" x14ac:dyDescent="0.2">
      <c r="B8" s="324" t="s">
        <v>70</v>
      </c>
      <c r="C8" s="325"/>
      <c r="D8" s="325"/>
      <c r="E8" s="325"/>
      <c r="F8" s="325"/>
      <c r="G8" s="325"/>
      <c r="H8" s="325"/>
      <c r="I8" s="326"/>
      <c r="J8" s="14"/>
      <c r="K8" s="14"/>
      <c r="N8" s="6" t="s">
        <v>71</v>
      </c>
    </row>
    <row r="9" spans="2:14" ht="30.75" customHeight="1" x14ac:dyDescent="0.2">
      <c r="B9" s="98" t="s">
        <v>72</v>
      </c>
      <c r="C9" s="59">
        <v>231</v>
      </c>
      <c r="D9" s="332" t="s">
        <v>73</v>
      </c>
      <c r="E9" s="332"/>
      <c r="F9" s="333" t="s">
        <v>74</v>
      </c>
      <c r="G9" s="334"/>
      <c r="H9" s="334"/>
      <c r="I9" s="335"/>
      <c r="J9" s="15"/>
      <c r="K9" s="15"/>
      <c r="M9" s="11" t="s">
        <v>75</v>
      </c>
      <c r="N9" s="6" t="s">
        <v>76</v>
      </c>
    </row>
    <row r="10" spans="2:14" ht="30.75" customHeight="1" x14ac:dyDescent="0.2">
      <c r="B10" s="18" t="s">
        <v>77</v>
      </c>
      <c r="C10" s="60" t="s">
        <v>78</v>
      </c>
      <c r="D10" s="336" t="s">
        <v>79</v>
      </c>
      <c r="E10" s="337"/>
      <c r="F10" s="327" t="s">
        <v>80</v>
      </c>
      <c r="G10" s="328"/>
      <c r="H10" s="16" t="s">
        <v>81</v>
      </c>
      <c r="I10" s="113" t="s">
        <v>78</v>
      </c>
      <c r="J10" s="17"/>
      <c r="K10" s="17"/>
      <c r="M10" s="11" t="s">
        <v>82</v>
      </c>
      <c r="N10" s="6" t="s">
        <v>83</v>
      </c>
    </row>
    <row r="11" spans="2:14" ht="30.75" customHeight="1" x14ac:dyDescent="0.2">
      <c r="B11" s="18" t="s">
        <v>84</v>
      </c>
      <c r="C11" s="329" t="s">
        <v>85</v>
      </c>
      <c r="D11" s="329"/>
      <c r="E11" s="329"/>
      <c r="F11" s="329"/>
      <c r="G11" s="16" t="s">
        <v>86</v>
      </c>
      <c r="H11" s="330">
        <v>1032</v>
      </c>
      <c r="I11" s="331"/>
      <c r="J11" s="19"/>
      <c r="K11" s="19"/>
      <c r="M11" s="11" t="s">
        <v>87</v>
      </c>
      <c r="N11" s="6" t="s">
        <v>42</v>
      </c>
    </row>
    <row r="12" spans="2:14" ht="30.75" customHeight="1" x14ac:dyDescent="0.2">
      <c r="B12" s="18" t="s">
        <v>88</v>
      </c>
      <c r="C12" s="338" t="s">
        <v>82</v>
      </c>
      <c r="D12" s="338"/>
      <c r="E12" s="338"/>
      <c r="F12" s="338"/>
      <c r="G12" s="16" t="s">
        <v>89</v>
      </c>
      <c r="H12" s="339" t="s">
        <v>90</v>
      </c>
      <c r="I12" s="340"/>
      <c r="J12" s="20"/>
      <c r="K12" s="20"/>
      <c r="M12" s="21" t="s">
        <v>91</v>
      </c>
    </row>
    <row r="13" spans="2:14" ht="30.75" customHeight="1" x14ac:dyDescent="0.2">
      <c r="B13" s="18" t="s">
        <v>92</v>
      </c>
      <c r="C13" s="341" t="s">
        <v>93</v>
      </c>
      <c r="D13" s="341"/>
      <c r="E13" s="341"/>
      <c r="F13" s="341"/>
      <c r="G13" s="341"/>
      <c r="H13" s="341"/>
      <c r="I13" s="342"/>
      <c r="J13" s="22"/>
      <c r="K13" s="22"/>
      <c r="M13" s="21"/>
    </row>
    <row r="14" spans="2:14" ht="30.75" customHeight="1" x14ac:dyDescent="0.2">
      <c r="B14" s="18" t="s">
        <v>94</v>
      </c>
      <c r="C14" s="327" t="s">
        <v>95</v>
      </c>
      <c r="D14" s="328"/>
      <c r="E14" s="328"/>
      <c r="F14" s="328"/>
      <c r="G14" s="328"/>
      <c r="H14" s="328"/>
      <c r="I14" s="343"/>
      <c r="J14" s="17"/>
      <c r="K14" s="17"/>
      <c r="M14" s="21"/>
      <c r="N14" s="6" t="s">
        <v>96</v>
      </c>
    </row>
    <row r="15" spans="2:14" ht="30.75" customHeight="1" x14ac:dyDescent="0.2">
      <c r="B15" s="18" t="s">
        <v>97</v>
      </c>
      <c r="C15" s="344" t="s">
        <v>98</v>
      </c>
      <c r="D15" s="344"/>
      <c r="E15" s="344"/>
      <c r="F15" s="344"/>
      <c r="G15" s="16" t="s">
        <v>99</v>
      </c>
      <c r="H15" s="345" t="s">
        <v>100</v>
      </c>
      <c r="I15" s="346"/>
      <c r="J15" s="17"/>
      <c r="K15" s="17"/>
      <c r="M15" s="21" t="s">
        <v>101</v>
      </c>
      <c r="N15" s="6" t="s">
        <v>78</v>
      </c>
    </row>
    <row r="16" spans="2:14" ht="30.75" customHeight="1" x14ac:dyDescent="0.2">
      <c r="B16" s="18" t="s">
        <v>102</v>
      </c>
      <c r="C16" s="347" t="s">
        <v>103</v>
      </c>
      <c r="D16" s="348"/>
      <c r="E16" s="348"/>
      <c r="F16" s="348"/>
      <c r="G16" s="16" t="s">
        <v>104</v>
      </c>
      <c r="H16" s="345" t="s">
        <v>42</v>
      </c>
      <c r="I16" s="346"/>
      <c r="J16" s="17"/>
      <c r="K16" s="17"/>
      <c r="M16" s="21" t="s">
        <v>105</v>
      </c>
    </row>
    <row r="17" spans="2:14" ht="36" customHeight="1" x14ac:dyDescent="0.2">
      <c r="B17" s="18" t="s">
        <v>106</v>
      </c>
      <c r="C17" s="341" t="s">
        <v>107</v>
      </c>
      <c r="D17" s="341"/>
      <c r="E17" s="341"/>
      <c r="F17" s="341"/>
      <c r="G17" s="341"/>
      <c r="H17" s="341"/>
      <c r="I17" s="342"/>
      <c r="J17" s="22"/>
      <c r="K17" s="22"/>
      <c r="M17" s="21" t="s">
        <v>108</v>
      </c>
      <c r="N17" s="6" t="s">
        <v>109</v>
      </c>
    </row>
    <row r="18" spans="2:14" ht="30.75" customHeight="1" x14ac:dyDescent="0.2">
      <c r="B18" s="18" t="s">
        <v>110</v>
      </c>
      <c r="C18" s="344" t="s">
        <v>111</v>
      </c>
      <c r="D18" s="344"/>
      <c r="E18" s="344"/>
      <c r="F18" s="344"/>
      <c r="G18" s="344"/>
      <c r="H18" s="344"/>
      <c r="I18" s="349"/>
      <c r="J18" s="23"/>
      <c r="K18" s="23"/>
      <c r="M18" s="21" t="s">
        <v>112</v>
      </c>
      <c r="N18" s="6" t="s">
        <v>113</v>
      </c>
    </row>
    <row r="19" spans="2:14" ht="30.75" customHeight="1" x14ac:dyDescent="0.2">
      <c r="B19" s="18" t="s">
        <v>114</v>
      </c>
      <c r="C19" s="344" t="s">
        <v>115</v>
      </c>
      <c r="D19" s="344"/>
      <c r="E19" s="344"/>
      <c r="F19" s="344"/>
      <c r="G19" s="344"/>
      <c r="H19" s="344"/>
      <c r="I19" s="349"/>
      <c r="J19" s="24"/>
      <c r="K19" s="24"/>
      <c r="M19" s="21"/>
      <c r="N19" s="6" t="s">
        <v>116</v>
      </c>
    </row>
    <row r="20" spans="2:14" ht="30.75" customHeight="1" x14ac:dyDescent="0.2">
      <c r="B20" s="18" t="s">
        <v>117</v>
      </c>
      <c r="C20" s="350" t="s">
        <v>52</v>
      </c>
      <c r="D20" s="350"/>
      <c r="E20" s="350"/>
      <c r="F20" s="350"/>
      <c r="G20" s="350"/>
      <c r="H20" s="350"/>
      <c r="I20" s="351"/>
      <c r="J20" s="25"/>
      <c r="K20" s="25"/>
      <c r="M20" s="21" t="s">
        <v>100</v>
      </c>
      <c r="N20" s="6" t="s">
        <v>118</v>
      </c>
    </row>
    <row r="21" spans="2:14" ht="27.75" customHeight="1" x14ac:dyDescent="0.2">
      <c r="B21" s="352" t="s">
        <v>119</v>
      </c>
      <c r="C21" s="354" t="s">
        <v>120</v>
      </c>
      <c r="D21" s="354"/>
      <c r="E21" s="354"/>
      <c r="F21" s="355" t="s">
        <v>121</v>
      </c>
      <c r="G21" s="355"/>
      <c r="H21" s="355"/>
      <c r="I21" s="356"/>
      <c r="J21" s="26"/>
      <c r="K21" s="26"/>
      <c r="M21" s="21" t="s">
        <v>122</v>
      </c>
      <c r="N21" s="6" t="s">
        <v>123</v>
      </c>
    </row>
    <row r="22" spans="2:14" ht="27" customHeight="1" x14ac:dyDescent="0.2">
      <c r="B22" s="353"/>
      <c r="C22" s="344" t="s">
        <v>124</v>
      </c>
      <c r="D22" s="344"/>
      <c r="E22" s="344"/>
      <c r="F22" s="344" t="s">
        <v>125</v>
      </c>
      <c r="G22" s="344"/>
      <c r="H22" s="344"/>
      <c r="I22" s="349"/>
      <c r="J22" s="24"/>
      <c r="K22" s="24"/>
      <c r="M22" s="21" t="s">
        <v>126</v>
      </c>
      <c r="N22" s="6" t="s">
        <v>127</v>
      </c>
    </row>
    <row r="23" spans="2:14" ht="39.75" customHeight="1" x14ac:dyDescent="0.2">
      <c r="B23" s="18" t="s">
        <v>128</v>
      </c>
      <c r="C23" s="345" t="s">
        <v>52</v>
      </c>
      <c r="D23" s="345"/>
      <c r="E23" s="345"/>
      <c r="F23" s="345" t="s">
        <v>52</v>
      </c>
      <c r="G23" s="345"/>
      <c r="H23" s="345"/>
      <c r="I23" s="346"/>
      <c r="J23" s="17"/>
      <c r="K23" s="17"/>
      <c r="M23" s="21"/>
      <c r="N23" s="6" t="s">
        <v>93</v>
      </c>
    </row>
    <row r="24" spans="2:14" ht="44.25" customHeight="1" x14ac:dyDescent="0.2">
      <c r="B24" s="18" t="s">
        <v>129</v>
      </c>
      <c r="C24" s="366" t="s">
        <v>130</v>
      </c>
      <c r="D24" s="367"/>
      <c r="E24" s="368"/>
      <c r="F24" s="333" t="s">
        <v>131</v>
      </c>
      <c r="G24" s="334"/>
      <c r="H24" s="334"/>
      <c r="I24" s="335"/>
      <c r="J24" s="23"/>
      <c r="K24" s="23"/>
      <c r="M24" s="27"/>
      <c r="N24" s="6" t="s">
        <v>132</v>
      </c>
    </row>
    <row r="25" spans="2:14" ht="29.25" customHeight="1" x14ac:dyDescent="0.2">
      <c r="B25" s="18" t="s">
        <v>133</v>
      </c>
      <c r="C25" s="369" t="s">
        <v>103</v>
      </c>
      <c r="D25" s="370"/>
      <c r="E25" s="371"/>
      <c r="F25" s="16" t="s">
        <v>134</v>
      </c>
      <c r="G25" s="372">
        <v>0.3</v>
      </c>
      <c r="H25" s="373"/>
      <c r="I25" s="374"/>
      <c r="J25" s="28"/>
      <c r="K25" s="28"/>
      <c r="M25" s="27"/>
    </row>
    <row r="26" spans="2:14" ht="27" customHeight="1" x14ac:dyDescent="0.2">
      <c r="B26" s="18" t="s">
        <v>135</v>
      </c>
      <c r="C26" s="333" t="s">
        <v>136</v>
      </c>
      <c r="D26" s="334"/>
      <c r="E26" s="375"/>
      <c r="F26" s="16" t="s">
        <v>137</v>
      </c>
      <c r="G26" s="376">
        <v>0.3</v>
      </c>
      <c r="H26" s="377"/>
      <c r="I26" s="378"/>
      <c r="J26" s="29"/>
      <c r="K26" s="29"/>
      <c r="M26" s="27"/>
    </row>
    <row r="27" spans="2:14" ht="47.25" customHeight="1" x14ac:dyDescent="0.2">
      <c r="B27" s="97" t="s">
        <v>138</v>
      </c>
      <c r="C27" s="379" t="s">
        <v>108</v>
      </c>
      <c r="D27" s="380"/>
      <c r="E27" s="381"/>
      <c r="F27" s="30" t="s">
        <v>139</v>
      </c>
      <c r="G27" s="376" t="s">
        <v>140</v>
      </c>
      <c r="H27" s="377"/>
      <c r="I27" s="378"/>
      <c r="J27" s="26"/>
      <c r="K27" s="26"/>
      <c r="M27" s="27"/>
    </row>
    <row r="28" spans="2:14" ht="30" customHeight="1" x14ac:dyDescent="0.2">
      <c r="B28" s="382" t="s">
        <v>141</v>
      </c>
      <c r="C28" s="383"/>
      <c r="D28" s="383"/>
      <c r="E28" s="383"/>
      <c r="F28" s="383"/>
      <c r="G28" s="383"/>
      <c r="H28" s="383"/>
      <c r="I28" s="384"/>
      <c r="J28" s="14"/>
      <c r="K28" s="14"/>
      <c r="M28" s="27"/>
    </row>
    <row r="29" spans="2:14" ht="56.25" customHeight="1" x14ac:dyDescent="0.2">
      <c r="B29" s="31" t="s">
        <v>142</v>
      </c>
      <c r="C29" s="32" t="s">
        <v>143</v>
      </c>
      <c r="D29" s="32" t="s">
        <v>144</v>
      </c>
      <c r="E29" s="32" t="s">
        <v>145</v>
      </c>
      <c r="F29" s="32" t="s">
        <v>146</v>
      </c>
      <c r="G29" s="33" t="s">
        <v>147</v>
      </c>
      <c r="H29" s="33" t="s">
        <v>148</v>
      </c>
      <c r="I29" s="34" t="s">
        <v>149</v>
      </c>
      <c r="J29" s="70" t="s">
        <v>150</v>
      </c>
      <c r="K29" s="24"/>
      <c r="M29" s="27"/>
    </row>
    <row r="30" spans="2:14" ht="19.5" customHeight="1" x14ac:dyDescent="0.2">
      <c r="B30" s="35" t="s">
        <v>151</v>
      </c>
      <c r="C30" s="71">
        <v>0</v>
      </c>
      <c r="D30" s="72">
        <f>+C30</f>
        <v>0</v>
      </c>
      <c r="E30" s="92">
        <v>0</v>
      </c>
      <c r="F30" s="73">
        <f>+E30</f>
        <v>0</v>
      </c>
      <c r="G30" s="50" t="e">
        <f>+C30/E30</f>
        <v>#DIV/0!</v>
      </c>
      <c r="H30" s="51" t="e">
        <f>+D30/F30</f>
        <v>#DIV/0!</v>
      </c>
      <c r="I30" s="52">
        <f>+D30/$G$26</f>
        <v>0</v>
      </c>
      <c r="J30" s="69">
        <v>0.99</v>
      </c>
      <c r="K30" s="36"/>
      <c r="M30" s="27"/>
    </row>
    <row r="31" spans="2:14" ht="19.5" customHeight="1" x14ac:dyDescent="0.2">
      <c r="B31" s="35" t="s">
        <v>152</v>
      </c>
      <c r="C31" s="71">
        <v>0</v>
      </c>
      <c r="D31" s="72">
        <f>+D30+C31</f>
        <v>0</v>
      </c>
      <c r="E31" s="92">
        <v>0</v>
      </c>
      <c r="F31" s="73">
        <f>+F30+E31</f>
        <v>0</v>
      </c>
      <c r="G31" s="50" t="e">
        <f t="shared" ref="G31:H40" si="0">+C31/E31</f>
        <v>#DIV/0!</v>
      </c>
      <c r="H31" s="51" t="e">
        <f t="shared" si="0"/>
        <v>#DIV/0!</v>
      </c>
      <c r="I31" s="52">
        <f t="shared" ref="I31:I41" si="1">+D31/$G$26</f>
        <v>0</v>
      </c>
      <c r="J31" s="69">
        <v>0.99</v>
      </c>
      <c r="K31" s="36"/>
      <c r="M31" s="27"/>
    </row>
    <row r="32" spans="2:14" ht="19.5" customHeight="1" x14ac:dyDescent="0.2">
      <c r="B32" s="35" t="s">
        <v>153</v>
      </c>
      <c r="C32" s="71">
        <v>0</v>
      </c>
      <c r="D32" s="72">
        <f t="shared" ref="D32:D40" si="2">+D31+C32</f>
        <v>0</v>
      </c>
      <c r="E32" s="92">
        <v>0.19</v>
      </c>
      <c r="F32" s="73">
        <f t="shared" ref="F32:F41" si="3">+F31+E32</f>
        <v>0.19</v>
      </c>
      <c r="G32" s="50">
        <f t="shared" si="0"/>
        <v>0</v>
      </c>
      <c r="H32" s="51">
        <f t="shared" si="0"/>
        <v>0</v>
      </c>
      <c r="I32" s="52">
        <f t="shared" si="1"/>
        <v>0</v>
      </c>
      <c r="J32" s="69">
        <v>0.99</v>
      </c>
      <c r="K32" s="36"/>
      <c r="M32" s="27"/>
    </row>
    <row r="33" spans="2:11" ht="19.5" customHeight="1" x14ac:dyDescent="0.2">
      <c r="B33" s="35" t="s">
        <v>154</v>
      </c>
      <c r="C33" s="71">
        <v>0</v>
      </c>
      <c r="D33" s="72">
        <f t="shared" si="2"/>
        <v>0</v>
      </c>
      <c r="E33" s="92">
        <v>0</v>
      </c>
      <c r="F33" s="73">
        <f t="shared" si="3"/>
        <v>0.19</v>
      </c>
      <c r="G33" s="50" t="e">
        <f t="shared" si="0"/>
        <v>#DIV/0!</v>
      </c>
      <c r="H33" s="51">
        <f t="shared" si="0"/>
        <v>0</v>
      </c>
      <c r="I33" s="52">
        <f t="shared" si="1"/>
        <v>0</v>
      </c>
      <c r="J33" s="69">
        <v>0.99</v>
      </c>
      <c r="K33" s="36"/>
    </row>
    <row r="34" spans="2:11" ht="19.5" customHeight="1" x14ac:dyDescent="0.2">
      <c r="B34" s="35" t="s">
        <v>155</v>
      </c>
      <c r="C34" s="71">
        <v>0</v>
      </c>
      <c r="D34" s="72">
        <f t="shared" si="2"/>
        <v>0</v>
      </c>
      <c r="E34" s="92">
        <v>0</v>
      </c>
      <c r="F34" s="73">
        <f t="shared" si="3"/>
        <v>0.19</v>
      </c>
      <c r="G34" s="50" t="e">
        <f t="shared" si="0"/>
        <v>#DIV/0!</v>
      </c>
      <c r="H34" s="51">
        <f t="shared" si="0"/>
        <v>0</v>
      </c>
      <c r="I34" s="52">
        <f t="shared" si="1"/>
        <v>0</v>
      </c>
      <c r="J34" s="69">
        <v>0.99</v>
      </c>
      <c r="K34" s="36"/>
    </row>
    <row r="35" spans="2:11" ht="19.5" customHeight="1" x14ac:dyDescent="0.2">
      <c r="B35" s="35" t="s">
        <v>156</v>
      </c>
      <c r="C35" s="71">
        <v>0</v>
      </c>
      <c r="D35" s="72">
        <f t="shared" si="2"/>
        <v>0</v>
      </c>
      <c r="E35" s="92">
        <v>0</v>
      </c>
      <c r="F35" s="73">
        <f t="shared" si="3"/>
        <v>0.19</v>
      </c>
      <c r="G35" s="50" t="e">
        <f t="shared" si="0"/>
        <v>#DIV/0!</v>
      </c>
      <c r="H35" s="51">
        <f t="shared" si="0"/>
        <v>0</v>
      </c>
      <c r="I35" s="52">
        <f t="shared" si="1"/>
        <v>0</v>
      </c>
      <c r="J35" s="69">
        <v>0.99</v>
      </c>
      <c r="K35" s="36"/>
    </row>
    <row r="36" spans="2:11" ht="19.5" customHeight="1" x14ac:dyDescent="0.2">
      <c r="B36" s="35" t="s">
        <v>157</v>
      </c>
      <c r="C36" s="71">
        <v>0</v>
      </c>
      <c r="D36" s="72">
        <f t="shared" si="2"/>
        <v>0</v>
      </c>
      <c r="E36" s="92">
        <v>0</v>
      </c>
      <c r="F36" s="73">
        <f t="shared" si="3"/>
        <v>0.19</v>
      </c>
      <c r="G36" s="50" t="e">
        <f t="shared" si="0"/>
        <v>#DIV/0!</v>
      </c>
      <c r="H36" s="51">
        <f t="shared" si="0"/>
        <v>0</v>
      </c>
      <c r="I36" s="52">
        <f t="shared" si="1"/>
        <v>0</v>
      </c>
      <c r="J36" s="69">
        <v>0.99</v>
      </c>
      <c r="K36" s="36"/>
    </row>
    <row r="37" spans="2:11" ht="19.5" customHeight="1" x14ac:dyDescent="0.2">
      <c r="B37" s="35" t="s">
        <v>158</v>
      </c>
      <c r="C37" s="71">
        <v>0</v>
      </c>
      <c r="D37" s="72">
        <f t="shared" si="2"/>
        <v>0</v>
      </c>
      <c r="E37" s="92">
        <v>0</v>
      </c>
      <c r="F37" s="73">
        <f t="shared" si="3"/>
        <v>0.19</v>
      </c>
      <c r="G37" s="50" t="e">
        <f t="shared" si="0"/>
        <v>#DIV/0!</v>
      </c>
      <c r="H37" s="51">
        <f t="shared" si="0"/>
        <v>0</v>
      </c>
      <c r="I37" s="52">
        <f t="shared" si="1"/>
        <v>0</v>
      </c>
      <c r="J37" s="69">
        <v>0.99</v>
      </c>
      <c r="K37" s="36"/>
    </row>
    <row r="38" spans="2:11" ht="19.5" customHeight="1" x14ac:dyDescent="0.2">
      <c r="B38" s="35" t="s">
        <v>159</v>
      </c>
      <c r="C38" s="71">
        <v>0</v>
      </c>
      <c r="D38" s="72">
        <f t="shared" si="2"/>
        <v>0</v>
      </c>
      <c r="E38" s="92">
        <v>0.02</v>
      </c>
      <c r="F38" s="73">
        <f t="shared" si="3"/>
        <v>0.21</v>
      </c>
      <c r="G38" s="50">
        <f t="shared" si="0"/>
        <v>0</v>
      </c>
      <c r="H38" s="51">
        <f t="shared" si="0"/>
        <v>0</v>
      </c>
      <c r="I38" s="52">
        <f t="shared" si="1"/>
        <v>0</v>
      </c>
      <c r="J38" s="69">
        <v>0.99</v>
      </c>
      <c r="K38" s="36"/>
    </row>
    <row r="39" spans="2:11" ht="19.5" customHeight="1" x14ac:dyDescent="0.2">
      <c r="B39" s="35" t="s">
        <v>160</v>
      </c>
      <c r="C39" s="71">
        <v>0</v>
      </c>
      <c r="D39" s="72">
        <f t="shared" si="2"/>
        <v>0</v>
      </c>
      <c r="E39" s="92">
        <v>0</v>
      </c>
      <c r="F39" s="73">
        <f t="shared" si="3"/>
        <v>0.21</v>
      </c>
      <c r="G39" s="50" t="e">
        <f t="shared" si="0"/>
        <v>#DIV/0!</v>
      </c>
      <c r="H39" s="51">
        <f t="shared" si="0"/>
        <v>0</v>
      </c>
      <c r="I39" s="52">
        <f t="shared" si="1"/>
        <v>0</v>
      </c>
      <c r="J39" s="69">
        <v>0.99</v>
      </c>
      <c r="K39" s="36"/>
    </row>
    <row r="40" spans="2:11" ht="19.5" customHeight="1" x14ac:dyDescent="0.2">
      <c r="B40" s="35" t="s">
        <v>161</v>
      </c>
      <c r="C40" s="71">
        <v>0</v>
      </c>
      <c r="D40" s="72">
        <f t="shared" si="2"/>
        <v>0</v>
      </c>
      <c r="E40" s="92">
        <v>0</v>
      </c>
      <c r="F40" s="73">
        <f t="shared" si="3"/>
        <v>0.21</v>
      </c>
      <c r="G40" s="50" t="e">
        <f t="shared" si="0"/>
        <v>#DIV/0!</v>
      </c>
      <c r="H40" s="51">
        <f t="shared" si="0"/>
        <v>0</v>
      </c>
      <c r="I40" s="52">
        <f t="shared" si="1"/>
        <v>0</v>
      </c>
      <c r="J40" s="69">
        <v>0.99</v>
      </c>
      <c r="K40" s="36"/>
    </row>
    <row r="41" spans="2:11" ht="19.5" customHeight="1" x14ac:dyDescent="0.2">
      <c r="B41" s="35" t="s">
        <v>162</v>
      </c>
      <c r="C41" s="71">
        <v>0</v>
      </c>
      <c r="D41" s="72">
        <f>+D40+C41</f>
        <v>0</v>
      </c>
      <c r="E41" s="92">
        <v>0.04</v>
      </c>
      <c r="F41" s="73">
        <f t="shared" si="3"/>
        <v>0.25</v>
      </c>
      <c r="G41" s="50">
        <f>+C41/E41</f>
        <v>0</v>
      </c>
      <c r="H41" s="51">
        <f>+D41/F41</f>
        <v>0</v>
      </c>
      <c r="I41" s="52">
        <f t="shared" si="1"/>
        <v>0</v>
      </c>
      <c r="J41" s="69">
        <v>0.99</v>
      </c>
      <c r="K41" s="36"/>
    </row>
    <row r="42" spans="2:11" ht="54.75" customHeight="1" x14ac:dyDescent="0.2">
      <c r="B42" s="77" t="s">
        <v>163</v>
      </c>
      <c r="C42" s="385" t="s">
        <v>53</v>
      </c>
      <c r="D42" s="385"/>
      <c r="E42" s="385"/>
      <c r="F42" s="385"/>
      <c r="G42" s="385"/>
      <c r="H42" s="385"/>
      <c r="I42" s="386"/>
      <c r="J42" s="37"/>
      <c r="K42" s="37"/>
    </row>
    <row r="43" spans="2:11" ht="29.25" customHeight="1" x14ac:dyDescent="0.2">
      <c r="B43" s="382" t="s">
        <v>164</v>
      </c>
      <c r="C43" s="383"/>
      <c r="D43" s="383"/>
      <c r="E43" s="383"/>
      <c r="F43" s="383"/>
      <c r="G43" s="383"/>
      <c r="H43" s="383"/>
      <c r="I43" s="384"/>
      <c r="J43" s="14"/>
      <c r="K43" s="14"/>
    </row>
    <row r="44" spans="2:11" ht="32.25" customHeight="1" x14ac:dyDescent="0.2">
      <c r="B44" s="357"/>
      <c r="C44" s="358"/>
      <c r="D44" s="358"/>
      <c r="E44" s="358"/>
      <c r="F44" s="358"/>
      <c r="G44" s="358"/>
      <c r="H44" s="358"/>
      <c r="I44" s="359"/>
      <c r="J44" s="14"/>
      <c r="K44" s="14"/>
    </row>
    <row r="45" spans="2:11" ht="32.25" customHeight="1" x14ac:dyDescent="0.2">
      <c r="B45" s="360"/>
      <c r="C45" s="361"/>
      <c r="D45" s="361"/>
      <c r="E45" s="361"/>
      <c r="F45" s="361"/>
      <c r="G45" s="361"/>
      <c r="H45" s="361"/>
      <c r="I45" s="362"/>
      <c r="J45" s="37"/>
      <c r="K45" s="37"/>
    </row>
    <row r="46" spans="2:11" ht="32.25" customHeight="1" x14ac:dyDescent="0.2">
      <c r="B46" s="360"/>
      <c r="C46" s="361"/>
      <c r="D46" s="361"/>
      <c r="E46" s="361"/>
      <c r="F46" s="361"/>
      <c r="G46" s="361"/>
      <c r="H46" s="361"/>
      <c r="I46" s="362"/>
      <c r="J46" s="37"/>
      <c r="K46" s="37"/>
    </row>
    <row r="47" spans="2:11" ht="32.25" customHeight="1" x14ac:dyDescent="0.2">
      <c r="B47" s="360"/>
      <c r="C47" s="361"/>
      <c r="D47" s="361"/>
      <c r="E47" s="361"/>
      <c r="F47" s="361"/>
      <c r="G47" s="361"/>
      <c r="H47" s="361"/>
      <c r="I47" s="362"/>
      <c r="J47" s="37"/>
      <c r="K47" s="37"/>
    </row>
    <row r="48" spans="2:11" ht="32.25" customHeight="1" x14ac:dyDescent="0.2">
      <c r="B48" s="363"/>
      <c r="C48" s="364"/>
      <c r="D48" s="364"/>
      <c r="E48" s="364"/>
      <c r="F48" s="364"/>
      <c r="G48" s="364"/>
      <c r="H48" s="364"/>
      <c r="I48" s="365"/>
      <c r="J48" s="12"/>
      <c r="K48" s="12"/>
    </row>
    <row r="49" spans="2:11" ht="83.25" customHeight="1" x14ac:dyDescent="0.2">
      <c r="B49" s="18" t="s">
        <v>165</v>
      </c>
      <c r="C49" s="385" t="s">
        <v>53</v>
      </c>
      <c r="D49" s="385"/>
      <c r="E49" s="385"/>
      <c r="F49" s="385"/>
      <c r="G49" s="385"/>
      <c r="H49" s="385"/>
      <c r="I49" s="386"/>
      <c r="J49" s="38"/>
      <c r="K49" s="38"/>
    </row>
    <row r="50" spans="2:11" ht="34.5" customHeight="1" x14ac:dyDescent="0.2">
      <c r="B50" s="18" t="s">
        <v>166</v>
      </c>
      <c r="C50" s="387" t="s">
        <v>140</v>
      </c>
      <c r="D50" s="387"/>
      <c r="E50" s="387"/>
      <c r="F50" s="387"/>
      <c r="G50" s="387"/>
      <c r="H50" s="387"/>
      <c r="I50" s="388"/>
      <c r="J50" s="38"/>
      <c r="K50" s="38"/>
    </row>
    <row r="51" spans="2:11" ht="34.5" customHeight="1" x14ac:dyDescent="0.2">
      <c r="B51" s="112" t="s">
        <v>167</v>
      </c>
      <c r="C51" s="389" t="s">
        <v>54</v>
      </c>
      <c r="D51" s="390"/>
      <c r="E51" s="390"/>
      <c r="F51" s="390"/>
      <c r="G51" s="390"/>
      <c r="H51" s="390"/>
      <c r="I51" s="391"/>
      <c r="J51" s="38"/>
      <c r="K51" s="38"/>
    </row>
    <row r="52" spans="2:11" ht="29.25" customHeight="1" x14ac:dyDescent="0.2">
      <c r="B52" s="382" t="s">
        <v>168</v>
      </c>
      <c r="C52" s="383"/>
      <c r="D52" s="383"/>
      <c r="E52" s="383"/>
      <c r="F52" s="383"/>
      <c r="G52" s="383"/>
      <c r="H52" s="383"/>
      <c r="I52" s="384"/>
      <c r="J52" s="38"/>
      <c r="K52" s="38"/>
    </row>
    <row r="53" spans="2:11" ht="33" customHeight="1" x14ac:dyDescent="0.2">
      <c r="B53" s="392" t="s">
        <v>169</v>
      </c>
      <c r="C53" s="111" t="s">
        <v>170</v>
      </c>
      <c r="D53" s="393" t="s">
        <v>171</v>
      </c>
      <c r="E53" s="393"/>
      <c r="F53" s="393"/>
      <c r="G53" s="393" t="s">
        <v>172</v>
      </c>
      <c r="H53" s="393"/>
      <c r="I53" s="394"/>
      <c r="J53" s="39"/>
      <c r="K53" s="39"/>
    </row>
    <row r="54" spans="2:11" ht="31.5" customHeight="1" x14ac:dyDescent="0.2">
      <c r="B54" s="392"/>
      <c r="C54" s="40"/>
      <c r="D54" s="387"/>
      <c r="E54" s="387"/>
      <c r="F54" s="387"/>
      <c r="G54" s="395"/>
      <c r="H54" s="395"/>
      <c r="I54" s="396"/>
      <c r="J54" s="39"/>
      <c r="K54" s="39"/>
    </row>
    <row r="55" spans="2:11" ht="31.5" customHeight="1" x14ac:dyDescent="0.2">
      <c r="B55" s="112" t="s">
        <v>173</v>
      </c>
      <c r="C55" s="408" t="s">
        <v>174</v>
      </c>
      <c r="D55" s="408"/>
      <c r="E55" s="409" t="s">
        <v>175</v>
      </c>
      <c r="F55" s="409"/>
      <c r="G55" s="408" t="s">
        <v>176</v>
      </c>
      <c r="H55" s="408"/>
      <c r="I55" s="410"/>
      <c r="J55" s="41"/>
      <c r="K55" s="41"/>
    </row>
    <row r="56" spans="2:11" ht="31.5" customHeight="1" x14ac:dyDescent="0.2">
      <c r="B56" s="112" t="s">
        <v>177</v>
      </c>
      <c r="C56" s="387" t="str">
        <f>+'[3]HV 1'!C56:D56</f>
        <v>NICOLAS ADOLFO CORREAL HUERTAS</v>
      </c>
      <c r="D56" s="387"/>
      <c r="E56" s="411" t="s">
        <v>178</v>
      </c>
      <c r="F56" s="411"/>
      <c r="G56" s="408" t="str">
        <f>+'[4]HV 1'!G56:I56</f>
        <v>DIANA VIDAL</v>
      </c>
      <c r="H56" s="408"/>
      <c r="I56" s="410"/>
      <c r="J56" s="41"/>
      <c r="K56" s="41"/>
    </row>
    <row r="57" spans="2:11" ht="31.5" customHeight="1" x14ac:dyDescent="0.2">
      <c r="B57" s="112" t="s">
        <v>179</v>
      </c>
      <c r="C57" s="387"/>
      <c r="D57" s="387"/>
      <c r="E57" s="397" t="s">
        <v>180</v>
      </c>
      <c r="F57" s="398"/>
      <c r="G57" s="401"/>
      <c r="H57" s="402"/>
      <c r="I57" s="403"/>
      <c r="J57" s="42"/>
      <c r="K57" s="42"/>
    </row>
    <row r="58" spans="2:11" ht="31.5" customHeight="1" thickBot="1" x14ac:dyDescent="0.25">
      <c r="B58" s="78" t="s">
        <v>181</v>
      </c>
      <c r="C58" s="407"/>
      <c r="D58" s="407"/>
      <c r="E58" s="399"/>
      <c r="F58" s="400"/>
      <c r="G58" s="404"/>
      <c r="H58" s="405"/>
      <c r="I58" s="406"/>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ColWidth="11.42578125" defaultRowHeight="15" x14ac:dyDescent="0.25"/>
  <cols>
    <col min="1" max="1" width="1.28515625" customWidth="1"/>
    <col min="2" max="2" width="20.140625" style="56"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16"/>
      <c r="C1" s="419" t="s">
        <v>0</v>
      </c>
      <c r="D1" s="420"/>
      <c r="E1" s="420"/>
      <c r="F1" s="420"/>
      <c r="G1" s="420"/>
      <c r="H1" s="421"/>
      <c r="I1" s="422"/>
      <c r="J1" s="423"/>
    </row>
    <row r="2" spans="2:13" ht="18" customHeight="1" thickBot="1" x14ac:dyDescent="0.3">
      <c r="B2" s="417"/>
      <c r="C2" s="419" t="s">
        <v>1</v>
      </c>
      <c r="D2" s="420"/>
      <c r="E2" s="420"/>
      <c r="F2" s="420"/>
      <c r="G2" s="420"/>
      <c r="H2" s="421"/>
      <c r="I2" s="424"/>
      <c r="J2" s="425"/>
    </row>
    <row r="3" spans="2:13" ht="18" customHeight="1" thickBot="1" x14ac:dyDescent="0.3">
      <c r="B3" s="417"/>
      <c r="C3" s="419" t="s">
        <v>182</v>
      </c>
      <c r="D3" s="420"/>
      <c r="E3" s="420"/>
      <c r="F3" s="420"/>
      <c r="G3" s="420"/>
      <c r="H3" s="421"/>
      <c r="I3" s="424"/>
      <c r="J3" s="425"/>
    </row>
    <row r="4" spans="2:13" ht="18" customHeight="1" thickBot="1" x14ac:dyDescent="0.3">
      <c r="B4" s="418"/>
      <c r="C4" s="419" t="s">
        <v>183</v>
      </c>
      <c r="D4" s="420"/>
      <c r="E4" s="420"/>
      <c r="F4" s="421"/>
      <c r="G4" s="428" t="s">
        <v>184</v>
      </c>
      <c r="H4" s="429"/>
      <c r="I4" s="426"/>
      <c r="J4" s="427"/>
    </row>
    <row r="5" spans="2:13" ht="18" customHeight="1" thickBot="1" x14ac:dyDescent="0.3">
      <c r="B5" s="53"/>
      <c r="C5" s="10"/>
      <c r="D5" s="10"/>
      <c r="E5" s="10"/>
      <c r="F5" s="10"/>
      <c r="G5" s="10"/>
      <c r="H5" s="10"/>
      <c r="I5" s="10"/>
      <c r="J5" s="54"/>
    </row>
    <row r="6" spans="2:13" ht="51.75" customHeight="1" thickBot="1" x14ac:dyDescent="0.3">
      <c r="B6" s="1" t="s">
        <v>185</v>
      </c>
      <c r="C6" s="432" t="str">
        <f>+'[5]Sección 1. Metas - Magnitud'!C7</f>
        <v>1032 - Gestión y control de tránsito y transporte</v>
      </c>
      <c r="D6" s="433"/>
      <c r="E6" s="434"/>
      <c r="F6" s="55"/>
      <c r="G6" s="10"/>
      <c r="H6" s="10"/>
      <c r="I6" s="10"/>
      <c r="J6" s="54"/>
    </row>
    <row r="7" spans="2:13" ht="32.25" customHeight="1" thickBot="1" x14ac:dyDescent="0.3">
      <c r="B7" s="2" t="s">
        <v>186</v>
      </c>
      <c r="C7" s="432" t="str">
        <f>+'[5]Sección 1. Metas - Magnitud'!C8:F8</f>
        <v>Dirección de Control y Vigilancia</v>
      </c>
      <c r="D7" s="433"/>
      <c r="E7" s="434"/>
      <c r="F7" s="55"/>
      <c r="G7" s="10"/>
      <c r="H7" s="10"/>
      <c r="I7" s="10"/>
      <c r="J7" s="54"/>
    </row>
    <row r="8" spans="2:13" ht="32.25" customHeight="1" thickBot="1" x14ac:dyDescent="0.3">
      <c r="B8" s="2" t="s">
        <v>187</v>
      </c>
      <c r="C8" s="432" t="str">
        <f>+'[5]Sección 1. Metas - Magnitud'!C9:F9</f>
        <v>Subsecretaría de Servicios de la Movilidad</v>
      </c>
      <c r="D8" s="433"/>
      <c r="E8" s="434"/>
      <c r="F8" s="4"/>
      <c r="G8" s="10"/>
      <c r="H8" s="10"/>
      <c r="I8" s="10"/>
      <c r="J8" s="54"/>
    </row>
    <row r="9" spans="2:13" ht="33.75" customHeight="1" thickBot="1" x14ac:dyDescent="0.3">
      <c r="B9" s="2" t="s">
        <v>188</v>
      </c>
      <c r="C9" s="432" t="s">
        <v>189</v>
      </c>
      <c r="D9" s="433"/>
      <c r="E9" s="434"/>
      <c r="F9" s="55"/>
      <c r="G9" s="10"/>
      <c r="H9" s="10"/>
      <c r="I9" s="10"/>
      <c r="J9" s="54"/>
    </row>
    <row r="10" spans="2:13" ht="32.25" customHeight="1" thickBot="1" x14ac:dyDescent="0.3">
      <c r="B10" s="2" t="s">
        <v>190</v>
      </c>
      <c r="C10" s="432" t="s">
        <v>95</v>
      </c>
      <c r="D10" s="433"/>
      <c r="E10" s="434"/>
    </row>
    <row r="12" spans="2:13" x14ac:dyDescent="0.25">
      <c r="B12" s="442" t="s">
        <v>191</v>
      </c>
      <c r="C12" s="443"/>
      <c r="D12" s="443"/>
      <c r="E12" s="443"/>
      <c r="F12" s="443"/>
      <c r="G12" s="443"/>
      <c r="H12" s="444"/>
      <c r="I12" s="436" t="s">
        <v>192</v>
      </c>
      <c r="J12" s="437"/>
      <c r="K12" s="437"/>
    </row>
    <row r="13" spans="2:13" s="57" customFormat="1" ht="30" customHeight="1" x14ac:dyDescent="0.25">
      <c r="B13" s="430" t="s">
        <v>193</v>
      </c>
      <c r="C13" s="430" t="s">
        <v>194</v>
      </c>
      <c r="D13" s="430" t="s">
        <v>195</v>
      </c>
      <c r="E13" s="430" t="s">
        <v>196</v>
      </c>
      <c r="F13" s="430" t="s">
        <v>197</v>
      </c>
      <c r="G13" s="430" t="s">
        <v>198</v>
      </c>
      <c r="H13" s="430" t="s">
        <v>199</v>
      </c>
      <c r="I13" s="438" t="s">
        <v>200</v>
      </c>
      <c r="J13" s="440" t="s">
        <v>201</v>
      </c>
      <c r="K13" s="435" t="s">
        <v>202</v>
      </c>
    </row>
    <row r="14" spans="2:13" s="57" customFormat="1" x14ac:dyDescent="0.25">
      <c r="B14" s="431"/>
      <c r="C14" s="431"/>
      <c r="D14" s="431"/>
      <c r="E14" s="431"/>
      <c r="F14" s="431"/>
      <c r="G14" s="431"/>
      <c r="H14" s="431"/>
      <c r="I14" s="439"/>
      <c r="J14" s="441"/>
      <c r="K14" s="435"/>
    </row>
    <row r="15" spans="2:13" s="57" customFormat="1" ht="105" x14ac:dyDescent="0.25">
      <c r="B15" s="96">
        <v>1</v>
      </c>
      <c r="C15" s="135" t="s">
        <v>203</v>
      </c>
      <c r="D15" s="95">
        <v>0.19</v>
      </c>
      <c r="E15" s="91"/>
      <c r="F15" s="93" t="s">
        <v>204</v>
      </c>
      <c r="G15" s="163">
        <v>0.19</v>
      </c>
      <c r="H15" s="106">
        <v>43160</v>
      </c>
      <c r="I15" s="104">
        <v>0.19</v>
      </c>
      <c r="J15" s="110">
        <v>43132</v>
      </c>
      <c r="K15" s="101"/>
      <c r="M15" s="108"/>
    </row>
    <row r="16" spans="2:13" ht="60" x14ac:dyDescent="0.25">
      <c r="B16" s="134">
        <v>2</v>
      </c>
      <c r="C16" s="102" t="s">
        <v>205</v>
      </c>
      <c r="D16" s="95">
        <v>0.02</v>
      </c>
      <c r="E16" s="91"/>
      <c r="F16" s="93" t="s">
        <v>206</v>
      </c>
      <c r="G16" s="163">
        <v>0.02</v>
      </c>
      <c r="H16" s="106">
        <v>43344</v>
      </c>
      <c r="I16" s="104"/>
      <c r="J16" s="110"/>
      <c r="K16" s="101"/>
      <c r="M16" s="109"/>
    </row>
    <row r="17" spans="2:11" ht="75" x14ac:dyDescent="0.25">
      <c r="B17" s="162">
        <v>3</v>
      </c>
      <c r="C17" s="75" t="s">
        <v>207</v>
      </c>
      <c r="D17" s="95">
        <v>0.04</v>
      </c>
      <c r="E17" s="91"/>
      <c r="F17" s="93" t="s">
        <v>208</v>
      </c>
      <c r="G17" s="163">
        <v>0.04</v>
      </c>
      <c r="H17" s="106">
        <v>43435</v>
      </c>
      <c r="I17" s="104"/>
      <c r="J17" s="110"/>
      <c r="K17" s="101"/>
    </row>
    <row r="18" spans="2:11" x14ac:dyDescent="0.25">
      <c r="B18" s="412" t="s">
        <v>209</v>
      </c>
      <c r="C18" s="413"/>
      <c r="D18" s="58">
        <f>SUM(D15:D17)</f>
        <v>0.25</v>
      </c>
      <c r="E18" s="414" t="s">
        <v>209</v>
      </c>
      <c r="F18" s="415"/>
      <c r="G18" s="58">
        <f>SUM(G15:G17)</f>
        <v>0.25</v>
      </c>
      <c r="H18" s="161"/>
      <c r="I18" s="105">
        <f>SUM(I15:I17)</f>
        <v>0.19</v>
      </c>
      <c r="J18" s="103"/>
      <c r="K18" s="103"/>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64"/>
  <sheetViews>
    <sheetView tabSelected="1" topLeftCell="A24" zoomScale="90" zoomScaleNormal="90" workbookViewId="0">
      <selection activeCell="J39" sqref="J39"/>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0" width="22.42578125" style="7" customWidth="1"/>
    <col min="11" max="11" width="22.42578125" style="7" hidden="1" customWidth="1"/>
    <col min="12" max="12" width="0" style="3" hidden="1" customWidth="1"/>
    <col min="13" max="14" width="0" style="166" hidden="1" customWidth="1"/>
    <col min="15" max="24" width="0" style="3" hidden="1" customWidth="1"/>
    <col min="25" max="16384" width="11.42578125" style="7" hidden="1"/>
  </cols>
  <sheetData>
    <row r="1" spans="2:14" ht="37.5" customHeight="1" x14ac:dyDescent="0.2">
      <c r="B1" s="445"/>
      <c r="C1" s="458" t="s">
        <v>1</v>
      </c>
      <c r="D1" s="458"/>
      <c r="E1" s="458"/>
      <c r="F1" s="458"/>
      <c r="G1" s="458"/>
      <c r="H1" s="458"/>
      <c r="I1" s="447"/>
      <c r="J1" s="10"/>
      <c r="K1" s="10"/>
      <c r="M1" s="165" t="s">
        <v>61</v>
      </c>
    </row>
    <row r="2" spans="2:14" ht="37.5" customHeight="1" x14ac:dyDescent="0.2">
      <c r="B2" s="446"/>
      <c r="C2" s="459" t="s">
        <v>210</v>
      </c>
      <c r="D2" s="459"/>
      <c r="E2" s="459"/>
      <c r="F2" s="459"/>
      <c r="G2" s="459"/>
      <c r="H2" s="459"/>
      <c r="I2" s="448"/>
      <c r="J2" s="10"/>
      <c r="K2" s="10"/>
      <c r="M2" s="165" t="s">
        <v>62</v>
      </c>
    </row>
    <row r="3" spans="2:14" ht="37.5" customHeight="1" x14ac:dyDescent="0.2">
      <c r="B3" s="446"/>
      <c r="C3" s="459" t="s">
        <v>211</v>
      </c>
      <c r="D3" s="459"/>
      <c r="E3" s="459"/>
      <c r="F3" s="459" t="s">
        <v>212</v>
      </c>
      <c r="G3" s="459"/>
      <c r="H3" s="459"/>
      <c r="I3" s="448"/>
      <c r="J3" s="10"/>
      <c r="K3" s="10"/>
      <c r="M3" s="165" t="s">
        <v>64</v>
      </c>
    </row>
    <row r="4" spans="2:14" ht="23.25" customHeight="1" x14ac:dyDescent="0.2">
      <c r="B4" s="460"/>
      <c r="C4" s="461"/>
      <c r="D4" s="461"/>
      <c r="E4" s="461"/>
      <c r="F4" s="461"/>
      <c r="G4" s="461"/>
      <c r="H4" s="461"/>
      <c r="I4" s="462"/>
      <c r="J4" s="12"/>
      <c r="K4" s="12"/>
    </row>
    <row r="5" spans="2:14" ht="24" customHeight="1" x14ac:dyDescent="0.2">
      <c r="B5" s="463" t="s">
        <v>213</v>
      </c>
      <c r="C5" s="464"/>
      <c r="D5" s="464"/>
      <c r="E5" s="464"/>
      <c r="F5" s="464"/>
      <c r="G5" s="464"/>
      <c r="H5" s="464"/>
      <c r="I5" s="465"/>
      <c r="J5" s="14"/>
      <c r="K5" s="14"/>
      <c r="N5" s="166" t="s">
        <v>71</v>
      </c>
    </row>
    <row r="6" spans="2:14" ht="30.75" customHeight="1" x14ac:dyDescent="0.2">
      <c r="B6" s="183" t="s">
        <v>214</v>
      </c>
      <c r="C6" s="181">
        <v>1</v>
      </c>
      <c r="D6" s="466" t="s">
        <v>215</v>
      </c>
      <c r="E6" s="466"/>
      <c r="F6" s="468" t="s">
        <v>216</v>
      </c>
      <c r="G6" s="468"/>
      <c r="H6" s="468"/>
      <c r="I6" s="469"/>
      <c r="J6" s="15"/>
      <c r="K6" s="15"/>
      <c r="M6" s="165" t="s">
        <v>75</v>
      </c>
      <c r="N6" s="166" t="s">
        <v>76</v>
      </c>
    </row>
    <row r="7" spans="2:14" ht="30.75" customHeight="1" x14ac:dyDescent="0.2">
      <c r="B7" s="183" t="s">
        <v>217</v>
      </c>
      <c r="C7" s="181" t="s">
        <v>78</v>
      </c>
      <c r="D7" s="466" t="s">
        <v>218</v>
      </c>
      <c r="E7" s="466"/>
      <c r="F7" s="467" t="s">
        <v>219</v>
      </c>
      <c r="G7" s="467"/>
      <c r="H7" s="182" t="s">
        <v>220</v>
      </c>
      <c r="I7" s="201" t="s">
        <v>78</v>
      </c>
      <c r="J7" s="17"/>
      <c r="K7" s="17"/>
      <c r="M7" s="165" t="s">
        <v>82</v>
      </c>
      <c r="N7" s="166" t="s">
        <v>83</v>
      </c>
    </row>
    <row r="8" spans="2:14" ht="30.75" customHeight="1" x14ac:dyDescent="0.2">
      <c r="B8" s="183" t="s">
        <v>221</v>
      </c>
      <c r="C8" s="468" t="s">
        <v>222</v>
      </c>
      <c r="D8" s="468"/>
      <c r="E8" s="468"/>
      <c r="F8" s="468"/>
      <c r="G8" s="182" t="s">
        <v>223</v>
      </c>
      <c r="H8" s="473">
        <v>7551</v>
      </c>
      <c r="I8" s="474"/>
      <c r="J8" s="19"/>
      <c r="K8" s="19"/>
      <c r="M8" s="165" t="s">
        <v>87</v>
      </c>
      <c r="N8" s="166" t="s">
        <v>42</v>
      </c>
    </row>
    <row r="9" spans="2:14" ht="30.75" customHeight="1" x14ac:dyDescent="0.2">
      <c r="B9" s="183" t="s">
        <v>62</v>
      </c>
      <c r="C9" s="475" t="s">
        <v>82</v>
      </c>
      <c r="D9" s="475"/>
      <c r="E9" s="475"/>
      <c r="F9" s="475"/>
      <c r="G9" s="182" t="s">
        <v>224</v>
      </c>
      <c r="H9" s="476" t="s">
        <v>225</v>
      </c>
      <c r="I9" s="477"/>
      <c r="J9" s="20"/>
      <c r="K9" s="20"/>
      <c r="M9" s="167" t="s">
        <v>91</v>
      </c>
    </row>
    <row r="10" spans="2:14" ht="30.75" customHeight="1" x14ac:dyDescent="0.2">
      <c r="B10" s="183" t="s">
        <v>226</v>
      </c>
      <c r="C10" s="468" t="s">
        <v>227</v>
      </c>
      <c r="D10" s="468"/>
      <c r="E10" s="468"/>
      <c r="F10" s="468"/>
      <c r="G10" s="468"/>
      <c r="H10" s="468"/>
      <c r="I10" s="469"/>
      <c r="J10" s="22"/>
      <c r="K10" s="22"/>
      <c r="M10" s="167"/>
    </row>
    <row r="11" spans="2:14" ht="30.75" customHeight="1" x14ac:dyDescent="0.2">
      <c r="B11" s="183" t="s">
        <v>228</v>
      </c>
      <c r="C11" s="478" t="s">
        <v>229</v>
      </c>
      <c r="D11" s="479"/>
      <c r="E11" s="479"/>
      <c r="F11" s="479"/>
      <c r="G11" s="479"/>
      <c r="H11" s="479"/>
      <c r="I11" s="480"/>
      <c r="J11" s="17"/>
      <c r="K11" s="17"/>
      <c r="M11" s="167"/>
      <c r="N11" s="166" t="s">
        <v>96</v>
      </c>
    </row>
    <row r="12" spans="2:14" ht="30.75" customHeight="1" x14ac:dyDescent="0.2">
      <c r="B12" s="183" t="s">
        <v>230</v>
      </c>
      <c r="C12" s="481" t="s">
        <v>231</v>
      </c>
      <c r="D12" s="481"/>
      <c r="E12" s="481"/>
      <c r="F12" s="481"/>
      <c r="G12" s="182" t="s">
        <v>232</v>
      </c>
      <c r="H12" s="482" t="s">
        <v>100</v>
      </c>
      <c r="I12" s="483"/>
      <c r="J12" s="17"/>
      <c r="K12" s="17"/>
      <c r="M12" s="167" t="s">
        <v>101</v>
      </c>
      <c r="N12" s="166" t="s">
        <v>78</v>
      </c>
    </row>
    <row r="13" spans="2:14" ht="30.75" customHeight="1" x14ac:dyDescent="0.2">
      <c r="B13" s="183" t="s">
        <v>233</v>
      </c>
      <c r="C13" s="484" t="s">
        <v>234</v>
      </c>
      <c r="D13" s="484"/>
      <c r="E13" s="484"/>
      <c r="F13" s="484"/>
      <c r="G13" s="182" t="s">
        <v>235</v>
      </c>
      <c r="H13" s="467" t="s">
        <v>42</v>
      </c>
      <c r="I13" s="485"/>
      <c r="J13" s="17"/>
      <c r="K13" s="17"/>
      <c r="M13" s="167" t="s">
        <v>105</v>
      </c>
    </row>
    <row r="14" spans="2:14" ht="39" customHeight="1" x14ac:dyDescent="0.2">
      <c r="B14" s="183" t="s">
        <v>236</v>
      </c>
      <c r="C14" s="486" t="s">
        <v>237</v>
      </c>
      <c r="D14" s="486"/>
      <c r="E14" s="486"/>
      <c r="F14" s="486"/>
      <c r="G14" s="486"/>
      <c r="H14" s="486"/>
      <c r="I14" s="487"/>
      <c r="J14" s="22"/>
      <c r="K14" s="22"/>
      <c r="M14" s="167" t="s">
        <v>108</v>
      </c>
    </row>
    <row r="15" spans="2:14" ht="30.75" customHeight="1" x14ac:dyDescent="0.2">
      <c r="B15" s="183" t="s">
        <v>238</v>
      </c>
      <c r="C15" s="470" t="s">
        <v>239</v>
      </c>
      <c r="D15" s="471"/>
      <c r="E15" s="471"/>
      <c r="F15" s="471"/>
      <c r="G15" s="471"/>
      <c r="H15" s="471"/>
      <c r="I15" s="472"/>
      <c r="J15" s="23"/>
      <c r="K15" s="23"/>
      <c r="M15" s="167" t="s">
        <v>112</v>
      </c>
    </row>
    <row r="16" spans="2:14" ht="20.25" customHeight="1" x14ac:dyDescent="0.2">
      <c r="B16" s="183" t="s">
        <v>240</v>
      </c>
      <c r="C16" s="468" t="s">
        <v>241</v>
      </c>
      <c r="D16" s="468"/>
      <c r="E16" s="468"/>
      <c r="F16" s="468"/>
      <c r="G16" s="468"/>
      <c r="H16" s="468"/>
      <c r="I16" s="469"/>
      <c r="J16" s="24"/>
      <c r="K16" s="24"/>
      <c r="M16" s="167"/>
    </row>
    <row r="17" spans="2:13" ht="30.75" customHeight="1" x14ac:dyDescent="0.2">
      <c r="B17" s="183" t="s">
        <v>242</v>
      </c>
      <c r="C17" s="467" t="s">
        <v>243</v>
      </c>
      <c r="D17" s="488"/>
      <c r="E17" s="488"/>
      <c r="F17" s="488"/>
      <c r="G17" s="488"/>
      <c r="H17" s="488"/>
      <c r="I17" s="489"/>
      <c r="J17" s="25"/>
      <c r="K17" s="25"/>
      <c r="M17" s="167" t="s">
        <v>100</v>
      </c>
    </row>
    <row r="18" spans="2:13" ht="18" customHeight="1" x14ac:dyDescent="0.2">
      <c r="B18" s="490" t="s">
        <v>244</v>
      </c>
      <c r="C18" s="491" t="s">
        <v>245</v>
      </c>
      <c r="D18" s="491"/>
      <c r="E18" s="491"/>
      <c r="F18" s="492" t="s">
        <v>246</v>
      </c>
      <c r="G18" s="492"/>
      <c r="H18" s="492"/>
      <c r="I18" s="493"/>
      <c r="J18" s="26"/>
      <c r="K18" s="26"/>
      <c r="M18" s="167" t="s">
        <v>122</v>
      </c>
    </row>
    <row r="19" spans="2:13" ht="30" customHeight="1" x14ac:dyDescent="0.2">
      <c r="B19" s="490"/>
      <c r="C19" s="468" t="s">
        <v>247</v>
      </c>
      <c r="D19" s="468"/>
      <c r="E19" s="468"/>
      <c r="F19" s="468" t="s">
        <v>248</v>
      </c>
      <c r="G19" s="468"/>
      <c r="H19" s="468"/>
      <c r="I19" s="469"/>
      <c r="J19" s="24"/>
      <c r="K19" s="24"/>
      <c r="M19" s="167" t="s">
        <v>126</v>
      </c>
    </row>
    <row r="20" spans="2:13" ht="39.75" customHeight="1" x14ac:dyDescent="0.2">
      <c r="B20" s="183" t="s">
        <v>249</v>
      </c>
      <c r="C20" s="497" t="s">
        <v>250</v>
      </c>
      <c r="D20" s="498"/>
      <c r="E20" s="499"/>
      <c r="F20" s="482" t="s">
        <v>250</v>
      </c>
      <c r="G20" s="482"/>
      <c r="H20" s="482"/>
      <c r="I20" s="483"/>
      <c r="J20" s="17"/>
      <c r="K20" s="17"/>
      <c r="M20" s="167"/>
    </row>
    <row r="21" spans="2:13" ht="42" customHeight="1" x14ac:dyDescent="0.2">
      <c r="B21" s="183" t="s">
        <v>251</v>
      </c>
      <c r="C21" s="500" t="s">
        <v>252</v>
      </c>
      <c r="D21" s="501"/>
      <c r="E21" s="502"/>
      <c r="F21" s="500" t="s">
        <v>253</v>
      </c>
      <c r="G21" s="501"/>
      <c r="H21" s="501"/>
      <c r="I21" s="503"/>
      <c r="J21" s="23"/>
      <c r="K21" s="23"/>
      <c r="M21" s="167"/>
    </row>
    <row r="22" spans="2:13" ht="30" customHeight="1" x14ac:dyDescent="0.2">
      <c r="B22" s="183" t="s">
        <v>254</v>
      </c>
      <c r="C22" s="504">
        <v>44562</v>
      </c>
      <c r="D22" s="501"/>
      <c r="E22" s="502"/>
      <c r="F22" s="182" t="s">
        <v>255</v>
      </c>
      <c r="G22" s="222">
        <v>0.16839999999999999</v>
      </c>
      <c r="H22" s="182" t="s">
        <v>256</v>
      </c>
      <c r="I22" s="223">
        <v>0.26</v>
      </c>
      <c r="J22" s="209"/>
      <c r="K22" s="28"/>
      <c r="M22" s="167"/>
    </row>
    <row r="23" spans="2:13" ht="27" customHeight="1" x14ac:dyDescent="0.2">
      <c r="B23" s="183" t="s">
        <v>257</v>
      </c>
      <c r="C23" s="504">
        <v>44926</v>
      </c>
      <c r="D23" s="501"/>
      <c r="E23" s="502"/>
      <c r="F23" s="182" t="s">
        <v>258</v>
      </c>
      <c r="G23" s="505">
        <v>0.34</v>
      </c>
      <c r="H23" s="506"/>
      <c r="I23" s="507"/>
      <c r="J23" s="209"/>
      <c r="K23" s="29"/>
      <c r="M23" s="167"/>
    </row>
    <row r="24" spans="2:13" ht="30.75" customHeight="1" x14ac:dyDescent="0.2">
      <c r="B24" s="186" t="s">
        <v>259</v>
      </c>
      <c r="C24" s="508" t="s">
        <v>112</v>
      </c>
      <c r="D24" s="509"/>
      <c r="E24" s="510"/>
      <c r="F24" s="187" t="s">
        <v>260</v>
      </c>
      <c r="G24" s="500" t="s">
        <v>44</v>
      </c>
      <c r="H24" s="501"/>
      <c r="I24" s="503"/>
      <c r="J24" s="180"/>
      <c r="K24" s="26"/>
      <c r="M24" s="167"/>
    </row>
    <row r="25" spans="2:13" ht="22.5" customHeight="1" x14ac:dyDescent="0.2">
      <c r="B25" s="511" t="s">
        <v>261</v>
      </c>
      <c r="C25" s="512"/>
      <c r="D25" s="512"/>
      <c r="E25" s="512"/>
      <c r="F25" s="512"/>
      <c r="G25" s="512"/>
      <c r="H25" s="512"/>
      <c r="I25" s="513"/>
      <c r="J25" s="233"/>
      <c r="K25" s="172"/>
      <c r="L25" s="175"/>
      <c r="M25" s="167"/>
    </row>
    <row r="26" spans="2:13" ht="43.5" customHeight="1" x14ac:dyDescent="0.2">
      <c r="B26" s="188" t="s">
        <v>142</v>
      </c>
      <c r="C26" s="189" t="s">
        <v>262</v>
      </c>
      <c r="D26" s="189" t="s">
        <v>263</v>
      </c>
      <c r="E26" s="190" t="s">
        <v>264</v>
      </c>
      <c r="F26" s="189" t="s">
        <v>265</v>
      </c>
      <c r="G26" s="189" t="s">
        <v>266</v>
      </c>
      <c r="H26" s="190" t="s">
        <v>267</v>
      </c>
      <c r="I26" s="191" t="s">
        <v>268</v>
      </c>
      <c r="J26" s="24"/>
      <c r="K26" s="173"/>
      <c r="L26" s="175"/>
      <c r="M26" s="167"/>
    </row>
    <row r="27" spans="2:13" ht="15.75" customHeight="1" x14ac:dyDescent="0.2">
      <c r="B27" s="192" t="s">
        <v>269</v>
      </c>
      <c r="C27" s="232">
        <v>2.8299999999999999E-2</v>
      </c>
      <c r="D27" s="235">
        <v>2.8299999999999999E-2</v>
      </c>
      <c r="E27" s="220">
        <f>IF(OR(C27=0,C27=""),0,D27/C27)</f>
        <v>1</v>
      </c>
      <c r="F27" s="514">
        <f>SUM(C27:C38)</f>
        <v>0.33980000000000005</v>
      </c>
      <c r="G27" s="517">
        <f>SUM(D27:D38)</f>
        <v>0.29460000000000003</v>
      </c>
      <c r="H27" s="196">
        <f>+(D27*100%)/$G$23</f>
        <v>8.3235294117647046E-2</v>
      </c>
      <c r="I27" s="520">
        <f>G27+I22</f>
        <v>0.55459999999999998</v>
      </c>
      <c r="J27" s="236"/>
      <c r="K27" s="174"/>
      <c r="L27" s="175"/>
    </row>
    <row r="28" spans="2:13" ht="15.75" customHeight="1" x14ac:dyDescent="0.2">
      <c r="B28" s="192" t="s">
        <v>152</v>
      </c>
      <c r="C28" s="232">
        <v>1.72E-2</v>
      </c>
      <c r="D28" s="235">
        <v>1.72E-2</v>
      </c>
      <c r="E28" s="220">
        <f t="shared" ref="E28:E38" si="0">IF(OR(C28=0,C28=""),0,D28/C28)</f>
        <v>1</v>
      </c>
      <c r="F28" s="515"/>
      <c r="G28" s="518"/>
      <c r="H28" s="196">
        <f>+IF(D28="","",((D28*100%)/$G$23)+H27)</f>
        <v>0.13382352941176467</v>
      </c>
      <c r="I28" s="521"/>
      <c r="J28" s="234"/>
      <c r="K28" s="174"/>
      <c r="L28" s="175"/>
    </row>
    <row r="29" spans="2:13" ht="15.75" customHeight="1" x14ac:dyDescent="0.2">
      <c r="B29" s="192" t="s">
        <v>153</v>
      </c>
      <c r="C29" s="232">
        <v>2.2700000000000001E-2</v>
      </c>
      <c r="D29" s="235">
        <v>2.2700000000000001E-2</v>
      </c>
      <c r="E29" s="220">
        <f t="shared" si="0"/>
        <v>1</v>
      </c>
      <c r="F29" s="515"/>
      <c r="G29" s="518"/>
      <c r="H29" s="196">
        <f t="shared" ref="H29:H38" si="1">+IF(D29="","",((D29*100%)/$G$23)+H28)</f>
        <v>0.20058823529411762</v>
      </c>
      <c r="I29" s="521"/>
      <c r="J29" s="234"/>
      <c r="K29" s="174"/>
      <c r="L29" s="175"/>
    </row>
    <row r="30" spans="2:13" ht="15.75" customHeight="1" x14ac:dyDescent="0.2">
      <c r="B30" s="192" t="s">
        <v>154</v>
      </c>
      <c r="C30" s="232">
        <v>4.5400000000000003E-2</v>
      </c>
      <c r="D30" s="235">
        <v>4.5400000000000003E-2</v>
      </c>
      <c r="E30" s="220">
        <f t="shared" si="0"/>
        <v>1</v>
      </c>
      <c r="F30" s="515"/>
      <c r="G30" s="518"/>
      <c r="H30" s="196">
        <f t="shared" si="1"/>
        <v>0.33411764705882352</v>
      </c>
      <c r="I30" s="521"/>
      <c r="J30" s="234"/>
      <c r="K30" s="174"/>
      <c r="L30" s="175"/>
    </row>
    <row r="31" spans="2:13" ht="15.75" customHeight="1" x14ac:dyDescent="0.2">
      <c r="B31" s="192" t="s">
        <v>155</v>
      </c>
      <c r="C31" s="232">
        <v>2.2599999999999999E-2</v>
      </c>
      <c r="D31" s="235">
        <v>2.2599999999999999E-2</v>
      </c>
      <c r="E31" s="220">
        <f t="shared" si="0"/>
        <v>1</v>
      </c>
      <c r="F31" s="515"/>
      <c r="G31" s="518"/>
      <c r="H31" s="196">
        <f t="shared" si="1"/>
        <v>0.40058823529411763</v>
      </c>
      <c r="I31" s="521"/>
      <c r="J31" s="234"/>
      <c r="K31" s="174"/>
      <c r="L31" s="175"/>
    </row>
    <row r="32" spans="2:13" ht="15.75" customHeight="1" x14ac:dyDescent="0.2">
      <c r="B32" s="192" t="s">
        <v>156</v>
      </c>
      <c r="C32" s="232">
        <v>2.2599999999999999E-2</v>
      </c>
      <c r="D32" s="235">
        <v>2.2599999999999999E-2</v>
      </c>
      <c r="E32" s="220">
        <f t="shared" si="0"/>
        <v>1</v>
      </c>
      <c r="F32" s="515"/>
      <c r="G32" s="518"/>
      <c r="H32" s="196">
        <f t="shared" si="1"/>
        <v>0.46705882352941175</v>
      </c>
      <c r="I32" s="521"/>
      <c r="J32" s="234"/>
      <c r="K32" s="174"/>
      <c r="L32" s="175"/>
    </row>
    <row r="33" spans="2:12" ht="15.75" customHeight="1" x14ac:dyDescent="0.2">
      <c r="B33" s="192" t="s">
        <v>157</v>
      </c>
      <c r="C33" s="232">
        <v>4.53E-2</v>
      </c>
      <c r="D33" s="235">
        <v>4.53E-2</v>
      </c>
      <c r="E33" s="220">
        <f t="shared" si="0"/>
        <v>1</v>
      </c>
      <c r="F33" s="515"/>
      <c r="G33" s="518"/>
      <c r="H33" s="196">
        <f t="shared" si="1"/>
        <v>0.60029411764705887</v>
      </c>
      <c r="I33" s="521"/>
      <c r="J33" s="234"/>
      <c r="K33" s="174"/>
      <c r="L33" s="175"/>
    </row>
    <row r="34" spans="2:12" ht="15.75" customHeight="1" x14ac:dyDescent="0.2">
      <c r="B34" s="192" t="s">
        <v>158</v>
      </c>
      <c r="C34" s="232">
        <v>2.2599999999999999E-2</v>
      </c>
      <c r="D34" s="235">
        <v>2.2599999999999999E-2</v>
      </c>
      <c r="E34" s="220">
        <f t="shared" si="0"/>
        <v>1</v>
      </c>
      <c r="F34" s="515"/>
      <c r="G34" s="518"/>
      <c r="H34" s="196">
        <f t="shared" si="1"/>
        <v>0.66676470588235293</v>
      </c>
      <c r="I34" s="521"/>
      <c r="J34" s="234"/>
      <c r="K34" s="174"/>
      <c r="L34" s="175"/>
    </row>
    <row r="35" spans="2:12" ht="15.75" customHeight="1" x14ac:dyDescent="0.2">
      <c r="B35" s="192" t="s">
        <v>159</v>
      </c>
      <c r="C35" s="232">
        <v>2.2599999999999999E-2</v>
      </c>
      <c r="D35" s="235">
        <v>2.2599999999999999E-2</v>
      </c>
      <c r="E35" s="220">
        <f t="shared" si="0"/>
        <v>1</v>
      </c>
      <c r="F35" s="515"/>
      <c r="G35" s="518"/>
      <c r="H35" s="196">
        <f t="shared" si="1"/>
        <v>0.73323529411764699</v>
      </c>
      <c r="I35" s="521"/>
      <c r="J35" s="236"/>
      <c r="K35" s="174"/>
      <c r="L35" s="175"/>
    </row>
    <row r="36" spans="2:12" ht="15.75" customHeight="1" x14ac:dyDescent="0.2">
      <c r="B36" s="192" t="s">
        <v>160</v>
      </c>
      <c r="C36" s="232">
        <v>4.53E-2</v>
      </c>
      <c r="D36" s="235">
        <v>4.53E-2</v>
      </c>
      <c r="E36" s="220">
        <f>IF(OR(C36=0,C36=""),0,D36/C36)</f>
        <v>1</v>
      </c>
      <c r="F36" s="515"/>
      <c r="G36" s="518"/>
      <c r="H36" s="196">
        <f t="shared" si="1"/>
        <v>0.8664705882352941</v>
      </c>
      <c r="I36" s="521"/>
      <c r="J36" s="236"/>
      <c r="K36" s="174"/>
      <c r="L36" s="175"/>
    </row>
    <row r="37" spans="2:12" ht="15.75" customHeight="1" x14ac:dyDescent="0.2">
      <c r="B37" s="192" t="s">
        <v>161</v>
      </c>
      <c r="C37" s="232">
        <v>2.2599999999999999E-2</v>
      </c>
      <c r="D37" s="232"/>
      <c r="E37" s="220">
        <f t="shared" si="0"/>
        <v>0</v>
      </c>
      <c r="F37" s="515"/>
      <c r="G37" s="518"/>
      <c r="H37" s="196" t="str">
        <f t="shared" si="1"/>
        <v/>
      </c>
      <c r="I37" s="521"/>
      <c r="J37" s="236"/>
      <c r="K37" s="174"/>
      <c r="L37" s="175"/>
    </row>
    <row r="38" spans="2:12" ht="15.75" customHeight="1" x14ac:dyDescent="0.2">
      <c r="B38" s="192" t="s">
        <v>162</v>
      </c>
      <c r="C38" s="232">
        <v>2.2599999999999999E-2</v>
      </c>
      <c r="D38" s="232"/>
      <c r="E38" s="220">
        <f t="shared" si="0"/>
        <v>0</v>
      </c>
      <c r="F38" s="516"/>
      <c r="G38" s="519"/>
      <c r="H38" s="196" t="str">
        <f t="shared" si="1"/>
        <v/>
      </c>
      <c r="I38" s="522"/>
      <c r="J38" s="236"/>
      <c r="K38" s="171"/>
    </row>
    <row r="39" spans="2:12" ht="42.75" customHeight="1" x14ac:dyDescent="0.2">
      <c r="B39" s="202" t="s">
        <v>270</v>
      </c>
      <c r="C39" s="494" t="s">
        <v>354</v>
      </c>
      <c r="D39" s="495"/>
      <c r="E39" s="495"/>
      <c r="F39" s="495"/>
      <c r="G39" s="495"/>
      <c r="H39" s="495"/>
      <c r="I39" s="496"/>
      <c r="J39" s="231"/>
      <c r="K39" s="37"/>
    </row>
    <row r="40" spans="2:12" ht="34.5" customHeight="1" x14ac:dyDescent="0.2">
      <c r="B40" s="528"/>
      <c r="C40" s="529"/>
      <c r="D40" s="529"/>
      <c r="E40" s="529"/>
      <c r="F40" s="529"/>
      <c r="G40" s="529"/>
      <c r="H40" s="529"/>
      <c r="I40" s="530"/>
      <c r="J40" s="230"/>
      <c r="K40" s="14"/>
    </row>
    <row r="41" spans="2:12" ht="34.5" customHeight="1" x14ac:dyDescent="0.2">
      <c r="B41" s="531"/>
      <c r="C41" s="532"/>
      <c r="D41" s="532"/>
      <c r="E41" s="532"/>
      <c r="F41" s="532"/>
      <c r="G41" s="532"/>
      <c r="H41" s="532"/>
      <c r="I41" s="533"/>
      <c r="J41" s="214"/>
      <c r="K41" s="37"/>
    </row>
    <row r="42" spans="2:12" ht="34.5" customHeight="1" x14ac:dyDescent="0.2">
      <c r="B42" s="531"/>
      <c r="C42" s="532"/>
      <c r="D42" s="532"/>
      <c r="E42" s="532"/>
      <c r="F42" s="532"/>
      <c r="G42" s="532"/>
      <c r="H42" s="532"/>
      <c r="I42" s="533"/>
      <c r="J42" s="214"/>
      <c r="K42" s="37"/>
    </row>
    <row r="43" spans="2:12" ht="34.5" customHeight="1" x14ac:dyDescent="0.2">
      <c r="B43" s="531"/>
      <c r="C43" s="532"/>
      <c r="D43" s="532"/>
      <c r="E43" s="532"/>
      <c r="F43" s="532"/>
      <c r="G43" s="532"/>
      <c r="H43" s="532"/>
      <c r="I43" s="533"/>
      <c r="J43" s="214">
        <v>11.335000000000001</v>
      </c>
      <c r="K43" s="37"/>
    </row>
    <row r="44" spans="2:12" ht="70.5" customHeight="1" x14ac:dyDescent="0.2">
      <c r="B44" s="534"/>
      <c r="C44" s="535"/>
      <c r="D44" s="535"/>
      <c r="E44" s="535"/>
      <c r="F44" s="535"/>
      <c r="G44" s="535"/>
      <c r="H44" s="535"/>
      <c r="I44" s="536"/>
      <c r="J44" s="12"/>
      <c r="K44" s="12"/>
    </row>
    <row r="45" spans="2:12" ht="78.75" customHeight="1" x14ac:dyDescent="0.2">
      <c r="B45" s="183" t="s">
        <v>271</v>
      </c>
      <c r="C45" s="537" t="s">
        <v>355</v>
      </c>
      <c r="D45" s="538"/>
      <c r="E45" s="538"/>
      <c r="F45" s="538"/>
      <c r="G45" s="538"/>
      <c r="H45" s="538"/>
      <c r="I45" s="539"/>
      <c r="J45" s="38"/>
      <c r="K45" s="176"/>
    </row>
    <row r="46" spans="2:12" ht="45" customHeight="1" x14ac:dyDescent="0.2">
      <c r="B46" s="183" t="s">
        <v>272</v>
      </c>
      <c r="C46" s="540" t="s">
        <v>44</v>
      </c>
      <c r="D46" s="538"/>
      <c r="E46" s="538"/>
      <c r="F46" s="538"/>
      <c r="G46" s="538"/>
      <c r="H46" s="538"/>
      <c r="I46" s="539"/>
      <c r="J46" s="38"/>
      <c r="K46" s="38"/>
    </row>
    <row r="47" spans="2:12" ht="39" customHeight="1" x14ac:dyDescent="0.2">
      <c r="B47" s="203" t="s">
        <v>273</v>
      </c>
      <c r="C47" s="537" t="s">
        <v>274</v>
      </c>
      <c r="D47" s="541"/>
      <c r="E47" s="541"/>
      <c r="F47" s="541"/>
      <c r="G47" s="541"/>
      <c r="H47" s="541"/>
      <c r="I47" s="542"/>
      <c r="J47" s="38"/>
      <c r="K47" s="38"/>
    </row>
    <row r="48" spans="2:12" ht="22.5" customHeight="1" x14ac:dyDescent="0.2">
      <c r="B48" s="511" t="s">
        <v>275</v>
      </c>
      <c r="C48" s="512"/>
      <c r="D48" s="512"/>
      <c r="E48" s="512"/>
      <c r="F48" s="512"/>
      <c r="G48" s="512"/>
      <c r="H48" s="512"/>
      <c r="I48" s="513"/>
      <c r="J48" s="38"/>
      <c r="K48" s="38"/>
    </row>
    <row r="49" spans="2:11" ht="22.5" customHeight="1" x14ac:dyDescent="0.2">
      <c r="B49" s="523" t="s">
        <v>276</v>
      </c>
      <c r="C49" s="197" t="s">
        <v>277</v>
      </c>
      <c r="D49" s="525" t="s">
        <v>278</v>
      </c>
      <c r="E49" s="525"/>
      <c r="F49" s="525"/>
      <c r="G49" s="525" t="s">
        <v>279</v>
      </c>
      <c r="H49" s="525"/>
      <c r="I49" s="526"/>
      <c r="J49" s="39"/>
      <c r="K49" s="39"/>
    </row>
    <row r="50" spans="2:11" ht="30.75" customHeight="1" x14ac:dyDescent="0.2">
      <c r="B50" s="524"/>
      <c r="C50" s="198" t="s">
        <v>280</v>
      </c>
      <c r="D50" s="527" t="s">
        <v>280</v>
      </c>
      <c r="E50" s="527"/>
      <c r="F50" s="527"/>
      <c r="G50" s="527" t="s">
        <v>280</v>
      </c>
      <c r="H50" s="527"/>
      <c r="I50" s="543"/>
      <c r="J50" s="39"/>
      <c r="K50" s="39"/>
    </row>
    <row r="51" spans="2:11" ht="32.25" customHeight="1" x14ac:dyDescent="0.2">
      <c r="B51" s="204" t="s">
        <v>281</v>
      </c>
      <c r="C51" s="455" t="s">
        <v>282</v>
      </c>
      <c r="D51" s="456"/>
      <c r="E51" s="456"/>
      <c r="F51" s="456"/>
      <c r="G51" s="456"/>
      <c r="H51" s="456"/>
      <c r="I51" s="457"/>
      <c r="J51" s="42"/>
      <c r="K51" s="42"/>
    </row>
    <row r="52" spans="2:11" ht="28.5" customHeight="1" x14ac:dyDescent="0.2">
      <c r="B52" s="205" t="s">
        <v>283</v>
      </c>
      <c r="C52" s="449" t="s">
        <v>284</v>
      </c>
      <c r="D52" s="450"/>
      <c r="E52" s="450"/>
      <c r="F52" s="450"/>
      <c r="G52" s="450"/>
      <c r="H52" s="450"/>
      <c r="I52" s="451"/>
      <c r="J52" s="42"/>
      <c r="K52" s="42"/>
    </row>
    <row r="53" spans="2:11" ht="30" customHeight="1" x14ac:dyDescent="0.2">
      <c r="B53" s="203" t="s">
        <v>285</v>
      </c>
      <c r="C53" s="449" t="s">
        <v>351</v>
      </c>
      <c r="D53" s="450"/>
      <c r="E53" s="450"/>
      <c r="F53" s="450"/>
      <c r="G53" s="450"/>
      <c r="H53" s="450"/>
      <c r="I53" s="451"/>
      <c r="J53" s="43"/>
      <c r="K53" s="43"/>
    </row>
    <row r="54" spans="2:11" ht="31.5" customHeight="1" thickBot="1" x14ac:dyDescent="0.25">
      <c r="B54" s="206" t="s">
        <v>286</v>
      </c>
      <c r="C54" s="452"/>
      <c r="D54" s="453"/>
      <c r="E54" s="453"/>
      <c r="F54" s="453"/>
      <c r="G54" s="453"/>
      <c r="H54" s="453"/>
      <c r="I54" s="454"/>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row r="64" spans="2:11" x14ac:dyDescent="0.2">
      <c r="C64" s="7" t="s">
        <v>287</v>
      </c>
    </row>
  </sheetData>
  <sheetProtection algorithmName="SHA-512" hashValue="btP7a7cZGHdFcs310YCkIHGpqq0Ff5pl1O2bYVXzKz/FlwWxo/jx2R1AsSVsnsBnNBItEhGhWkfROEeuDeN3bg==" saltValue="YhPRd/nwYKFev9KgxQLY+Q==" spinCount="100000" sheet="1" objects="1" scenarios="1"/>
  <mergeCells count="59">
    <mergeCell ref="B49:B50"/>
    <mergeCell ref="D49:F49"/>
    <mergeCell ref="G49:I49"/>
    <mergeCell ref="D50:F50"/>
    <mergeCell ref="B40:I44"/>
    <mergeCell ref="C45:I45"/>
    <mergeCell ref="C46:I46"/>
    <mergeCell ref="C47:I47"/>
    <mergeCell ref="G50:I50"/>
    <mergeCell ref="B48:I48"/>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C16:I16"/>
    <mergeCell ref="C17:I17"/>
    <mergeCell ref="B18:B19"/>
    <mergeCell ref="C18:E18"/>
    <mergeCell ref="F18:I18"/>
    <mergeCell ref="C19:E19"/>
    <mergeCell ref="F19:I19"/>
    <mergeCell ref="C15:I15"/>
    <mergeCell ref="C8:F8"/>
    <mergeCell ref="H8:I8"/>
    <mergeCell ref="C9:F9"/>
    <mergeCell ref="H9:I9"/>
    <mergeCell ref="C10:I10"/>
    <mergeCell ref="C11:I11"/>
    <mergeCell ref="C12:F12"/>
    <mergeCell ref="H12:I12"/>
    <mergeCell ref="C13:F13"/>
    <mergeCell ref="H13:I13"/>
    <mergeCell ref="C14:I14"/>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s>
  <dataValidations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H13:I13" xr:uid="{00000000-0002-0000-0300-000004000000}">
      <formula1>$N$5:$N$8</formula1>
    </dataValidation>
    <dataValidation type="list" allowBlank="1" showInputMessage="1" showErrorMessage="1" sqref="C7 I7" xr:uid="{00000000-0002-0000-0300-000005000000}">
      <formula1>$N$11:$N$12</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60"/>
  <sheetViews>
    <sheetView topLeftCell="B27" zoomScale="90" zoomScaleNormal="90" workbookViewId="0">
      <selection activeCell="C39" sqref="C39:I39"/>
    </sheetView>
  </sheetViews>
  <sheetFormatPr baseColWidth="10" defaultColWidth="0" defaultRowHeight="12.75" x14ac:dyDescent="0.2"/>
  <cols>
    <col min="1" max="1" width="1" style="7" customWidth="1"/>
    <col min="2" max="2" width="25.42578125" style="8" customWidth="1"/>
    <col min="3" max="3" width="14.5703125" style="7" customWidth="1"/>
    <col min="4" max="4" width="19.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11.42578125" style="3" customWidth="1"/>
    <col min="13" max="13" width="0" style="166" hidden="1" customWidth="1"/>
    <col min="14" max="24" width="0" style="3" hidden="1" customWidth="1"/>
    <col min="25" max="16384" width="11.42578125" style="7" hidden="1"/>
  </cols>
  <sheetData>
    <row r="1" spans="2:14" ht="37.5" customHeight="1" x14ac:dyDescent="0.2">
      <c r="B1" s="445"/>
      <c r="C1" s="458" t="s">
        <v>1</v>
      </c>
      <c r="D1" s="458"/>
      <c r="E1" s="458"/>
      <c r="F1" s="458"/>
      <c r="G1" s="458"/>
      <c r="H1" s="458"/>
      <c r="I1" s="447"/>
      <c r="J1" s="10"/>
      <c r="K1" s="10"/>
      <c r="M1" s="165" t="s">
        <v>61</v>
      </c>
    </row>
    <row r="2" spans="2:14" ht="37.5" customHeight="1" x14ac:dyDescent="0.2">
      <c r="B2" s="446"/>
      <c r="C2" s="459" t="s">
        <v>210</v>
      </c>
      <c r="D2" s="459"/>
      <c r="E2" s="459"/>
      <c r="F2" s="459"/>
      <c r="G2" s="459"/>
      <c r="H2" s="459"/>
      <c r="I2" s="448"/>
      <c r="J2" s="10"/>
      <c r="K2" s="10"/>
      <c r="M2" s="165" t="s">
        <v>62</v>
      </c>
    </row>
    <row r="3" spans="2:14" ht="37.5" customHeight="1" x14ac:dyDescent="0.2">
      <c r="B3" s="446"/>
      <c r="C3" s="459" t="s">
        <v>211</v>
      </c>
      <c r="D3" s="459"/>
      <c r="E3" s="459"/>
      <c r="F3" s="459" t="s">
        <v>212</v>
      </c>
      <c r="G3" s="459"/>
      <c r="H3" s="459"/>
      <c r="I3" s="448"/>
      <c r="J3" s="10"/>
      <c r="K3" s="10"/>
      <c r="M3" s="165" t="s">
        <v>64</v>
      </c>
    </row>
    <row r="4" spans="2:14" ht="23.25" customHeight="1" x14ac:dyDescent="0.2">
      <c r="B4" s="460"/>
      <c r="C4" s="461"/>
      <c r="D4" s="461"/>
      <c r="E4" s="461"/>
      <c r="F4" s="461"/>
      <c r="G4" s="461"/>
      <c r="H4" s="461"/>
      <c r="I4" s="462"/>
      <c r="J4" s="12"/>
      <c r="K4" s="12"/>
    </row>
    <row r="5" spans="2:14" ht="24" customHeight="1" x14ac:dyDescent="0.2">
      <c r="B5" s="463" t="s">
        <v>213</v>
      </c>
      <c r="C5" s="464"/>
      <c r="D5" s="464"/>
      <c r="E5" s="464"/>
      <c r="F5" s="464"/>
      <c r="G5" s="464"/>
      <c r="H5" s="464"/>
      <c r="I5" s="465"/>
      <c r="J5" s="14"/>
      <c r="K5" s="14"/>
      <c r="N5" s="6" t="s">
        <v>71</v>
      </c>
    </row>
    <row r="6" spans="2:14" ht="30.75" customHeight="1" x14ac:dyDescent="0.2">
      <c r="B6" s="183" t="s">
        <v>214</v>
      </c>
      <c r="C6" s="181">
        <v>2</v>
      </c>
      <c r="D6" s="466" t="s">
        <v>215</v>
      </c>
      <c r="E6" s="466"/>
      <c r="F6" s="468" t="s">
        <v>288</v>
      </c>
      <c r="G6" s="468"/>
      <c r="H6" s="468"/>
      <c r="I6" s="469"/>
      <c r="J6" s="15"/>
      <c r="K6" s="15"/>
      <c r="M6" s="165" t="s">
        <v>75</v>
      </c>
      <c r="N6" s="6" t="s">
        <v>76</v>
      </c>
    </row>
    <row r="7" spans="2:14" ht="30.75" customHeight="1" x14ac:dyDescent="0.2">
      <c r="B7" s="183" t="s">
        <v>217</v>
      </c>
      <c r="C7" s="181" t="s">
        <v>78</v>
      </c>
      <c r="D7" s="466" t="s">
        <v>218</v>
      </c>
      <c r="E7" s="466"/>
      <c r="F7" s="467" t="s">
        <v>219</v>
      </c>
      <c r="G7" s="467"/>
      <c r="H7" s="182" t="s">
        <v>220</v>
      </c>
      <c r="I7" s="201" t="s">
        <v>96</v>
      </c>
      <c r="J7" s="17"/>
      <c r="K7" s="17"/>
      <c r="M7" s="165" t="s">
        <v>82</v>
      </c>
      <c r="N7" s="6" t="s">
        <v>83</v>
      </c>
    </row>
    <row r="8" spans="2:14" ht="30.75" customHeight="1" x14ac:dyDescent="0.2">
      <c r="B8" s="183" t="s">
        <v>221</v>
      </c>
      <c r="C8" s="468" t="s">
        <v>222</v>
      </c>
      <c r="D8" s="468"/>
      <c r="E8" s="468"/>
      <c r="F8" s="468"/>
      <c r="G8" s="182" t="s">
        <v>223</v>
      </c>
      <c r="H8" s="473">
        <v>7551</v>
      </c>
      <c r="I8" s="474"/>
      <c r="J8" s="19"/>
      <c r="K8" s="19"/>
      <c r="M8" s="165" t="s">
        <v>87</v>
      </c>
      <c r="N8" s="6" t="s">
        <v>42</v>
      </c>
    </row>
    <row r="9" spans="2:14" ht="30.75" customHeight="1" x14ac:dyDescent="0.2">
      <c r="B9" s="183" t="s">
        <v>62</v>
      </c>
      <c r="C9" s="475" t="s">
        <v>82</v>
      </c>
      <c r="D9" s="475"/>
      <c r="E9" s="475"/>
      <c r="F9" s="475"/>
      <c r="G9" s="182" t="s">
        <v>224</v>
      </c>
      <c r="H9" s="476" t="s">
        <v>289</v>
      </c>
      <c r="I9" s="477"/>
      <c r="J9" s="20"/>
      <c r="K9" s="20"/>
      <c r="M9" s="167" t="s">
        <v>91</v>
      </c>
    </row>
    <row r="10" spans="2:14" ht="30.75" customHeight="1" x14ac:dyDescent="0.2">
      <c r="B10" s="183" t="s">
        <v>226</v>
      </c>
      <c r="C10" s="468" t="s">
        <v>227</v>
      </c>
      <c r="D10" s="468"/>
      <c r="E10" s="468"/>
      <c r="F10" s="468"/>
      <c r="G10" s="468"/>
      <c r="H10" s="468"/>
      <c r="I10" s="469"/>
      <c r="J10" s="22"/>
      <c r="K10" s="22"/>
      <c r="M10" s="167"/>
    </row>
    <row r="11" spans="2:14" ht="30.75" customHeight="1" x14ac:dyDescent="0.2">
      <c r="B11" s="183" t="s">
        <v>228</v>
      </c>
      <c r="C11" s="467" t="s">
        <v>290</v>
      </c>
      <c r="D11" s="467"/>
      <c r="E11" s="467"/>
      <c r="F11" s="467"/>
      <c r="G11" s="467"/>
      <c r="H11" s="467"/>
      <c r="I11" s="485"/>
      <c r="J11" s="17"/>
      <c r="K11" s="17"/>
      <c r="M11" s="167"/>
      <c r="N11" s="6" t="s">
        <v>96</v>
      </c>
    </row>
    <row r="12" spans="2:14" ht="30.75" customHeight="1" x14ac:dyDescent="0.2">
      <c r="B12" s="183" t="s">
        <v>230</v>
      </c>
      <c r="C12" s="481" t="s">
        <v>291</v>
      </c>
      <c r="D12" s="481"/>
      <c r="E12" s="481"/>
      <c r="F12" s="481"/>
      <c r="G12" s="182" t="s">
        <v>232</v>
      </c>
      <c r="H12" s="482" t="s">
        <v>100</v>
      </c>
      <c r="I12" s="483"/>
      <c r="J12" s="17"/>
      <c r="K12" s="17"/>
      <c r="M12" s="167" t="s">
        <v>101</v>
      </c>
      <c r="N12" s="6" t="s">
        <v>78</v>
      </c>
    </row>
    <row r="13" spans="2:14" ht="23.25" customHeight="1" x14ac:dyDescent="0.2">
      <c r="B13" s="183" t="s">
        <v>233</v>
      </c>
      <c r="C13" s="484" t="s">
        <v>234</v>
      </c>
      <c r="D13" s="484"/>
      <c r="E13" s="484"/>
      <c r="F13" s="484"/>
      <c r="G13" s="182" t="s">
        <v>235</v>
      </c>
      <c r="H13" s="467" t="s">
        <v>42</v>
      </c>
      <c r="I13" s="485"/>
      <c r="J13" s="17"/>
      <c r="K13" s="17"/>
      <c r="M13" s="167" t="s">
        <v>105</v>
      </c>
    </row>
    <row r="14" spans="2:14" ht="145.5" customHeight="1" x14ac:dyDescent="0.2">
      <c r="B14" s="183" t="s">
        <v>236</v>
      </c>
      <c r="C14" s="544" t="s">
        <v>292</v>
      </c>
      <c r="D14" s="544"/>
      <c r="E14" s="544"/>
      <c r="F14" s="544"/>
      <c r="G14" s="544"/>
      <c r="H14" s="544"/>
      <c r="I14" s="545"/>
      <c r="J14" s="22"/>
      <c r="K14" s="22"/>
      <c r="M14" s="167" t="s">
        <v>108</v>
      </c>
      <c r="N14" s="6"/>
    </row>
    <row r="15" spans="2:14" ht="30.75" customHeight="1" x14ac:dyDescent="0.2">
      <c r="B15" s="183" t="s">
        <v>238</v>
      </c>
      <c r="C15" s="470" t="s">
        <v>239</v>
      </c>
      <c r="D15" s="471"/>
      <c r="E15" s="471"/>
      <c r="F15" s="471"/>
      <c r="G15" s="471"/>
      <c r="H15" s="471"/>
      <c r="I15" s="472"/>
      <c r="J15" s="23"/>
      <c r="K15" s="23"/>
      <c r="M15" s="167" t="s">
        <v>112</v>
      </c>
      <c r="N15" s="6"/>
    </row>
    <row r="16" spans="2:14" ht="36" customHeight="1" x14ac:dyDescent="0.2">
      <c r="B16" s="183" t="s">
        <v>240</v>
      </c>
      <c r="C16" s="468" t="s">
        <v>293</v>
      </c>
      <c r="D16" s="468"/>
      <c r="E16" s="468"/>
      <c r="F16" s="468"/>
      <c r="G16" s="468"/>
      <c r="H16" s="468"/>
      <c r="I16" s="469"/>
      <c r="J16" s="24"/>
      <c r="K16" s="24"/>
      <c r="M16" s="167"/>
      <c r="N16" s="6"/>
    </row>
    <row r="17" spans="2:14" ht="30.75" customHeight="1" x14ac:dyDescent="0.2">
      <c r="B17" s="183" t="s">
        <v>242</v>
      </c>
      <c r="C17" s="467" t="s">
        <v>294</v>
      </c>
      <c r="D17" s="488"/>
      <c r="E17" s="488"/>
      <c r="F17" s="488"/>
      <c r="G17" s="488"/>
      <c r="H17" s="488"/>
      <c r="I17" s="489"/>
      <c r="J17" s="25"/>
      <c r="K17" s="25"/>
      <c r="M17" s="167" t="s">
        <v>100</v>
      </c>
      <c r="N17" s="6"/>
    </row>
    <row r="18" spans="2:14" ht="18" customHeight="1" x14ac:dyDescent="0.2">
      <c r="B18" s="490" t="s">
        <v>244</v>
      </c>
      <c r="C18" s="491" t="s">
        <v>245</v>
      </c>
      <c r="D18" s="491"/>
      <c r="E18" s="491"/>
      <c r="F18" s="492" t="s">
        <v>246</v>
      </c>
      <c r="G18" s="492"/>
      <c r="H18" s="492"/>
      <c r="I18" s="493"/>
      <c r="J18" s="26"/>
      <c r="K18" s="26"/>
      <c r="M18" s="167" t="s">
        <v>122</v>
      </c>
      <c r="N18" s="6"/>
    </row>
    <row r="19" spans="2:14" ht="32.25" customHeight="1" x14ac:dyDescent="0.2">
      <c r="B19" s="490"/>
      <c r="C19" s="468" t="s">
        <v>295</v>
      </c>
      <c r="D19" s="468"/>
      <c r="E19" s="468"/>
      <c r="F19" s="468" t="s">
        <v>296</v>
      </c>
      <c r="G19" s="468"/>
      <c r="H19" s="468"/>
      <c r="I19" s="469"/>
      <c r="J19" s="24"/>
      <c r="K19" s="24"/>
      <c r="M19" s="167" t="s">
        <v>126</v>
      </c>
      <c r="N19" s="6"/>
    </row>
    <row r="20" spans="2:14" ht="35.25" customHeight="1" x14ac:dyDescent="0.2">
      <c r="B20" s="183" t="s">
        <v>249</v>
      </c>
      <c r="C20" s="497" t="s">
        <v>294</v>
      </c>
      <c r="D20" s="498"/>
      <c r="E20" s="499"/>
      <c r="F20" s="482" t="s">
        <v>294</v>
      </c>
      <c r="G20" s="482"/>
      <c r="H20" s="482"/>
      <c r="I20" s="483"/>
      <c r="J20" s="17"/>
      <c r="K20" s="17"/>
      <c r="M20" s="167"/>
      <c r="N20" s="6"/>
    </row>
    <row r="21" spans="2:14" ht="42" customHeight="1" x14ac:dyDescent="0.2">
      <c r="B21" s="183" t="s">
        <v>251</v>
      </c>
      <c r="C21" s="500" t="s">
        <v>297</v>
      </c>
      <c r="D21" s="501"/>
      <c r="E21" s="502"/>
      <c r="F21" s="500" t="s">
        <v>298</v>
      </c>
      <c r="G21" s="501"/>
      <c r="H21" s="501"/>
      <c r="I21" s="503"/>
      <c r="J21" s="23"/>
      <c r="K21" s="23"/>
      <c r="M21" s="167"/>
      <c r="N21" s="6"/>
    </row>
    <row r="22" spans="2:14" ht="23.25" customHeight="1" x14ac:dyDescent="0.2">
      <c r="B22" s="183" t="s">
        <v>254</v>
      </c>
      <c r="C22" s="504">
        <v>44562</v>
      </c>
      <c r="D22" s="501"/>
      <c r="E22" s="502"/>
      <c r="F22" s="182" t="s">
        <v>255</v>
      </c>
      <c r="G22" s="184">
        <v>15169</v>
      </c>
      <c r="H22" s="182" t="s">
        <v>256</v>
      </c>
      <c r="I22" s="185">
        <v>33212</v>
      </c>
      <c r="J22" s="28"/>
      <c r="K22" s="28"/>
      <c r="M22" s="167"/>
    </row>
    <row r="23" spans="2:14" ht="27" customHeight="1" x14ac:dyDescent="0.2">
      <c r="B23" s="183" t="s">
        <v>257</v>
      </c>
      <c r="C23" s="504">
        <v>44926</v>
      </c>
      <c r="D23" s="501"/>
      <c r="E23" s="502"/>
      <c r="F23" s="182" t="s">
        <v>258</v>
      </c>
      <c r="G23" s="546">
        <v>12483</v>
      </c>
      <c r="H23" s="547"/>
      <c r="I23" s="548"/>
      <c r="J23" s="29"/>
      <c r="K23" s="29"/>
      <c r="M23" s="167"/>
    </row>
    <row r="24" spans="2:14" ht="24" x14ac:dyDescent="0.2">
      <c r="B24" s="186" t="s">
        <v>259</v>
      </c>
      <c r="C24" s="508" t="s">
        <v>112</v>
      </c>
      <c r="D24" s="509"/>
      <c r="E24" s="510"/>
      <c r="F24" s="187" t="s">
        <v>260</v>
      </c>
      <c r="G24" s="500" t="s">
        <v>299</v>
      </c>
      <c r="H24" s="501"/>
      <c r="I24" s="503"/>
      <c r="J24" s="26"/>
      <c r="K24" s="26"/>
      <c r="M24" s="167"/>
    </row>
    <row r="25" spans="2:14" ht="22.5" customHeight="1" x14ac:dyDescent="0.2">
      <c r="B25" s="511" t="s">
        <v>261</v>
      </c>
      <c r="C25" s="512"/>
      <c r="D25" s="512"/>
      <c r="E25" s="512"/>
      <c r="F25" s="512"/>
      <c r="G25" s="512"/>
      <c r="H25" s="512"/>
      <c r="I25" s="513"/>
      <c r="J25" s="14"/>
      <c r="K25" s="14"/>
      <c r="M25" s="167"/>
    </row>
    <row r="26" spans="2:14" ht="43.5" customHeight="1" x14ac:dyDescent="0.2">
      <c r="B26" s="188" t="s">
        <v>142</v>
      </c>
      <c r="C26" s="189" t="s">
        <v>262</v>
      </c>
      <c r="D26" s="189" t="s">
        <v>263</v>
      </c>
      <c r="E26" s="190" t="s">
        <v>264</v>
      </c>
      <c r="F26" s="189" t="s">
        <v>265</v>
      </c>
      <c r="G26" s="189" t="s">
        <v>266</v>
      </c>
      <c r="H26" s="190" t="s">
        <v>267</v>
      </c>
      <c r="I26" s="191" t="s">
        <v>268</v>
      </c>
      <c r="J26" s="24"/>
      <c r="K26" s="24"/>
      <c r="M26" s="167"/>
    </row>
    <row r="27" spans="2:14" ht="15" customHeight="1" x14ac:dyDescent="0.2">
      <c r="B27" s="192" t="s">
        <v>269</v>
      </c>
      <c r="C27" s="193">
        <v>1041</v>
      </c>
      <c r="D27" s="194">
        <v>725</v>
      </c>
      <c r="E27" s="220">
        <f>IF(OR(C27=0,C27=""),0,D27/C27)</f>
        <v>0.69644572526416904</v>
      </c>
      <c r="F27" s="549">
        <f>SUM(C27:C38)</f>
        <v>12483</v>
      </c>
      <c r="G27" s="549">
        <f>SUM(D27:D38)</f>
        <v>13287</v>
      </c>
      <c r="H27" s="218">
        <f>+(D27*100%)/$G$23</f>
        <v>5.8078987422895134E-2</v>
      </c>
      <c r="I27" s="552">
        <f>G27+I22</f>
        <v>46499</v>
      </c>
      <c r="J27" s="36"/>
      <c r="K27" s="36"/>
    </row>
    <row r="28" spans="2:14" ht="15" customHeight="1" x14ac:dyDescent="0.2">
      <c r="B28" s="192" t="s">
        <v>152</v>
      </c>
      <c r="C28" s="193">
        <v>1041</v>
      </c>
      <c r="D28" s="194">
        <v>1084</v>
      </c>
      <c r="E28" s="220">
        <f t="shared" ref="E28:E38" si="0">IF(OR(C28=0,C28=""),0,D28/C28)</f>
        <v>1.0413064361191162</v>
      </c>
      <c r="F28" s="550"/>
      <c r="G28" s="550"/>
      <c r="H28" s="218">
        <f>+IF(D28="","",((D28*100%)/$G$23)+H27)</f>
        <v>0.14491708723864455</v>
      </c>
      <c r="I28" s="553"/>
      <c r="J28" s="36"/>
      <c r="K28" s="212"/>
    </row>
    <row r="29" spans="2:14" ht="15" customHeight="1" x14ac:dyDescent="0.2">
      <c r="B29" s="192" t="s">
        <v>153</v>
      </c>
      <c r="C29" s="193">
        <v>1041</v>
      </c>
      <c r="D29" s="194">
        <v>1209</v>
      </c>
      <c r="E29" s="220">
        <f t="shared" si="0"/>
        <v>1.1613832853025936</v>
      </c>
      <c r="F29" s="550"/>
      <c r="G29" s="550"/>
      <c r="H29" s="218">
        <f t="shared" ref="H29:H38" si="1">+IF(D29="","",((D29*100%)/$G$23)+H28)</f>
        <v>0.24176880557558278</v>
      </c>
      <c r="I29" s="553"/>
      <c r="J29" s="36"/>
      <c r="K29" s="36"/>
    </row>
    <row r="30" spans="2:14" ht="15" customHeight="1" x14ac:dyDescent="0.2">
      <c r="B30" s="192" t="s">
        <v>154</v>
      </c>
      <c r="C30" s="193">
        <v>1102</v>
      </c>
      <c r="D30" s="194">
        <v>1352</v>
      </c>
      <c r="E30" s="220">
        <f t="shared" si="0"/>
        <v>1.2268602540834845</v>
      </c>
      <c r="F30" s="550"/>
      <c r="G30" s="550"/>
      <c r="H30" s="218">
        <f t="shared" si="1"/>
        <v>0.35007610350076102</v>
      </c>
      <c r="I30" s="553"/>
      <c r="J30" s="207"/>
      <c r="K30" s="211"/>
    </row>
    <row r="31" spans="2:14" ht="15" customHeight="1" x14ac:dyDescent="0.2">
      <c r="B31" s="192" t="s">
        <v>155</v>
      </c>
      <c r="C31" s="193">
        <v>1102</v>
      </c>
      <c r="D31" s="239">
        <v>1514</v>
      </c>
      <c r="E31" s="220">
        <f t="shared" si="0"/>
        <v>1.3738656987295825</v>
      </c>
      <c r="F31" s="550"/>
      <c r="G31" s="550"/>
      <c r="H31" s="218">
        <f t="shared" si="1"/>
        <v>0.47136105102939996</v>
      </c>
      <c r="I31" s="553"/>
      <c r="J31" s="36"/>
      <c r="K31" s="211"/>
    </row>
    <row r="32" spans="2:14" ht="15" customHeight="1" x14ac:dyDescent="0.2">
      <c r="B32" s="192" t="s">
        <v>156</v>
      </c>
      <c r="C32" s="193">
        <v>1102</v>
      </c>
      <c r="D32" s="239">
        <v>1967</v>
      </c>
      <c r="E32" s="220">
        <f t="shared" si="0"/>
        <v>1.7849364791288567</v>
      </c>
      <c r="F32" s="550"/>
      <c r="G32" s="550"/>
      <c r="H32" s="218">
        <f t="shared" si="1"/>
        <v>0.62893535207882723</v>
      </c>
      <c r="I32" s="553"/>
      <c r="J32" s="36"/>
      <c r="K32" s="36"/>
    </row>
    <row r="33" spans="2:11" ht="15" customHeight="1" x14ac:dyDescent="0.2">
      <c r="B33" s="192" t="s">
        <v>157</v>
      </c>
      <c r="C33" s="193">
        <v>1102</v>
      </c>
      <c r="D33" s="239">
        <v>1271</v>
      </c>
      <c r="E33" s="220">
        <f t="shared" si="0"/>
        <v>1.1533575317604357</v>
      </c>
      <c r="F33" s="550"/>
      <c r="G33" s="550"/>
      <c r="H33" s="218">
        <f t="shared" si="1"/>
        <v>0.73075382520227516</v>
      </c>
      <c r="I33" s="553"/>
      <c r="J33" s="216"/>
      <c r="K33" s="36"/>
    </row>
    <row r="34" spans="2:11" ht="15" customHeight="1" x14ac:dyDescent="0.2">
      <c r="B34" s="192" t="s">
        <v>158</v>
      </c>
      <c r="C34" s="193">
        <v>1102</v>
      </c>
      <c r="D34" s="239">
        <v>1354</v>
      </c>
      <c r="E34" s="220">
        <f t="shared" si="0"/>
        <v>1.2286751361161525</v>
      </c>
      <c r="F34" s="550"/>
      <c r="G34" s="550"/>
      <c r="H34" s="218">
        <f t="shared" si="1"/>
        <v>0.83922134102379242</v>
      </c>
      <c r="I34" s="553"/>
      <c r="J34" s="221"/>
      <c r="K34" s="36"/>
    </row>
    <row r="35" spans="2:11" ht="15" customHeight="1" x14ac:dyDescent="0.2">
      <c r="B35" s="192" t="s">
        <v>159</v>
      </c>
      <c r="C35" s="193">
        <v>1102</v>
      </c>
      <c r="D35" s="239">
        <v>1662</v>
      </c>
      <c r="E35" s="220">
        <f t="shared" si="0"/>
        <v>1.5081669691470054</v>
      </c>
      <c r="F35" s="550"/>
      <c r="G35" s="550"/>
      <c r="H35" s="218">
        <f>+IF(D35="","",((D35*100%)/$G$23)+H34)</f>
        <v>0.97236241288151892</v>
      </c>
      <c r="I35" s="553"/>
      <c r="J35" s="221"/>
      <c r="K35" s="36"/>
    </row>
    <row r="36" spans="2:11" ht="15" customHeight="1" x14ac:dyDescent="0.2">
      <c r="B36" s="192" t="s">
        <v>160</v>
      </c>
      <c r="C36" s="193">
        <v>1102</v>
      </c>
      <c r="D36" s="239">
        <v>1149</v>
      </c>
      <c r="E36" s="220">
        <f t="shared" si="0"/>
        <v>1.0426497277676952</v>
      </c>
      <c r="F36" s="550"/>
      <c r="G36" s="550"/>
      <c r="H36" s="218">
        <f t="shared" si="1"/>
        <v>1.0644075943282865</v>
      </c>
      <c r="I36" s="553"/>
      <c r="J36" s="221"/>
      <c r="K36" s="36"/>
    </row>
    <row r="37" spans="2:11" ht="15" customHeight="1" x14ac:dyDescent="0.2">
      <c r="B37" s="192" t="s">
        <v>161</v>
      </c>
      <c r="C37" s="193">
        <v>1102</v>
      </c>
      <c r="D37" s="193"/>
      <c r="E37" s="220">
        <f t="shared" si="0"/>
        <v>0</v>
      </c>
      <c r="F37" s="550"/>
      <c r="G37" s="550"/>
      <c r="H37" s="218" t="str">
        <f t="shared" si="1"/>
        <v/>
      </c>
      <c r="I37" s="553"/>
      <c r="J37" s="216"/>
      <c r="K37" s="36"/>
    </row>
    <row r="38" spans="2:11" ht="15" customHeight="1" x14ac:dyDescent="0.2">
      <c r="B38" s="192" t="s">
        <v>162</v>
      </c>
      <c r="C38" s="193">
        <v>544</v>
      </c>
      <c r="D38" s="193"/>
      <c r="E38" s="220">
        <f t="shared" si="0"/>
        <v>0</v>
      </c>
      <c r="F38" s="551"/>
      <c r="G38" s="551"/>
      <c r="H38" s="218" t="str">
        <f t="shared" si="1"/>
        <v/>
      </c>
      <c r="I38" s="554"/>
      <c r="J38" s="36"/>
      <c r="K38" s="36"/>
    </row>
    <row r="39" spans="2:11" ht="132.75" customHeight="1" x14ac:dyDescent="0.2">
      <c r="B39" s="202" t="s">
        <v>270</v>
      </c>
      <c r="C39" s="555" t="s">
        <v>356</v>
      </c>
      <c r="D39" s="495"/>
      <c r="E39" s="495"/>
      <c r="F39" s="495"/>
      <c r="G39" s="495"/>
      <c r="H39" s="495"/>
      <c r="I39" s="496"/>
      <c r="J39" s="37"/>
      <c r="K39" s="37"/>
    </row>
    <row r="40" spans="2:11" ht="34.5" customHeight="1" x14ac:dyDescent="0.2">
      <c r="B40" s="528"/>
      <c r="C40" s="529"/>
      <c r="D40" s="529"/>
      <c r="E40" s="529"/>
      <c r="F40" s="529"/>
      <c r="G40" s="529"/>
      <c r="H40" s="529"/>
      <c r="I40" s="530"/>
      <c r="J40" s="14"/>
      <c r="K40" s="14"/>
    </row>
    <row r="41" spans="2:11" ht="34.5" customHeight="1" x14ac:dyDescent="0.2">
      <c r="B41" s="531"/>
      <c r="C41" s="532"/>
      <c r="D41" s="532"/>
      <c r="E41" s="532"/>
      <c r="F41" s="532"/>
      <c r="G41" s="532"/>
      <c r="H41" s="532"/>
      <c r="I41" s="533"/>
      <c r="J41" s="37"/>
      <c r="K41" s="37"/>
    </row>
    <row r="42" spans="2:11" ht="34.5" customHeight="1" x14ac:dyDescent="0.2">
      <c r="B42" s="531"/>
      <c r="C42" s="532"/>
      <c r="D42" s="532"/>
      <c r="E42" s="532"/>
      <c r="F42" s="532"/>
      <c r="G42" s="532"/>
      <c r="H42" s="532"/>
      <c r="I42" s="533"/>
      <c r="J42" s="37"/>
      <c r="K42" s="37"/>
    </row>
    <row r="43" spans="2:11" ht="34.5" customHeight="1" x14ac:dyDescent="0.2">
      <c r="B43" s="531"/>
      <c r="C43" s="532"/>
      <c r="D43" s="532"/>
      <c r="E43" s="532"/>
      <c r="F43" s="532"/>
      <c r="G43" s="532"/>
      <c r="H43" s="532"/>
      <c r="I43" s="533"/>
      <c r="J43" s="37"/>
      <c r="K43" s="37"/>
    </row>
    <row r="44" spans="2:11" ht="95.25" customHeight="1" x14ac:dyDescent="0.2">
      <c r="B44" s="534"/>
      <c r="C44" s="535"/>
      <c r="D44" s="535"/>
      <c r="E44" s="535"/>
      <c r="F44" s="535"/>
      <c r="G44" s="535"/>
      <c r="H44" s="535"/>
      <c r="I44" s="536"/>
      <c r="J44" s="12"/>
      <c r="K44" s="12"/>
    </row>
    <row r="45" spans="2:11" ht="118.5" customHeight="1" x14ac:dyDescent="0.2">
      <c r="B45" s="183" t="s">
        <v>271</v>
      </c>
      <c r="C45" s="540" t="s">
        <v>357</v>
      </c>
      <c r="D45" s="556"/>
      <c r="E45" s="556"/>
      <c r="F45" s="556"/>
      <c r="G45" s="556"/>
      <c r="H45" s="556"/>
      <c r="I45" s="557"/>
      <c r="J45" s="38"/>
      <c r="K45" s="38"/>
    </row>
    <row r="46" spans="2:11" ht="36" customHeight="1" x14ac:dyDescent="0.2">
      <c r="B46" s="183" t="s">
        <v>272</v>
      </c>
      <c r="C46" s="540" t="s">
        <v>300</v>
      </c>
      <c r="D46" s="538"/>
      <c r="E46" s="538"/>
      <c r="F46" s="538"/>
      <c r="G46" s="538"/>
      <c r="H46" s="538"/>
      <c r="I46" s="539"/>
      <c r="J46" s="38"/>
      <c r="K46" s="38"/>
    </row>
    <row r="47" spans="2:11" ht="58.5" customHeight="1" x14ac:dyDescent="0.2">
      <c r="B47" s="203" t="s">
        <v>273</v>
      </c>
      <c r="C47" s="537" t="s">
        <v>301</v>
      </c>
      <c r="D47" s="541"/>
      <c r="E47" s="541"/>
      <c r="F47" s="541"/>
      <c r="G47" s="541"/>
      <c r="H47" s="541"/>
      <c r="I47" s="542"/>
      <c r="J47" s="38"/>
      <c r="K47" s="38"/>
    </row>
    <row r="48" spans="2:11" ht="22.5" customHeight="1" x14ac:dyDescent="0.2">
      <c r="B48" s="511" t="s">
        <v>275</v>
      </c>
      <c r="C48" s="512"/>
      <c r="D48" s="512"/>
      <c r="E48" s="512"/>
      <c r="F48" s="512"/>
      <c r="G48" s="512"/>
      <c r="H48" s="512"/>
      <c r="I48" s="513"/>
      <c r="J48" s="38"/>
      <c r="K48" s="38"/>
    </row>
    <row r="49" spans="2:11" ht="22.5" customHeight="1" x14ac:dyDescent="0.2">
      <c r="B49" s="523" t="s">
        <v>276</v>
      </c>
      <c r="C49" s="197" t="s">
        <v>277</v>
      </c>
      <c r="D49" s="525" t="s">
        <v>278</v>
      </c>
      <c r="E49" s="525"/>
      <c r="F49" s="525"/>
      <c r="G49" s="525" t="s">
        <v>279</v>
      </c>
      <c r="H49" s="525"/>
      <c r="I49" s="526"/>
      <c r="J49" s="39"/>
      <c r="K49" s="39"/>
    </row>
    <row r="50" spans="2:11" ht="50.25" customHeight="1" x14ac:dyDescent="0.2">
      <c r="B50" s="524"/>
      <c r="C50" s="198" t="s">
        <v>280</v>
      </c>
      <c r="D50" s="527" t="s">
        <v>280</v>
      </c>
      <c r="E50" s="527"/>
      <c r="F50" s="527"/>
      <c r="G50" s="527" t="s">
        <v>280</v>
      </c>
      <c r="H50" s="527"/>
      <c r="I50" s="543"/>
      <c r="J50" s="39"/>
      <c r="K50" s="39"/>
    </row>
    <row r="51" spans="2:11" ht="82.5" customHeight="1" x14ac:dyDescent="0.2">
      <c r="B51" s="204" t="s">
        <v>281</v>
      </c>
      <c r="C51" s="527" t="s">
        <v>352</v>
      </c>
      <c r="D51" s="527"/>
      <c r="E51" s="527"/>
      <c r="F51" s="527"/>
      <c r="G51" s="527"/>
      <c r="H51" s="527"/>
      <c r="I51" s="543"/>
      <c r="J51" s="42"/>
      <c r="K51" s="42"/>
    </row>
    <row r="52" spans="2:11" ht="28.5" customHeight="1" x14ac:dyDescent="0.2">
      <c r="B52" s="205" t="s">
        <v>283</v>
      </c>
      <c r="C52" s="449" t="s">
        <v>284</v>
      </c>
      <c r="D52" s="450"/>
      <c r="E52" s="450"/>
      <c r="F52" s="450"/>
      <c r="G52" s="450"/>
      <c r="H52" s="450"/>
      <c r="I52" s="451"/>
      <c r="J52" s="42"/>
      <c r="K52" s="42"/>
    </row>
    <row r="53" spans="2:11" ht="30" customHeight="1" x14ac:dyDescent="0.2">
      <c r="B53" s="203" t="s">
        <v>285</v>
      </c>
      <c r="C53" s="449" t="s">
        <v>351</v>
      </c>
      <c r="D53" s="450"/>
      <c r="E53" s="450"/>
      <c r="F53" s="450"/>
      <c r="G53" s="450"/>
      <c r="H53" s="450"/>
      <c r="I53" s="451"/>
      <c r="J53" s="43"/>
      <c r="K53" s="43"/>
    </row>
    <row r="54" spans="2:11" ht="31.5" customHeight="1" thickBot="1" x14ac:dyDescent="0.25">
      <c r="B54" s="206" t="s">
        <v>286</v>
      </c>
      <c r="C54" s="558"/>
      <c r="D54" s="558"/>
      <c r="E54" s="558"/>
      <c r="F54" s="558"/>
      <c r="G54" s="558"/>
      <c r="H54" s="558"/>
      <c r="I54" s="559"/>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j9K7KuMT79wRBpVkSg41X2xdG9dGMTGqIINhIPio1zJcgJruvJqj42/zvS1xT2bgJg4SS7t3Y6/ai6g1y0wbOg==" saltValue="2EHUmCW3AiCfsiY6yg19JA=="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C9:F9" xr:uid="{00000000-0002-0000-0400-000002000000}">
      <formula1>$M$6:$M$9</formula1>
    </dataValidation>
    <dataValidation type="list" allowBlank="1" showInputMessage="1" showErrorMessage="1" sqref="C24:E24" xr:uid="{00000000-0002-0000-0400-000003000000}">
      <formula1>$M$12:$M$15</formula1>
    </dataValidation>
    <dataValidation type="list" allowBlank="1" showInputMessage="1" showErrorMessage="1" sqref="H12:I12" xr:uid="{00000000-0002-0000-0400-000004000000}">
      <formula1>M17:M19</formula1>
    </dataValidation>
    <dataValidation type="list" showDropDown="1" showInputMessage="1" showErrorMessage="1" sqref="K12" xr:uid="{00000000-0002-0000-0400-000005000000}">
      <formula1>O17:O19</formula1>
    </dataValidation>
    <dataValidation type="list" allowBlank="1" showInputMessage="1" showErrorMessage="1" sqref="J10:K10" xr:uid="{00000000-0002-0000-04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777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777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60"/>
  <sheetViews>
    <sheetView topLeftCell="B29" zoomScale="90" zoomScaleNormal="90" workbookViewId="0">
      <selection activeCell="D27" sqref="D27:D36"/>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11.42578125" style="3" hidden="1" customWidth="1"/>
    <col min="13" max="18" width="11.42578125" style="166" hidden="1" customWidth="1"/>
    <col min="19" max="19" width="27.140625" style="3" hidden="1" customWidth="1"/>
    <col min="20" max="24" width="0" style="3" hidden="1" customWidth="1"/>
    <col min="25" max="16384" width="11.42578125" style="7" hidden="1"/>
  </cols>
  <sheetData>
    <row r="1" spans="2:14" ht="37.5" customHeight="1" x14ac:dyDescent="0.2">
      <c r="B1" s="445"/>
      <c r="C1" s="458" t="s">
        <v>1</v>
      </c>
      <c r="D1" s="458"/>
      <c r="E1" s="458"/>
      <c r="F1" s="458"/>
      <c r="G1" s="458"/>
      <c r="H1" s="458"/>
      <c r="I1" s="447"/>
      <c r="J1" s="10"/>
      <c r="K1" s="10"/>
      <c r="M1" s="165" t="s">
        <v>61</v>
      </c>
    </row>
    <row r="2" spans="2:14" ht="37.5" customHeight="1" x14ac:dyDescent="0.2">
      <c r="B2" s="446"/>
      <c r="C2" s="459" t="s">
        <v>210</v>
      </c>
      <c r="D2" s="459"/>
      <c r="E2" s="459"/>
      <c r="F2" s="459"/>
      <c r="G2" s="459"/>
      <c r="H2" s="459"/>
      <c r="I2" s="448"/>
      <c r="J2" s="10"/>
      <c r="K2" s="10"/>
      <c r="M2" s="165" t="s">
        <v>62</v>
      </c>
    </row>
    <row r="3" spans="2:14" ht="37.5" customHeight="1" x14ac:dyDescent="0.2">
      <c r="B3" s="446"/>
      <c r="C3" s="459" t="s">
        <v>211</v>
      </c>
      <c r="D3" s="459"/>
      <c r="E3" s="459"/>
      <c r="F3" s="459" t="s">
        <v>212</v>
      </c>
      <c r="G3" s="459"/>
      <c r="H3" s="459"/>
      <c r="I3" s="448"/>
      <c r="J3" s="10"/>
      <c r="K3" s="10"/>
      <c r="M3" s="165" t="s">
        <v>64</v>
      </c>
    </row>
    <row r="4" spans="2:14" ht="23.25" customHeight="1" x14ac:dyDescent="0.2">
      <c r="B4" s="460"/>
      <c r="C4" s="461"/>
      <c r="D4" s="461"/>
      <c r="E4" s="461"/>
      <c r="F4" s="461"/>
      <c r="G4" s="461"/>
      <c r="H4" s="461"/>
      <c r="I4" s="462"/>
      <c r="J4" s="12"/>
      <c r="K4" s="12"/>
    </row>
    <row r="5" spans="2:14" ht="24" customHeight="1" x14ac:dyDescent="0.2">
      <c r="B5" s="463" t="s">
        <v>213</v>
      </c>
      <c r="C5" s="464"/>
      <c r="D5" s="464"/>
      <c r="E5" s="464"/>
      <c r="F5" s="464"/>
      <c r="G5" s="464"/>
      <c r="H5" s="464"/>
      <c r="I5" s="465"/>
      <c r="J5" s="14"/>
      <c r="K5" s="14"/>
      <c r="N5" s="166" t="s">
        <v>71</v>
      </c>
    </row>
    <row r="6" spans="2:14" ht="30.75" customHeight="1" x14ac:dyDescent="0.2">
      <c r="B6" s="183" t="s">
        <v>214</v>
      </c>
      <c r="C6" s="181">
        <v>3</v>
      </c>
      <c r="D6" s="466" t="s">
        <v>215</v>
      </c>
      <c r="E6" s="466"/>
      <c r="F6" s="468" t="s">
        <v>302</v>
      </c>
      <c r="G6" s="468"/>
      <c r="H6" s="468"/>
      <c r="I6" s="469"/>
      <c r="J6" s="15"/>
      <c r="K6" s="15"/>
      <c r="M6" s="165" t="s">
        <v>75</v>
      </c>
      <c r="N6" s="166" t="s">
        <v>76</v>
      </c>
    </row>
    <row r="7" spans="2:14" ht="30.75" customHeight="1" x14ac:dyDescent="0.2">
      <c r="B7" s="183" t="s">
        <v>217</v>
      </c>
      <c r="C7" s="181" t="s">
        <v>78</v>
      </c>
      <c r="D7" s="466" t="s">
        <v>218</v>
      </c>
      <c r="E7" s="466"/>
      <c r="F7" s="467" t="s">
        <v>219</v>
      </c>
      <c r="G7" s="467"/>
      <c r="H7" s="182" t="s">
        <v>220</v>
      </c>
      <c r="I7" s="201" t="s">
        <v>78</v>
      </c>
      <c r="J7" s="17"/>
      <c r="K7" s="17"/>
      <c r="M7" s="165" t="s">
        <v>82</v>
      </c>
      <c r="N7" s="166" t="s">
        <v>83</v>
      </c>
    </row>
    <row r="8" spans="2:14" ht="30.75" customHeight="1" x14ac:dyDescent="0.2">
      <c r="B8" s="183" t="s">
        <v>221</v>
      </c>
      <c r="C8" s="468" t="s">
        <v>222</v>
      </c>
      <c r="D8" s="468"/>
      <c r="E8" s="468"/>
      <c r="F8" s="468"/>
      <c r="G8" s="182" t="s">
        <v>223</v>
      </c>
      <c r="H8" s="473">
        <v>7551</v>
      </c>
      <c r="I8" s="474"/>
      <c r="J8" s="19"/>
      <c r="K8" s="19"/>
      <c r="M8" s="165" t="s">
        <v>87</v>
      </c>
      <c r="N8" s="166" t="s">
        <v>42</v>
      </c>
    </row>
    <row r="9" spans="2:14" ht="30.75" customHeight="1" x14ac:dyDescent="0.2">
      <c r="B9" s="183" t="s">
        <v>62</v>
      </c>
      <c r="C9" s="475" t="s">
        <v>82</v>
      </c>
      <c r="D9" s="475"/>
      <c r="E9" s="475"/>
      <c r="F9" s="475"/>
      <c r="G9" s="182" t="s">
        <v>224</v>
      </c>
      <c r="H9" s="476" t="s">
        <v>303</v>
      </c>
      <c r="I9" s="477"/>
      <c r="J9" s="20"/>
      <c r="K9" s="20"/>
      <c r="M9" s="167" t="s">
        <v>91</v>
      </c>
    </row>
    <row r="10" spans="2:14" ht="30.75" customHeight="1" x14ac:dyDescent="0.2">
      <c r="B10" s="183" t="s">
        <v>226</v>
      </c>
      <c r="C10" s="468" t="s">
        <v>227</v>
      </c>
      <c r="D10" s="468"/>
      <c r="E10" s="468"/>
      <c r="F10" s="468"/>
      <c r="G10" s="468"/>
      <c r="H10" s="468"/>
      <c r="I10" s="469"/>
      <c r="J10" s="22"/>
      <c r="K10" s="22"/>
      <c r="M10" s="167"/>
    </row>
    <row r="11" spans="2:14" ht="30.75" customHeight="1" x14ac:dyDescent="0.2">
      <c r="B11" s="183" t="s">
        <v>228</v>
      </c>
      <c r="C11" s="560" t="s">
        <v>304</v>
      </c>
      <c r="D11" s="560"/>
      <c r="E11" s="560"/>
      <c r="F11" s="560"/>
      <c r="G11" s="560"/>
      <c r="H11" s="560"/>
      <c r="I11" s="561"/>
      <c r="J11" s="17"/>
      <c r="K11" s="17"/>
      <c r="M11" s="167"/>
      <c r="N11" s="166" t="s">
        <v>96</v>
      </c>
    </row>
    <row r="12" spans="2:14" ht="30.75" customHeight="1" x14ac:dyDescent="0.2">
      <c r="B12" s="183" t="s">
        <v>230</v>
      </c>
      <c r="C12" s="481" t="s">
        <v>305</v>
      </c>
      <c r="D12" s="481"/>
      <c r="E12" s="481"/>
      <c r="F12" s="481"/>
      <c r="G12" s="182" t="s">
        <v>232</v>
      </c>
      <c r="H12" s="482" t="s">
        <v>100</v>
      </c>
      <c r="I12" s="483"/>
      <c r="J12" s="17"/>
      <c r="K12" s="17"/>
      <c r="M12" s="167" t="s">
        <v>101</v>
      </c>
      <c r="N12" s="166" t="s">
        <v>78</v>
      </c>
    </row>
    <row r="13" spans="2:14" ht="30.75" customHeight="1" x14ac:dyDescent="0.2">
      <c r="B13" s="183" t="s">
        <v>233</v>
      </c>
      <c r="C13" s="484" t="s">
        <v>234</v>
      </c>
      <c r="D13" s="484"/>
      <c r="E13" s="484"/>
      <c r="F13" s="484"/>
      <c r="G13" s="182" t="s">
        <v>235</v>
      </c>
      <c r="H13" s="467" t="s">
        <v>42</v>
      </c>
      <c r="I13" s="485"/>
      <c r="J13" s="17"/>
      <c r="K13" s="17"/>
      <c r="M13" s="167" t="s">
        <v>105</v>
      </c>
    </row>
    <row r="14" spans="2:14" ht="64.5" customHeight="1" x14ac:dyDescent="0.2">
      <c r="B14" s="183" t="s">
        <v>236</v>
      </c>
      <c r="C14" s="486" t="s">
        <v>306</v>
      </c>
      <c r="D14" s="486"/>
      <c r="E14" s="486"/>
      <c r="F14" s="486"/>
      <c r="G14" s="486"/>
      <c r="H14" s="486"/>
      <c r="I14" s="487"/>
      <c r="J14" s="22"/>
      <c r="K14" s="22"/>
      <c r="M14" s="167" t="s">
        <v>108</v>
      </c>
    </row>
    <row r="15" spans="2:14" ht="30.75" customHeight="1" x14ac:dyDescent="0.2">
      <c r="B15" s="183" t="s">
        <v>238</v>
      </c>
      <c r="C15" s="470" t="s">
        <v>239</v>
      </c>
      <c r="D15" s="471"/>
      <c r="E15" s="471"/>
      <c r="F15" s="471"/>
      <c r="G15" s="471"/>
      <c r="H15" s="471"/>
      <c r="I15" s="472"/>
      <c r="J15" s="23"/>
      <c r="K15" s="23"/>
      <c r="M15" s="167" t="s">
        <v>112</v>
      </c>
    </row>
    <row r="16" spans="2:14" ht="20.25" customHeight="1" x14ac:dyDescent="0.2">
      <c r="B16" s="183" t="s">
        <v>240</v>
      </c>
      <c r="C16" s="468" t="s">
        <v>307</v>
      </c>
      <c r="D16" s="468"/>
      <c r="E16" s="468"/>
      <c r="F16" s="468"/>
      <c r="G16" s="468"/>
      <c r="H16" s="468"/>
      <c r="I16" s="469"/>
      <c r="J16" s="24"/>
      <c r="K16" s="24"/>
      <c r="M16" s="167"/>
    </row>
    <row r="17" spans="2:18" ht="30.75" customHeight="1" x14ac:dyDescent="0.2">
      <c r="B17" s="183" t="s">
        <v>242</v>
      </c>
      <c r="C17" s="467" t="s">
        <v>294</v>
      </c>
      <c r="D17" s="488"/>
      <c r="E17" s="488"/>
      <c r="F17" s="488"/>
      <c r="G17" s="488"/>
      <c r="H17" s="488"/>
      <c r="I17" s="489"/>
      <c r="J17" s="25"/>
      <c r="K17" s="25"/>
      <c r="M17" s="167" t="s">
        <v>100</v>
      </c>
    </row>
    <row r="18" spans="2:18" ht="18" customHeight="1" x14ac:dyDescent="0.2">
      <c r="B18" s="490" t="s">
        <v>244</v>
      </c>
      <c r="C18" s="491" t="s">
        <v>245</v>
      </c>
      <c r="D18" s="491"/>
      <c r="E18" s="491"/>
      <c r="F18" s="492" t="s">
        <v>246</v>
      </c>
      <c r="G18" s="492"/>
      <c r="H18" s="492"/>
      <c r="I18" s="493"/>
      <c r="J18" s="180"/>
      <c r="K18" s="26"/>
      <c r="M18" s="167"/>
    </row>
    <row r="19" spans="2:18" ht="25.5" customHeight="1" x14ac:dyDescent="0.2">
      <c r="B19" s="490"/>
      <c r="C19" s="468" t="s">
        <v>308</v>
      </c>
      <c r="D19" s="468"/>
      <c r="E19" s="468"/>
      <c r="F19" s="468" t="s">
        <v>309</v>
      </c>
      <c r="G19" s="468"/>
      <c r="H19" s="468"/>
      <c r="I19" s="469"/>
      <c r="J19" s="24"/>
      <c r="K19" s="24"/>
      <c r="M19" s="167"/>
    </row>
    <row r="20" spans="2:18" ht="39.75" customHeight="1" x14ac:dyDescent="0.2">
      <c r="B20" s="183" t="s">
        <v>249</v>
      </c>
      <c r="C20" s="497" t="s">
        <v>310</v>
      </c>
      <c r="D20" s="498"/>
      <c r="E20" s="499"/>
      <c r="F20" s="482" t="s">
        <v>310</v>
      </c>
      <c r="G20" s="482"/>
      <c r="H20" s="482"/>
      <c r="I20" s="483"/>
      <c r="J20" s="17"/>
      <c r="K20" s="17"/>
      <c r="M20" s="167"/>
    </row>
    <row r="21" spans="2:18" ht="24" customHeight="1" x14ac:dyDescent="0.2">
      <c r="B21" s="183" t="s">
        <v>251</v>
      </c>
      <c r="C21" s="500" t="s">
        <v>311</v>
      </c>
      <c r="D21" s="501"/>
      <c r="E21" s="502"/>
      <c r="F21" s="500" t="s">
        <v>312</v>
      </c>
      <c r="G21" s="501"/>
      <c r="H21" s="501"/>
      <c r="I21" s="503"/>
      <c r="J21" s="23"/>
      <c r="K21" s="23"/>
      <c r="M21" s="167"/>
    </row>
    <row r="22" spans="2:18" ht="23.25" customHeight="1" x14ac:dyDescent="0.2">
      <c r="B22" s="183" t="s">
        <v>254</v>
      </c>
      <c r="C22" s="504">
        <v>44562</v>
      </c>
      <c r="D22" s="501"/>
      <c r="E22" s="502"/>
      <c r="F22" s="182" t="s">
        <v>255</v>
      </c>
      <c r="G22" s="199">
        <v>0.16400000000000001</v>
      </c>
      <c r="H22" s="182" t="s">
        <v>256</v>
      </c>
      <c r="I22" s="200">
        <v>0.26</v>
      </c>
      <c r="J22" s="209"/>
      <c r="K22" s="28"/>
      <c r="M22" s="167"/>
    </row>
    <row r="23" spans="2:18" ht="27" customHeight="1" x14ac:dyDescent="0.2">
      <c r="B23" s="183" t="s">
        <v>257</v>
      </c>
      <c r="C23" s="504">
        <v>44926</v>
      </c>
      <c r="D23" s="501"/>
      <c r="E23" s="502"/>
      <c r="F23" s="182" t="s">
        <v>258</v>
      </c>
      <c r="G23" s="562">
        <v>0.34</v>
      </c>
      <c r="H23" s="563"/>
      <c r="I23" s="564"/>
      <c r="J23" s="29"/>
      <c r="K23" s="29"/>
      <c r="M23" s="167"/>
      <c r="N23" s="169"/>
      <c r="P23" s="166">
        <f>N24*M23</f>
        <v>0</v>
      </c>
      <c r="R23" s="166">
        <v>9.5300000000000003E-3</v>
      </c>
    </row>
    <row r="24" spans="2:18" ht="30.75" customHeight="1" x14ac:dyDescent="0.2">
      <c r="B24" s="186" t="s">
        <v>259</v>
      </c>
      <c r="C24" s="508" t="s">
        <v>112</v>
      </c>
      <c r="D24" s="509"/>
      <c r="E24" s="510"/>
      <c r="F24" s="187" t="s">
        <v>260</v>
      </c>
      <c r="G24" s="500" t="s">
        <v>44</v>
      </c>
      <c r="H24" s="501"/>
      <c r="I24" s="503"/>
      <c r="J24" s="180"/>
      <c r="K24" s="179"/>
      <c r="M24" s="168"/>
      <c r="N24" s="170"/>
      <c r="O24" s="170" t="e">
        <f>N24/N23</f>
        <v>#DIV/0!</v>
      </c>
      <c r="P24" s="170"/>
      <c r="R24" s="166">
        <v>9.5300000000000003E-3</v>
      </c>
    </row>
    <row r="25" spans="2:18" ht="22.5" customHeight="1" x14ac:dyDescent="0.2">
      <c r="B25" s="511" t="s">
        <v>261</v>
      </c>
      <c r="C25" s="512"/>
      <c r="D25" s="512"/>
      <c r="E25" s="512"/>
      <c r="F25" s="512"/>
      <c r="G25" s="512"/>
      <c r="H25" s="512"/>
      <c r="I25" s="513"/>
      <c r="J25" s="14"/>
      <c r="K25" s="14"/>
      <c r="L25" s="164"/>
      <c r="M25" s="167"/>
      <c r="R25" s="166">
        <v>1.6199999999999999E-2</v>
      </c>
    </row>
    <row r="26" spans="2:18" ht="43.5" customHeight="1" x14ac:dyDescent="0.2">
      <c r="B26" s="188" t="s">
        <v>142</v>
      </c>
      <c r="C26" s="189" t="s">
        <v>262</v>
      </c>
      <c r="D26" s="189" t="s">
        <v>263</v>
      </c>
      <c r="E26" s="190" t="s">
        <v>264</v>
      </c>
      <c r="F26" s="189" t="s">
        <v>265</v>
      </c>
      <c r="G26" s="189" t="s">
        <v>266</v>
      </c>
      <c r="H26" s="190" t="s">
        <v>267</v>
      </c>
      <c r="I26" s="191" t="s">
        <v>268</v>
      </c>
      <c r="J26" s="224"/>
      <c r="K26" s="215"/>
      <c r="L26" s="164"/>
      <c r="M26" s="167"/>
      <c r="R26" s="166">
        <v>1.6199999999999999E-2</v>
      </c>
    </row>
    <row r="27" spans="2:18" ht="17.25" customHeight="1" x14ac:dyDescent="0.2">
      <c r="B27" s="192" t="s">
        <v>269</v>
      </c>
      <c r="C27" s="229">
        <v>2.8299999999999999E-2</v>
      </c>
      <c r="D27" s="237">
        <v>0.03</v>
      </c>
      <c r="E27" s="195">
        <f>IF(OR(C27=0,C27=""),0,D27/C27)</f>
        <v>1.0600706713780919</v>
      </c>
      <c r="F27" s="565">
        <f>SUM(C27:C38)</f>
        <v>0.33959999999999996</v>
      </c>
      <c r="G27" s="568">
        <f>SUM(D27:D38)</f>
        <v>0.28469999999999995</v>
      </c>
      <c r="H27" s="196">
        <f>+(D27*100%)/$G$23</f>
        <v>8.8235294117647051E-2</v>
      </c>
      <c r="I27" s="571">
        <f>G27+I22</f>
        <v>0.54469999999999996</v>
      </c>
      <c r="J27" s="225"/>
      <c r="K27" s="69"/>
    </row>
    <row r="28" spans="2:18" ht="17.25" customHeight="1" x14ac:dyDescent="0.2">
      <c r="B28" s="192" t="s">
        <v>152</v>
      </c>
      <c r="C28" s="229">
        <v>2.8299999999999999E-2</v>
      </c>
      <c r="D28" s="238">
        <v>2.8299999999999999E-2</v>
      </c>
      <c r="E28" s="195">
        <f t="shared" ref="E28:E38" si="0">IF(OR(C28=0,C28=""),0,D28/C28)</f>
        <v>1</v>
      </c>
      <c r="F28" s="566"/>
      <c r="G28" s="569"/>
      <c r="H28" s="196">
        <f>+IF(D28="","",((D28*100%)/$G$23)+H27)</f>
        <v>0.1714705882352941</v>
      </c>
      <c r="I28" s="572"/>
      <c r="J28" s="226"/>
      <c r="K28" s="228"/>
    </row>
    <row r="29" spans="2:18" ht="17.25" customHeight="1" x14ac:dyDescent="0.2">
      <c r="B29" s="192" t="s">
        <v>153</v>
      </c>
      <c r="C29" s="229">
        <v>2.8299999999999999E-2</v>
      </c>
      <c r="D29" s="238">
        <v>2.8299999999999999E-2</v>
      </c>
      <c r="E29" s="195">
        <f t="shared" si="0"/>
        <v>1</v>
      </c>
      <c r="F29" s="566"/>
      <c r="G29" s="569"/>
      <c r="H29" s="196">
        <f t="shared" ref="H29:H38" si="1">+IF(D29="","",((D29*100%)/$G$23)+H28)</f>
        <v>0.25470588235294112</v>
      </c>
      <c r="I29" s="572"/>
      <c r="J29" s="227"/>
      <c r="K29" s="227"/>
    </row>
    <row r="30" spans="2:18" ht="17.25" customHeight="1" x14ac:dyDescent="0.2">
      <c r="B30" s="192" t="s">
        <v>154</v>
      </c>
      <c r="C30" s="229">
        <v>2.8299999999999999E-2</v>
      </c>
      <c r="D30" s="238">
        <v>2.8299999999999999E-2</v>
      </c>
      <c r="E30" s="195">
        <f t="shared" si="0"/>
        <v>1</v>
      </c>
      <c r="F30" s="566"/>
      <c r="G30" s="569"/>
      <c r="H30" s="196">
        <f t="shared" si="1"/>
        <v>0.33794117647058819</v>
      </c>
      <c r="I30" s="572"/>
      <c r="J30" s="219"/>
      <c r="K30" s="227"/>
    </row>
    <row r="31" spans="2:18" ht="17.25" customHeight="1" x14ac:dyDescent="0.2">
      <c r="B31" s="192" t="s">
        <v>155</v>
      </c>
      <c r="C31" s="229">
        <v>2.8299999999999999E-2</v>
      </c>
      <c r="D31" s="238">
        <v>2.8299999999999999E-2</v>
      </c>
      <c r="E31" s="195">
        <f t="shared" si="0"/>
        <v>1</v>
      </c>
      <c r="F31" s="566"/>
      <c r="G31" s="569"/>
      <c r="H31" s="196">
        <f t="shared" si="1"/>
        <v>0.42117647058823526</v>
      </c>
      <c r="I31" s="572"/>
      <c r="J31" s="219"/>
      <c r="K31" s="227"/>
    </row>
    <row r="32" spans="2:18" ht="17.25" customHeight="1" x14ac:dyDescent="0.2">
      <c r="B32" s="192" t="s">
        <v>156</v>
      </c>
      <c r="C32" s="229">
        <v>2.8299999999999999E-2</v>
      </c>
      <c r="D32" s="238">
        <v>2.8299999999999999E-2</v>
      </c>
      <c r="E32" s="195">
        <f t="shared" si="0"/>
        <v>1</v>
      </c>
      <c r="F32" s="566"/>
      <c r="G32" s="569"/>
      <c r="H32" s="196">
        <f t="shared" si="1"/>
        <v>0.50441176470588234</v>
      </c>
      <c r="I32" s="572"/>
      <c r="J32" s="219"/>
      <c r="K32" s="227"/>
    </row>
    <row r="33" spans="2:11" ht="17.25" customHeight="1" x14ac:dyDescent="0.2">
      <c r="B33" s="192" t="s">
        <v>157</v>
      </c>
      <c r="C33" s="229">
        <v>2.8299999999999999E-2</v>
      </c>
      <c r="D33" s="238">
        <v>2.8299999999999999E-2</v>
      </c>
      <c r="E33" s="195">
        <f t="shared" si="0"/>
        <v>1</v>
      </c>
      <c r="F33" s="566"/>
      <c r="G33" s="569"/>
      <c r="H33" s="196">
        <f>+IF(D33="","",((D33*100%)/$G$23)+H32)</f>
        <v>0.58764705882352941</v>
      </c>
      <c r="I33" s="572"/>
      <c r="J33" s="219"/>
      <c r="K33" s="227"/>
    </row>
    <row r="34" spans="2:11" ht="17.25" customHeight="1" x14ac:dyDescent="0.2">
      <c r="B34" s="192" t="s">
        <v>158</v>
      </c>
      <c r="C34" s="229">
        <v>2.8299999999999999E-2</v>
      </c>
      <c r="D34" s="238">
        <v>2.8299999999999999E-2</v>
      </c>
      <c r="E34" s="195">
        <f t="shared" si="0"/>
        <v>1</v>
      </c>
      <c r="F34" s="566"/>
      <c r="G34" s="569"/>
      <c r="H34" s="196">
        <f t="shared" si="1"/>
        <v>0.67088235294117649</v>
      </c>
      <c r="I34" s="572"/>
      <c r="J34" s="219"/>
      <c r="K34" s="227"/>
    </row>
    <row r="35" spans="2:11" ht="17.25" customHeight="1" x14ac:dyDescent="0.2">
      <c r="B35" s="192" t="s">
        <v>159</v>
      </c>
      <c r="C35" s="229">
        <v>2.8299999999999999E-2</v>
      </c>
      <c r="D35" s="238">
        <v>2.8299999999999999E-2</v>
      </c>
      <c r="E35" s="195">
        <f t="shared" si="0"/>
        <v>1</v>
      </c>
      <c r="F35" s="566"/>
      <c r="G35" s="569"/>
      <c r="H35" s="196">
        <f t="shared" si="1"/>
        <v>0.75411764705882356</v>
      </c>
      <c r="I35" s="572"/>
      <c r="J35" s="219"/>
      <c r="K35" s="227"/>
    </row>
    <row r="36" spans="2:11" ht="17.25" customHeight="1" x14ac:dyDescent="0.2">
      <c r="B36" s="192" t="s">
        <v>160</v>
      </c>
      <c r="C36" s="229">
        <v>2.8299999999999999E-2</v>
      </c>
      <c r="D36" s="238">
        <v>2.8299999999999999E-2</v>
      </c>
      <c r="E36" s="195">
        <f t="shared" si="0"/>
        <v>1</v>
      </c>
      <c r="F36" s="566"/>
      <c r="G36" s="569"/>
      <c r="H36" s="196">
        <f t="shared" si="1"/>
        <v>0.83735294117647063</v>
      </c>
      <c r="I36" s="572"/>
      <c r="J36" s="219"/>
      <c r="K36" s="228"/>
    </row>
    <row r="37" spans="2:11" ht="17.25" customHeight="1" x14ac:dyDescent="0.2">
      <c r="B37" s="192" t="s">
        <v>161</v>
      </c>
      <c r="C37" s="229">
        <v>2.8299999999999999E-2</v>
      </c>
      <c r="D37" s="229"/>
      <c r="E37" s="195">
        <f t="shared" si="0"/>
        <v>0</v>
      </c>
      <c r="F37" s="566"/>
      <c r="G37" s="569"/>
      <c r="H37" s="196" t="str">
        <f t="shared" si="1"/>
        <v/>
      </c>
      <c r="I37" s="572"/>
      <c r="J37" s="219"/>
      <c r="K37" s="216"/>
    </row>
    <row r="38" spans="2:11" ht="17.25" customHeight="1" x14ac:dyDescent="0.2">
      <c r="B38" s="192" t="s">
        <v>162</v>
      </c>
      <c r="C38" s="229">
        <v>2.8299999999999999E-2</v>
      </c>
      <c r="D38" s="229"/>
      <c r="E38" s="195">
        <f t="shared" si="0"/>
        <v>0</v>
      </c>
      <c r="F38" s="567"/>
      <c r="G38" s="570"/>
      <c r="H38" s="196" t="str">
        <f t="shared" si="1"/>
        <v/>
      </c>
      <c r="I38" s="573"/>
      <c r="J38" s="225"/>
      <c r="K38" s="216"/>
    </row>
    <row r="39" spans="2:11" ht="43.5" customHeight="1" x14ac:dyDescent="0.2">
      <c r="B39" s="202" t="s">
        <v>270</v>
      </c>
      <c r="C39" s="574" t="s">
        <v>358</v>
      </c>
      <c r="D39" s="495"/>
      <c r="E39" s="495"/>
      <c r="F39" s="495"/>
      <c r="G39" s="495"/>
      <c r="H39" s="495"/>
      <c r="I39" s="496"/>
      <c r="J39" s="217"/>
      <c r="K39" s="214"/>
    </row>
    <row r="40" spans="2:11" ht="34.5" customHeight="1" x14ac:dyDescent="0.2">
      <c r="B40" s="528"/>
      <c r="C40" s="529"/>
      <c r="D40" s="529"/>
      <c r="E40" s="529"/>
      <c r="F40" s="529"/>
      <c r="G40" s="529"/>
      <c r="H40" s="529"/>
      <c r="I40" s="530"/>
      <c r="J40" s="208"/>
      <c r="K40" s="14"/>
    </row>
    <row r="41" spans="2:11" ht="34.5" customHeight="1" x14ac:dyDescent="0.2">
      <c r="B41" s="531"/>
      <c r="C41" s="532"/>
      <c r="D41" s="532"/>
      <c r="E41" s="532"/>
      <c r="F41" s="532"/>
      <c r="G41" s="532"/>
      <c r="H41" s="532"/>
      <c r="I41" s="533"/>
      <c r="J41" s="37"/>
      <c r="K41" s="37"/>
    </row>
    <row r="42" spans="2:11" ht="34.5" customHeight="1" x14ac:dyDescent="0.2">
      <c r="B42" s="531"/>
      <c r="C42" s="532"/>
      <c r="D42" s="532"/>
      <c r="E42" s="532"/>
      <c r="F42" s="532"/>
      <c r="G42" s="532"/>
      <c r="H42" s="532"/>
      <c r="I42" s="533"/>
      <c r="J42" s="37"/>
      <c r="K42" s="37"/>
    </row>
    <row r="43" spans="2:11" ht="34.5" customHeight="1" x14ac:dyDescent="0.2">
      <c r="B43" s="531"/>
      <c r="C43" s="532"/>
      <c r="D43" s="532"/>
      <c r="E43" s="532"/>
      <c r="F43" s="532"/>
      <c r="G43" s="532"/>
      <c r="H43" s="532"/>
      <c r="I43" s="533"/>
      <c r="J43" s="37"/>
      <c r="K43" s="37"/>
    </row>
    <row r="44" spans="2:11" ht="101.25" customHeight="1" x14ac:dyDescent="0.2">
      <c r="B44" s="534"/>
      <c r="C44" s="535"/>
      <c r="D44" s="535"/>
      <c r="E44" s="535"/>
      <c r="F44" s="535"/>
      <c r="G44" s="535"/>
      <c r="H44" s="535"/>
      <c r="I44" s="536"/>
      <c r="J44" s="12"/>
      <c r="K44" s="12"/>
    </row>
    <row r="45" spans="2:11" ht="136.5" customHeight="1" x14ac:dyDescent="0.2">
      <c r="B45" s="183" t="s">
        <v>271</v>
      </c>
      <c r="C45" s="540" t="s">
        <v>359</v>
      </c>
      <c r="D45" s="538"/>
      <c r="E45" s="538"/>
      <c r="F45" s="538"/>
      <c r="G45" s="538"/>
      <c r="H45" s="538"/>
      <c r="I45" s="539"/>
      <c r="J45" s="38"/>
      <c r="K45" s="38"/>
    </row>
    <row r="46" spans="2:11" ht="48.75" customHeight="1" x14ac:dyDescent="0.2">
      <c r="B46" s="183" t="s">
        <v>272</v>
      </c>
      <c r="C46" s="537" t="s">
        <v>44</v>
      </c>
      <c r="D46" s="541"/>
      <c r="E46" s="541"/>
      <c r="F46" s="541"/>
      <c r="G46" s="541"/>
      <c r="H46" s="541"/>
      <c r="I46" s="542"/>
      <c r="J46" s="38"/>
      <c r="K46" s="38"/>
    </row>
    <row r="47" spans="2:11" ht="42.75" customHeight="1" x14ac:dyDescent="0.2">
      <c r="B47" s="203" t="s">
        <v>273</v>
      </c>
      <c r="C47" s="537" t="s">
        <v>313</v>
      </c>
      <c r="D47" s="541"/>
      <c r="E47" s="541"/>
      <c r="F47" s="541"/>
      <c r="G47" s="541"/>
      <c r="H47" s="541"/>
      <c r="I47" s="542"/>
      <c r="J47" s="38"/>
      <c r="K47" s="38"/>
    </row>
    <row r="48" spans="2:11" ht="22.5" customHeight="1" x14ac:dyDescent="0.2">
      <c r="B48" s="511" t="s">
        <v>275</v>
      </c>
      <c r="C48" s="512"/>
      <c r="D48" s="512"/>
      <c r="E48" s="512"/>
      <c r="F48" s="512"/>
      <c r="G48" s="512"/>
      <c r="H48" s="512"/>
      <c r="I48" s="513"/>
      <c r="J48" s="38"/>
      <c r="K48" s="38"/>
    </row>
    <row r="49" spans="2:11" ht="22.5" customHeight="1" x14ac:dyDescent="0.2">
      <c r="B49" s="523" t="s">
        <v>276</v>
      </c>
      <c r="C49" s="197" t="s">
        <v>277</v>
      </c>
      <c r="D49" s="525" t="s">
        <v>278</v>
      </c>
      <c r="E49" s="525"/>
      <c r="F49" s="525"/>
      <c r="G49" s="525" t="s">
        <v>279</v>
      </c>
      <c r="H49" s="525"/>
      <c r="I49" s="526"/>
      <c r="J49" s="39"/>
      <c r="K49" s="39"/>
    </row>
    <row r="50" spans="2:11" ht="30.75" customHeight="1" x14ac:dyDescent="0.2">
      <c r="B50" s="524"/>
      <c r="C50" s="198" t="s">
        <v>280</v>
      </c>
      <c r="D50" s="527" t="s">
        <v>280</v>
      </c>
      <c r="E50" s="527"/>
      <c r="F50" s="527"/>
      <c r="G50" s="527" t="s">
        <v>280</v>
      </c>
      <c r="H50" s="527"/>
      <c r="I50" s="543"/>
      <c r="J50" s="39"/>
      <c r="K50" s="39"/>
    </row>
    <row r="51" spans="2:11" ht="32.25" customHeight="1" x14ac:dyDescent="0.2">
      <c r="B51" s="204" t="s">
        <v>281</v>
      </c>
      <c r="C51" s="527" t="s">
        <v>353</v>
      </c>
      <c r="D51" s="527"/>
      <c r="E51" s="527"/>
      <c r="F51" s="527"/>
      <c r="G51" s="527"/>
      <c r="H51" s="527"/>
      <c r="I51" s="543"/>
      <c r="J51" s="42"/>
      <c r="K51" s="42"/>
    </row>
    <row r="52" spans="2:11" ht="28.5" customHeight="1" x14ac:dyDescent="0.2">
      <c r="B52" s="205" t="s">
        <v>283</v>
      </c>
      <c r="C52" s="449" t="s">
        <v>284</v>
      </c>
      <c r="D52" s="450"/>
      <c r="E52" s="450"/>
      <c r="F52" s="450"/>
      <c r="G52" s="450"/>
      <c r="H52" s="450"/>
      <c r="I52" s="451"/>
      <c r="J52" s="42"/>
      <c r="K52" s="42"/>
    </row>
    <row r="53" spans="2:11" ht="30" customHeight="1" x14ac:dyDescent="0.2">
      <c r="B53" s="203" t="s">
        <v>285</v>
      </c>
      <c r="C53" s="449" t="s">
        <v>351</v>
      </c>
      <c r="D53" s="450"/>
      <c r="E53" s="450"/>
      <c r="F53" s="450"/>
      <c r="G53" s="450"/>
      <c r="H53" s="450"/>
      <c r="I53" s="451"/>
      <c r="J53" s="43"/>
      <c r="K53" s="43"/>
    </row>
    <row r="54" spans="2:11" ht="31.5" customHeight="1" thickBot="1" x14ac:dyDescent="0.25">
      <c r="B54" s="206" t="s">
        <v>286</v>
      </c>
      <c r="C54" s="558"/>
      <c r="D54" s="558"/>
      <c r="E54" s="558"/>
      <c r="F54" s="558"/>
      <c r="G54" s="558"/>
      <c r="H54" s="558"/>
      <c r="I54" s="559"/>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7t98J4TDogVynngtBCTzQnzRhlf2rJ/D9xqVo8/LW1/jhIY+3GqW/uUD6oBylqL+ehFG4QuT8ifx/0cT2duNzA==" saltValue="N7vzSenrQBFaFzzt9SvhCw=="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H13:I13" xr:uid="{00000000-0002-0000-0500-000004000000}">
      <formula1>$N$5:$N$8</formula1>
    </dataValidation>
    <dataValidation type="list" allowBlank="1" showInputMessage="1" showErrorMessage="1" sqref="C7 I7" xr:uid="{00000000-0002-0000-0500-000005000000}">
      <formula1>$N$11:$N$12</formula1>
    </dataValidation>
    <dataValidation type="list" allowBlank="1" showInputMessage="1" showErrorMessage="1" sqref="J10:K10" xr:uid="{00000000-0002-0000-05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880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8801"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60"/>
  <sheetViews>
    <sheetView topLeftCell="A26" zoomScale="90" zoomScaleNormal="90" workbookViewId="0">
      <selection activeCell="C46" sqref="C46:I46"/>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0" style="3" hidden="1" customWidth="1"/>
    <col min="13" max="14" width="0" style="166" hidden="1" customWidth="1"/>
    <col min="15" max="24" width="0" style="3" hidden="1" customWidth="1"/>
    <col min="25" max="16384" width="11.42578125" style="7" hidden="1"/>
  </cols>
  <sheetData>
    <row r="1" spans="2:14" ht="37.5" customHeight="1" x14ac:dyDescent="0.2">
      <c r="B1" s="445"/>
      <c r="C1" s="458" t="s">
        <v>1</v>
      </c>
      <c r="D1" s="458"/>
      <c r="E1" s="458"/>
      <c r="F1" s="458"/>
      <c r="G1" s="458"/>
      <c r="H1" s="458"/>
      <c r="I1" s="447"/>
      <c r="J1" s="10"/>
      <c r="K1" s="10"/>
      <c r="M1" s="165" t="s">
        <v>61</v>
      </c>
    </row>
    <row r="2" spans="2:14" ht="37.5" customHeight="1" x14ac:dyDescent="0.2">
      <c r="B2" s="446"/>
      <c r="C2" s="459" t="s">
        <v>210</v>
      </c>
      <c r="D2" s="459"/>
      <c r="E2" s="459"/>
      <c r="F2" s="459"/>
      <c r="G2" s="459"/>
      <c r="H2" s="459"/>
      <c r="I2" s="448"/>
      <c r="J2" s="10"/>
      <c r="K2" s="10"/>
      <c r="M2" s="165" t="s">
        <v>62</v>
      </c>
    </row>
    <row r="3" spans="2:14" ht="37.5" customHeight="1" x14ac:dyDescent="0.2">
      <c r="B3" s="446"/>
      <c r="C3" s="459" t="s">
        <v>211</v>
      </c>
      <c r="D3" s="459"/>
      <c r="E3" s="459"/>
      <c r="F3" s="459" t="s">
        <v>212</v>
      </c>
      <c r="G3" s="459"/>
      <c r="H3" s="459"/>
      <c r="I3" s="448"/>
      <c r="J3" s="10"/>
      <c r="K3" s="10"/>
      <c r="M3" s="165" t="s">
        <v>64</v>
      </c>
    </row>
    <row r="4" spans="2:14" ht="23.25" customHeight="1" x14ac:dyDescent="0.2">
      <c r="B4" s="460"/>
      <c r="C4" s="461"/>
      <c r="D4" s="461"/>
      <c r="E4" s="461"/>
      <c r="F4" s="461"/>
      <c r="G4" s="461"/>
      <c r="H4" s="461"/>
      <c r="I4" s="462"/>
      <c r="J4" s="12"/>
      <c r="K4" s="12"/>
    </row>
    <row r="5" spans="2:14" ht="24" customHeight="1" x14ac:dyDescent="0.2">
      <c r="B5" s="463" t="s">
        <v>213</v>
      </c>
      <c r="C5" s="464"/>
      <c r="D5" s="464"/>
      <c r="E5" s="464"/>
      <c r="F5" s="464"/>
      <c r="G5" s="464"/>
      <c r="H5" s="464"/>
      <c r="I5" s="465"/>
      <c r="J5" s="14"/>
      <c r="K5" s="14"/>
      <c r="N5" s="166" t="s">
        <v>71</v>
      </c>
    </row>
    <row r="6" spans="2:14" ht="30.75" customHeight="1" x14ac:dyDescent="0.2">
      <c r="B6" s="183" t="s">
        <v>214</v>
      </c>
      <c r="C6" s="181">
        <v>4</v>
      </c>
      <c r="D6" s="466" t="s">
        <v>215</v>
      </c>
      <c r="E6" s="466"/>
      <c r="F6" s="468" t="s">
        <v>314</v>
      </c>
      <c r="G6" s="468"/>
      <c r="H6" s="468"/>
      <c r="I6" s="469"/>
      <c r="J6" s="15"/>
      <c r="K6" s="15"/>
      <c r="M6" s="165" t="s">
        <v>75</v>
      </c>
      <c r="N6" s="166" t="s">
        <v>76</v>
      </c>
    </row>
    <row r="7" spans="2:14" ht="30.75" customHeight="1" x14ac:dyDescent="0.2">
      <c r="B7" s="183" t="s">
        <v>217</v>
      </c>
      <c r="C7" s="181" t="s">
        <v>78</v>
      </c>
      <c r="D7" s="466" t="s">
        <v>218</v>
      </c>
      <c r="E7" s="466"/>
      <c r="F7" s="467" t="s">
        <v>219</v>
      </c>
      <c r="G7" s="467"/>
      <c r="H7" s="182" t="s">
        <v>220</v>
      </c>
      <c r="I7" s="201" t="s">
        <v>96</v>
      </c>
      <c r="J7" s="17"/>
      <c r="K7" s="17"/>
      <c r="M7" s="165" t="s">
        <v>82</v>
      </c>
      <c r="N7" s="166" t="s">
        <v>83</v>
      </c>
    </row>
    <row r="8" spans="2:14" ht="30.75" customHeight="1" x14ac:dyDescent="0.2">
      <c r="B8" s="183" t="s">
        <v>221</v>
      </c>
      <c r="C8" s="468" t="s">
        <v>222</v>
      </c>
      <c r="D8" s="468"/>
      <c r="E8" s="468"/>
      <c r="F8" s="468"/>
      <c r="G8" s="182" t="s">
        <v>223</v>
      </c>
      <c r="H8" s="473">
        <v>7551</v>
      </c>
      <c r="I8" s="474"/>
      <c r="J8" s="19"/>
      <c r="K8" s="19"/>
      <c r="M8" s="165" t="s">
        <v>87</v>
      </c>
      <c r="N8" s="166" t="s">
        <v>42</v>
      </c>
    </row>
    <row r="9" spans="2:14" ht="30.75" customHeight="1" x14ac:dyDescent="0.2">
      <c r="B9" s="183" t="s">
        <v>62</v>
      </c>
      <c r="C9" s="475" t="s">
        <v>82</v>
      </c>
      <c r="D9" s="475"/>
      <c r="E9" s="475"/>
      <c r="F9" s="475"/>
      <c r="G9" s="182" t="s">
        <v>224</v>
      </c>
      <c r="H9" s="476" t="s">
        <v>225</v>
      </c>
      <c r="I9" s="477"/>
      <c r="J9" s="20"/>
      <c r="K9" s="20"/>
      <c r="M9" s="167" t="s">
        <v>91</v>
      </c>
    </row>
    <row r="10" spans="2:14" ht="30.75" customHeight="1" x14ac:dyDescent="0.2">
      <c r="B10" s="183" t="s">
        <v>226</v>
      </c>
      <c r="C10" s="468" t="s">
        <v>227</v>
      </c>
      <c r="D10" s="468"/>
      <c r="E10" s="468"/>
      <c r="F10" s="468"/>
      <c r="G10" s="468"/>
      <c r="H10" s="468"/>
      <c r="I10" s="469"/>
      <c r="J10" s="22"/>
      <c r="K10" s="22"/>
      <c r="M10" s="167"/>
    </row>
    <row r="11" spans="2:14" ht="30.75" customHeight="1" x14ac:dyDescent="0.2">
      <c r="B11" s="183" t="s">
        <v>228</v>
      </c>
      <c r="C11" s="467" t="s">
        <v>315</v>
      </c>
      <c r="D11" s="467"/>
      <c r="E11" s="467"/>
      <c r="F11" s="467"/>
      <c r="G11" s="467"/>
      <c r="H11" s="467"/>
      <c r="I11" s="485"/>
      <c r="J11" s="17"/>
      <c r="K11" s="17"/>
      <c r="M11" s="167"/>
      <c r="N11" s="166" t="s">
        <v>96</v>
      </c>
    </row>
    <row r="12" spans="2:14" ht="30.75" customHeight="1" x14ac:dyDescent="0.2">
      <c r="B12" s="183" t="s">
        <v>230</v>
      </c>
      <c r="C12" s="481" t="s">
        <v>316</v>
      </c>
      <c r="D12" s="481"/>
      <c r="E12" s="481"/>
      <c r="F12" s="481"/>
      <c r="G12" s="182" t="s">
        <v>232</v>
      </c>
      <c r="H12" s="482" t="s">
        <v>100</v>
      </c>
      <c r="I12" s="483"/>
      <c r="J12" s="17"/>
      <c r="K12" s="17"/>
      <c r="M12" s="167" t="s">
        <v>101</v>
      </c>
      <c r="N12" s="166" t="s">
        <v>78</v>
      </c>
    </row>
    <row r="13" spans="2:14" ht="30.75" customHeight="1" x14ac:dyDescent="0.2">
      <c r="B13" s="183" t="s">
        <v>233</v>
      </c>
      <c r="C13" s="484" t="s">
        <v>317</v>
      </c>
      <c r="D13" s="484"/>
      <c r="E13" s="484"/>
      <c r="F13" s="484"/>
      <c r="G13" s="182" t="s">
        <v>235</v>
      </c>
      <c r="H13" s="467" t="s">
        <v>42</v>
      </c>
      <c r="I13" s="485"/>
      <c r="J13" s="17"/>
      <c r="K13" s="17"/>
      <c r="M13" s="167" t="s">
        <v>105</v>
      </c>
    </row>
    <row r="14" spans="2:14" ht="44.25" customHeight="1" x14ac:dyDescent="0.2">
      <c r="B14" s="183" t="s">
        <v>236</v>
      </c>
      <c r="C14" s="486" t="s">
        <v>318</v>
      </c>
      <c r="D14" s="486"/>
      <c r="E14" s="486"/>
      <c r="F14" s="486"/>
      <c r="G14" s="486"/>
      <c r="H14" s="486"/>
      <c r="I14" s="487"/>
      <c r="J14" s="22"/>
      <c r="K14" s="22"/>
      <c r="M14" s="167" t="s">
        <v>108</v>
      </c>
    </row>
    <row r="15" spans="2:14" ht="33.75" customHeight="1" x14ac:dyDescent="0.2">
      <c r="B15" s="183" t="s">
        <v>238</v>
      </c>
      <c r="C15" s="470" t="s">
        <v>239</v>
      </c>
      <c r="D15" s="471"/>
      <c r="E15" s="471"/>
      <c r="F15" s="471"/>
      <c r="G15" s="471"/>
      <c r="H15" s="471"/>
      <c r="I15" s="472"/>
      <c r="J15" s="23"/>
      <c r="K15" s="23"/>
      <c r="M15" s="167" t="s">
        <v>112</v>
      </c>
    </row>
    <row r="16" spans="2:14" ht="22.5" customHeight="1" x14ac:dyDescent="0.2">
      <c r="B16" s="183" t="s">
        <v>240</v>
      </c>
      <c r="C16" s="468" t="s">
        <v>319</v>
      </c>
      <c r="D16" s="468"/>
      <c r="E16" s="468"/>
      <c r="F16" s="468"/>
      <c r="G16" s="468"/>
      <c r="H16" s="468"/>
      <c r="I16" s="469"/>
      <c r="J16" s="24"/>
      <c r="K16" s="24"/>
      <c r="M16" s="167"/>
    </row>
    <row r="17" spans="2:13" ht="30.75" customHeight="1" x14ac:dyDescent="0.2">
      <c r="B17" s="183" t="s">
        <v>242</v>
      </c>
      <c r="C17" s="467" t="s">
        <v>294</v>
      </c>
      <c r="D17" s="488"/>
      <c r="E17" s="488"/>
      <c r="F17" s="488"/>
      <c r="G17" s="488"/>
      <c r="H17" s="488"/>
      <c r="I17" s="489"/>
      <c r="J17" s="25"/>
      <c r="K17" s="25"/>
      <c r="M17" s="167" t="s">
        <v>100</v>
      </c>
    </row>
    <row r="18" spans="2:13" ht="18" customHeight="1" x14ac:dyDescent="0.2">
      <c r="B18" s="490" t="s">
        <v>244</v>
      </c>
      <c r="C18" s="491" t="s">
        <v>245</v>
      </c>
      <c r="D18" s="491"/>
      <c r="E18" s="491"/>
      <c r="F18" s="492" t="s">
        <v>246</v>
      </c>
      <c r="G18" s="492"/>
      <c r="H18" s="492"/>
      <c r="I18" s="493"/>
      <c r="J18" s="26"/>
      <c r="K18" s="26"/>
      <c r="M18" s="167" t="s">
        <v>122</v>
      </c>
    </row>
    <row r="19" spans="2:13" ht="39.75" customHeight="1" x14ac:dyDescent="0.2">
      <c r="B19" s="490"/>
      <c r="C19" s="468" t="s">
        <v>320</v>
      </c>
      <c r="D19" s="468"/>
      <c r="E19" s="468"/>
      <c r="F19" s="468" t="s">
        <v>321</v>
      </c>
      <c r="G19" s="468"/>
      <c r="H19" s="468"/>
      <c r="I19" s="469"/>
      <c r="J19" s="24"/>
      <c r="K19" s="24"/>
      <c r="M19" s="167" t="s">
        <v>126</v>
      </c>
    </row>
    <row r="20" spans="2:13" ht="39.75" customHeight="1" x14ac:dyDescent="0.2">
      <c r="B20" s="183" t="s">
        <v>249</v>
      </c>
      <c r="C20" s="497" t="s">
        <v>294</v>
      </c>
      <c r="D20" s="498"/>
      <c r="E20" s="499"/>
      <c r="F20" s="482" t="s">
        <v>294</v>
      </c>
      <c r="G20" s="482"/>
      <c r="H20" s="482"/>
      <c r="I20" s="483"/>
      <c r="J20" s="17"/>
      <c r="K20" s="17"/>
      <c r="M20" s="167"/>
    </row>
    <row r="21" spans="2:13" ht="42" customHeight="1" x14ac:dyDescent="0.2">
      <c r="B21" s="183" t="s">
        <v>251</v>
      </c>
      <c r="C21" s="500" t="s">
        <v>322</v>
      </c>
      <c r="D21" s="501"/>
      <c r="E21" s="502"/>
      <c r="F21" s="500" t="s">
        <v>323</v>
      </c>
      <c r="G21" s="501"/>
      <c r="H21" s="501"/>
      <c r="I21" s="503"/>
      <c r="J21" s="23"/>
      <c r="K21" s="23"/>
      <c r="M21" s="167"/>
    </row>
    <row r="22" spans="2:13" ht="33" customHeight="1" x14ac:dyDescent="0.2">
      <c r="B22" s="183" t="s">
        <v>254</v>
      </c>
      <c r="C22" s="504">
        <v>44562</v>
      </c>
      <c r="D22" s="501"/>
      <c r="E22" s="502"/>
      <c r="F22" s="182" t="s">
        <v>255</v>
      </c>
      <c r="G22" s="184">
        <v>63860</v>
      </c>
      <c r="H22" s="182" t="s">
        <v>256</v>
      </c>
      <c r="I22" s="185">
        <v>78642</v>
      </c>
      <c r="J22" s="28"/>
      <c r="K22" s="28"/>
      <c r="M22" s="167"/>
    </row>
    <row r="23" spans="2:13" ht="27" customHeight="1" x14ac:dyDescent="0.2">
      <c r="B23" s="183" t="s">
        <v>257</v>
      </c>
      <c r="C23" s="504">
        <v>44926</v>
      </c>
      <c r="D23" s="501"/>
      <c r="E23" s="502"/>
      <c r="F23" s="182" t="s">
        <v>258</v>
      </c>
      <c r="G23" s="546">
        <v>111181</v>
      </c>
      <c r="H23" s="547"/>
      <c r="I23" s="548"/>
      <c r="J23" s="29"/>
      <c r="K23" s="29"/>
      <c r="M23" s="167"/>
    </row>
    <row r="24" spans="2:13" ht="30.75" customHeight="1" x14ac:dyDescent="0.2">
      <c r="B24" s="186" t="s">
        <v>259</v>
      </c>
      <c r="C24" s="508" t="s">
        <v>112</v>
      </c>
      <c r="D24" s="509"/>
      <c r="E24" s="510"/>
      <c r="F24" s="187" t="s">
        <v>260</v>
      </c>
      <c r="G24" s="500" t="s">
        <v>44</v>
      </c>
      <c r="H24" s="501"/>
      <c r="I24" s="503"/>
      <c r="J24" s="26"/>
      <c r="K24" s="26"/>
      <c r="M24" s="167"/>
    </row>
    <row r="25" spans="2:13" ht="22.5" customHeight="1" x14ac:dyDescent="0.2">
      <c r="B25" s="511" t="s">
        <v>261</v>
      </c>
      <c r="C25" s="512"/>
      <c r="D25" s="512"/>
      <c r="E25" s="512"/>
      <c r="F25" s="512"/>
      <c r="G25" s="512"/>
      <c r="H25" s="512"/>
      <c r="I25" s="513"/>
      <c r="J25" s="14"/>
      <c r="K25" s="14"/>
      <c r="M25" s="167"/>
    </row>
    <row r="26" spans="2:13" ht="43.5" customHeight="1" x14ac:dyDescent="0.2">
      <c r="B26" s="188" t="s">
        <v>142</v>
      </c>
      <c r="C26" s="189" t="s">
        <v>262</v>
      </c>
      <c r="D26" s="189" t="s">
        <v>263</v>
      </c>
      <c r="E26" s="190" t="s">
        <v>264</v>
      </c>
      <c r="F26" s="189" t="s">
        <v>265</v>
      </c>
      <c r="G26" s="189" t="s">
        <v>266</v>
      </c>
      <c r="H26" s="190" t="s">
        <v>267</v>
      </c>
      <c r="I26" s="191" t="s">
        <v>268</v>
      </c>
      <c r="J26" s="24"/>
      <c r="K26" s="24"/>
      <c r="M26" s="167"/>
    </row>
    <row r="27" spans="2:13" ht="15" customHeight="1" x14ac:dyDescent="0.2">
      <c r="B27" s="192" t="s">
        <v>269</v>
      </c>
      <c r="C27" s="193">
        <v>6470</v>
      </c>
      <c r="D27" s="194">
        <v>6446</v>
      </c>
      <c r="E27" s="195">
        <f>IF(OR(C27=0,C27=""),0,D27/C27)</f>
        <v>0.99629057187017001</v>
      </c>
      <c r="F27" s="575">
        <f>SUM(C27:C38)</f>
        <v>111181</v>
      </c>
      <c r="G27" s="575">
        <f>SUM(D27:D38)</f>
        <v>75323</v>
      </c>
      <c r="H27" s="196">
        <f>+(D27*100%)/$G$23</f>
        <v>5.7977532132288789E-2</v>
      </c>
      <c r="I27" s="578">
        <f>G27+I22</f>
        <v>153965</v>
      </c>
      <c r="J27" s="211"/>
      <c r="K27" s="213"/>
    </row>
    <row r="28" spans="2:13" ht="15" customHeight="1" x14ac:dyDescent="0.2">
      <c r="B28" s="192" t="s">
        <v>152</v>
      </c>
      <c r="C28" s="193">
        <v>9802</v>
      </c>
      <c r="D28" s="194">
        <v>9802</v>
      </c>
      <c r="E28" s="195">
        <f t="shared" ref="E28:E38" si="0">IF(OR(C28=0,C28=""),0,D28/C28)</f>
        <v>1</v>
      </c>
      <c r="F28" s="576"/>
      <c r="G28" s="576"/>
      <c r="H28" s="196">
        <f>+IF(D28="","",((D28*100%)/$G$23)+H27)</f>
        <v>0.14614007789100655</v>
      </c>
      <c r="I28" s="579"/>
      <c r="J28" s="211"/>
      <c r="K28" s="36"/>
    </row>
    <row r="29" spans="2:13" ht="15" customHeight="1" x14ac:dyDescent="0.2">
      <c r="B29" s="192" t="s">
        <v>153</v>
      </c>
      <c r="C29" s="193">
        <v>7460</v>
      </c>
      <c r="D29" s="194">
        <v>6719</v>
      </c>
      <c r="E29" s="195">
        <f t="shared" si="0"/>
        <v>0.90067024128686324</v>
      </c>
      <c r="F29" s="576"/>
      <c r="G29" s="576"/>
      <c r="H29" s="196">
        <f t="shared" ref="H29:H38" si="1">+IF(D29="","",((D29*100%)/$G$23)+H28)</f>
        <v>0.20657306554177424</v>
      </c>
      <c r="I29" s="579"/>
      <c r="J29" s="211"/>
      <c r="K29" s="178"/>
    </row>
    <row r="30" spans="2:13" ht="15" customHeight="1" x14ac:dyDescent="0.2">
      <c r="B30" s="192" t="s">
        <v>154</v>
      </c>
      <c r="C30" s="193">
        <v>6400</v>
      </c>
      <c r="D30" s="194">
        <v>5439</v>
      </c>
      <c r="E30" s="195">
        <f t="shared" si="0"/>
        <v>0.84984375000000001</v>
      </c>
      <c r="F30" s="576"/>
      <c r="G30" s="576"/>
      <c r="H30" s="196">
        <f t="shared" si="1"/>
        <v>0.25549329471762261</v>
      </c>
      <c r="I30" s="579"/>
      <c r="J30" s="211"/>
      <c r="K30" s="178"/>
    </row>
    <row r="31" spans="2:13" ht="15" customHeight="1" x14ac:dyDescent="0.2">
      <c r="B31" s="192" t="s">
        <v>155</v>
      </c>
      <c r="C31" s="193">
        <v>6453</v>
      </c>
      <c r="D31" s="239">
        <v>6119</v>
      </c>
      <c r="E31" s="195">
        <f t="shared" si="0"/>
        <v>0.9482411281574461</v>
      </c>
      <c r="F31" s="576"/>
      <c r="G31" s="576"/>
      <c r="H31" s="196">
        <f t="shared" si="1"/>
        <v>0.31052967683327187</v>
      </c>
      <c r="I31" s="579"/>
      <c r="J31" s="211"/>
      <c r="K31" s="178"/>
    </row>
    <row r="32" spans="2:13" ht="15" customHeight="1" x14ac:dyDescent="0.2">
      <c r="B32" s="192" t="s">
        <v>156</v>
      </c>
      <c r="C32" s="193">
        <v>7396</v>
      </c>
      <c r="D32" s="239">
        <v>7396</v>
      </c>
      <c r="E32" s="195">
        <f t="shared" si="0"/>
        <v>1</v>
      </c>
      <c r="F32" s="576"/>
      <c r="G32" s="576"/>
      <c r="H32" s="196">
        <f>+IF(D32="","",((D32*100%)/$G$23)+H31)</f>
        <v>0.3770518343961648</v>
      </c>
      <c r="I32" s="579"/>
      <c r="J32" s="211"/>
      <c r="K32" s="178"/>
    </row>
    <row r="33" spans="2:11" ht="15" customHeight="1" x14ac:dyDescent="0.2">
      <c r="B33" s="192" t="s">
        <v>157</v>
      </c>
      <c r="C33" s="193">
        <v>11200</v>
      </c>
      <c r="D33" s="239">
        <v>2405</v>
      </c>
      <c r="E33" s="195">
        <f t="shared" si="0"/>
        <v>0.21473214285714284</v>
      </c>
      <c r="F33" s="576"/>
      <c r="G33" s="576"/>
      <c r="H33" s="196">
        <f t="shared" si="1"/>
        <v>0.39868322824943109</v>
      </c>
      <c r="I33" s="579"/>
      <c r="J33" s="240"/>
      <c r="K33" s="178"/>
    </row>
    <row r="34" spans="2:11" ht="15" customHeight="1" x14ac:dyDescent="0.2">
      <c r="B34" s="192" t="s">
        <v>158</v>
      </c>
      <c r="C34" s="193">
        <v>11200</v>
      </c>
      <c r="D34" s="239">
        <v>11832</v>
      </c>
      <c r="E34" s="195">
        <f t="shared" si="0"/>
        <v>1.0564285714285715</v>
      </c>
      <c r="F34" s="576"/>
      <c r="G34" s="576"/>
      <c r="H34" s="196">
        <f t="shared" si="1"/>
        <v>0.50510428940196617</v>
      </c>
      <c r="I34" s="579"/>
      <c r="J34" s="240"/>
      <c r="K34" s="178"/>
    </row>
    <row r="35" spans="2:11" ht="15" customHeight="1" x14ac:dyDescent="0.2">
      <c r="B35" s="192" t="s">
        <v>159</v>
      </c>
      <c r="C35" s="193">
        <v>11200</v>
      </c>
      <c r="D35" s="239">
        <v>10587</v>
      </c>
      <c r="E35" s="195">
        <f t="shared" si="0"/>
        <v>0.9452678571428571</v>
      </c>
      <c r="F35" s="576"/>
      <c r="G35" s="576"/>
      <c r="H35" s="196">
        <f t="shared" si="1"/>
        <v>0.60032739406913049</v>
      </c>
      <c r="I35" s="579"/>
      <c r="J35" s="240"/>
      <c r="K35" s="178"/>
    </row>
    <row r="36" spans="2:11" ht="15" customHeight="1" x14ac:dyDescent="0.2">
      <c r="B36" s="192" t="s">
        <v>160</v>
      </c>
      <c r="C36" s="193">
        <v>11200</v>
      </c>
      <c r="D36" s="239">
        <v>8578</v>
      </c>
      <c r="E36" s="195">
        <f t="shared" si="0"/>
        <v>0.76589285714285715</v>
      </c>
      <c r="F36" s="576"/>
      <c r="G36" s="576"/>
      <c r="H36" s="196">
        <f t="shared" si="1"/>
        <v>0.67748086453620671</v>
      </c>
      <c r="I36" s="579"/>
      <c r="K36" s="178"/>
    </row>
    <row r="37" spans="2:11" ht="15" customHeight="1" x14ac:dyDescent="0.2">
      <c r="B37" s="192" t="s">
        <v>161</v>
      </c>
      <c r="C37" s="193">
        <v>11200</v>
      </c>
      <c r="D37" s="193"/>
      <c r="E37" s="195">
        <f t="shared" si="0"/>
        <v>0</v>
      </c>
      <c r="F37" s="576"/>
      <c r="G37" s="576"/>
      <c r="H37" s="196" t="str">
        <f t="shared" si="1"/>
        <v/>
      </c>
      <c r="I37" s="579"/>
      <c r="K37" s="178"/>
    </row>
    <row r="38" spans="2:11" ht="15" customHeight="1" x14ac:dyDescent="0.2">
      <c r="B38" s="192" t="s">
        <v>162</v>
      </c>
      <c r="C38" s="193">
        <v>11200</v>
      </c>
      <c r="D38" s="193"/>
      <c r="E38" s="195">
        <f t="shared" si="0"/>
        <v>0</v>
      </c>
      <c r="F38" s="577"/>
      <c r="G38" s="577"/>
      <c r="H38" s="196" t="str">
        <f t="shared" si="1"/>
        <v/>
      </c>
      <c r="I38" s="580"/>
      <c r="K38" s="178"/>
    </row>
    <row r="39" spans="2:11" ht="93" customHeight="1" x14ac:dyDescent="0.2">
      <c r="B39" s="202" t="s">
        <v>270</v>
      </c>
      <c r="C39" s="555" t="s">
        <v>361</v>
      </c>
      <c r="D39" s="495"/>
      <c r="E39" s="495"/>
      <c r="F39" s="495"/>
      <c r="G39" s="495"/>
      <c r="H39" s="495"/>
      <c r="I39" s="496"/>
      <c r="J39" s="211"/>
      <c r="K39" s="37"/>
    </row>
    <row r="40" spans="2:11" ht="34.5" customHeight="1" x14ac:dyDescent="0.2">
      <c r="B40" s="528"/>
      <c r="C40" s="529"/>
      <c r="D40" s="529"/>
      <c r="E40" s="529"/>
      <c r="F40" s="529"/>
      <c r="G40" s="529"/>
      <c r="H40" s="529"/>
      <c r="I40" s="530"/>
      <c r="J40" s="177"/>
      <c r="K40" s="14"/>
    </row>
    <row r="41" spans="2:11" ht="34.5" customHeight="1" x14ac:dyDescent="0.2">
      <c r="B41" s="531"/>
      <c r="C41" s="532"/>
      <c r="D41" s="532"/>
      <c r="E41" s="532"/>
      <c r="F41" s="532"/>
      <c r="G41" s="532"/>
      <c r="H41" s="532"/>
      <c r="I41" s="533"/>
      <c r="J41" s="37"/>
      <c r="K41" s="210"/>
    </row>
    <row r="42" spans="2:11" ht="34.5" customHeight="1" x14ac:dyDescent="0.2">
      <c r="B42" s="531"/>
      <c r="C42" s="532"/>
      <c r="D42" s="532"/>
      <c r="E42" s="532"/>
      <c r="F42" s="532"/>
      <c r="G42" s="532"/>
      <c r="H42" s="532"/>
      <c r="I42" s="533"/>
      <c r="J42" s="37"/>
      <c r="K42" s="37"/>
    </row>
    <row r="43" spans="2:11" ht="34.5" customHeight="1" x14ac:dyDescent="0.2">
      <c r="B43" s="531"/>
      <c r="C43" s="532"/>
      <c r="D43" s="532"/>
      <c r="E43" s="532"/>
      <c r="F43" s="532"/>
      <c r="G43" s="532"/>
      <c r="H43" s="532"/>
      <c r="I43" s="533"/>
      <c r="J43" s="37"/>
      <c r="K43" s="37"/>
    </row>
    <row r="44" spans="2:11" ht="87.75" customHeight="1" x14ac:dyDescent="0.2">
      <c r="B44" s="534"/>
      <c r="C44" s="535"/>
      <c r="D44" s="535"/>
      <c r="E44" s="535"/>
      <c r="F44" s="535"/>
      <c r="G44" s="535"/>
      <c r="H44" s="535"/>
      <c r="I44" s="536"/>
      <c r="J44" s="12"/>
      <c r="K44" s="12"/>
    </row>
    <row r="45" spans="2:11" ht="199.5" customHeight="1" x14ac:dyDescent="0.2">
      <c r="B45" s="183" t="s">
        <v>271</v>
      </c>
      <c r="C45" s="581" t="s">
        <v>362</v>
      </c>
      <c r="D45" s="582"/>
      <c r="E45" s="582"/>
      <c r="F45" s="582"/>
      <c r="G45" s="582"/>
      <c r="H45" s="582"/>
      <c r="I45" s="583"/>
      <c r="J45" s="38"/>
      <c r="K45" s="38"/>
    </row>
    <row r="46" spans="2:11" ht="60.75" customHeight="1" x14ac:dyDescent="0.2">
      <c r="B46" s="183" t="s">
        <v>272</v>
      </c>
      <c r="C46" s="540" t="s">
        <v>360</v>
      </c>
      <c r="D46" s="538"/>
      <c r="E46" s="538"/>
      <c r="F46" s="538"/>
      <c r="G46" s="538"/>
      <c r="H46" s="538"/>
      <c r="I46" s="539"/>
      <c r="J46" s="38"/>
      <c r="K46" s="38"/>
    </row>
    <row r="47" spans="2:11" ht="33.75" customHeight="1" x14ac:dyDescent="0.2">
      <c r="B47" s="203" t="s">
        <v>273</v>
      </c>
      <c r="C47" s="584" t="s">
        <v>324</v>
      </c>
      <c r="D47" s="585"/>
      <c r="E47" s="585"/>
      <c r="F47" s="585"/>
      <c r="G47" s="585"/>
      <c r="H47" s="585"/>
      <c r="I47" s="586"/>
      <c r="J47" s="38"/>
      <c r="K47" s="38"/>
    </row>
    <row r="48" spans="2:11" ht="22.5" customHeight="1" x14ac:dyDescent="0.2">
      <c r="B48" s="511" t="s">
        <v>275</v>
      </c>
      <c r="C48" s="512"/>
      <c r="D48" s="512"/>
      <c r="E48" s="512"/>
      <c r="F48" s="512"/>
      <c r="G48" s="512"/>
      <c r="H48" s="512"/>
      <c r="I48" s="513"/>
      <c r="J48" s="38"/>
      <c r="K48" s="38"/>
    </row>
    <row r="49" spans="2:11" ht="22.5" customHeight="1" x14ac:dyDescent="0.2">
      <c r="B49" s="523" t="s">
        <v>276</v>
      </c>
      <c r="C49" s="197" t="s">
        <v>277</v>
      </c>
      <c r="D49" s="525" t="s">
        <v>278</v>
      </c>
      <c r="E49" s="525"/>
      <c r="F49" s="525"/>
      <c r="G49" s="525" t="s">
        <v>279</v>
      </c>
      <c r="H49" s="525"/>
      <c r="I49" s="526"/>
      <c r="J49" s="39"/>
      <c r="K49" s="39"/>
    </row>
    <row r="50" spans="2:11" ht="32.25" customHeight="1" x14ac:dyDescent="0.2">
      <c r="B50" s="524"/>
      <c r="C50" s="198" t="s">
        <v>280</v>
      </c>
      <c r="D50" s="455" t="s">
        <v>280</v>
      </c>
      <c r="E50" s="456"/>
      <c r="F50" s="587"/>
      <c r="G50" s="455" t="s">
        <v>280</v>
      </c>
      <c r="H50" s="456"/>
      <c r="I50" s="457"/>
      <c r="J50" s="39"/>
      <c r="K50" s="39"/>
    </row>
    <row r="51" spans="2:11" ht="32.25" customHeight="1" x14ac:dyDescent="0.2">
      <c r="B51" s="204" t="s">
        <v>281</v>
      </c>
      <c r="C51" s="527" t="s">
        <v>325</v>
      </c>
      <c r="D51" s="527"/>
      <c r="E51" s="527"/>
      <c r="F51" s="527"/>
      <c r="G51" s="527"/>
      <c r="H51" s="527"/>
      <c r="I51" s="543"/>
      <c r="J51" s="42"/>
      <c r="K51" s="42"/>
    </row>
    <row r="52" spans="2:11" ht="28.5" customHeight="1" x14ac:dyDescent="0.2">
      <c r="B52" s="205" t="s">
        <v>283</v>
      </c>
      <c r="C52" s="449" t="s">
        <v>350</v>
      </c>
      <c r="D52" s="450"/>
      <c r="E52" s="450"/>
      <c r="F52" s="450"/>
      <c r="G52" s="450"/>
      <c r="H52" s="450"/>
      <c r="I52" s="451"/>
      <c r="J52" s="42"/>
      <c r="K52" s="42"/>
    </row>
    <row r="53" spans="2:11" ht="30" customHeight="1" x14ac:dyDescent="0.2">
      <c r="B53" s="203" t="s">
        <v>285</v>
      </c>
      <c r="C53" s="449" t="s">
        <v>351</v>
      </c>
      <c r="D53" s="450"/>
      <c r="E53" s="450"/>
      <c r="F53" s="450"/>
      <c r="G53" s="450"/>
      <c r="H53" s="450"/>
      <c r="I53" s="451"/>
      <c r="J53" s="43"/>
      <c r="K53" s="43"/>
    </row>
    <row r="54" spans="2:11" ht="31.5" customHeight="1" thickBot="1" x14ac:dyDescent="0.25">
      <c r="B54" s="206" t="s">
        <v>286</v>
      </c>
      <c r="C54" s="558"/>
      <c r="D54" s="558"/>
      <c r="E54" s="558"/>
      <c r="F54" s="558"/>
      <c r="G54" s="558"/>
      <c r="H54" s="558"/>
      <c r="I54" s="559"/>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UZusUc+HVLoQOiXlZGlBIdbd9Kg+4GeQbjwVz5pVHydcEu0chy8OfqJxQywY65Rw1d6Jn/APeGYxoPf3AtiwMQ==" saltValue="fZoVLNEfor/0EFc7lIiF4A=="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disablePrompts="1"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C9:F9" xr:uid="{00000000-0002-0000-0600-000002000000}">
      <formula1>$M$6:$M$9</formula1>
    </dataValidation>
    <dataValidation type="list" allowBlank="1" showInputMessage="1" showErrorMessage="1" sqref="C24:E24" xr:uid="{00000000-0002-0000-0600-000003000000}">
      <formula1>$M$12:$M$15</formula1>
    </dataValidation>
    <dataValidation type="list" allowBlank="1" showInputMessage="1" showErrorMessage="1" sqref="H12:I12" xr:uid="{00000000-0002-0000-0600-000004000000}">
      <formula1>M17:M19</formula1>
    </dataValidation>
    <dataValidation type="list" showDropDown="1" showInputMessage="1" showErrorMessage="1" sqref="K12" xr:uid="{00000000-0002-0000-0600-000005000000}">
      <formula1>O17:O19</formula1>
    </dataValidation>
    <dataValidation type="list" allowBlank="1" showInputMessage="1" showErrorMessage="1" sqref="J10:K10" xr:uid="{00000000-0002-0000-06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B1:X68"/>
  <sheetViews>
    <sheetView topLeftCell="B22" zoomScale="90" zoomScaleNormal="90" workbookViewId="0">
      <selection activeCell="C30" sqref="C30:I41"/>
    </sheetView>
  </sheetViews>
  <sheetFormatPr baseColWidth="10" defaultColWidth="11.42578125"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313"/>
      <c r="C2" s="311" t="s">
        <v>0</v>
      </c>
      <c r="D2" s="311"/>
      <c r="E2" s="311"/>
      <c r="F2" s="311"/>
      <c r="G2" s="311"/>
      <c r="H2" s="311"/>
      <c r="I2" s="315"/>
      <c r="J2" s="10"/>
      <c r="K2" s="10"/>
      <c r="M2" s="11" t="s">
        <v>61</v>
      </c>
    </row>
    <row r="3" spans="2:14" ht="25.5" customHeight="1" x14ac:dyDescent="0.2">
      <c r="B3" s="314"/>
      <c r="C3" s="312" t="s">
        <v>1</v>
      </c>
      <c r="D3" s="312"/>
      <c r="E3" s="312"/>
      <c r="F3" s="312"/>
      <c r="G3" s="312"/>
      <c r="H3" s="312"/>
      <c r="I3" s="316"/>
      <c r="J3" s="10"/>
      <c r="K3" s="10"/>
      <c r="M3" s="11" t="s">
        <v>62</v>
      </c>
    </row>
    <row r="4" spans="2:14" ht="25.5" customHeight="1" x14ac:dyDescent="0.2">
      <c r="B4" s="314"/>
      <c r="C4" s="312" t="s">
        <v>63</v>
      </c>
      <c r="D4" s="312"/>
      <c r="E4" s="312"/>
      <c r="F4" s="312"/>
      <c r="G4" s="312"/>
      <c r="H4" s="312"/>
      <c r="I4" s="316"/>
      <c r="J4" s="10"/>
      <c r="K4" s="10"/>
      <c r="M4" s="11" t="s">
        <v>64</v>
      </c>
    </row>
    <row r="5" spans="2:14" ht="25.5" customHeight="1" x14ac:dyDescent="0.2">
      <c r="B5" s="314"/>
      <c r="C5" s="312" t="s">
        <v>65</v>
      </c>
      <c r="D5" s="312"/>
      <c r="E5" s="312"/>
      <c r="F5" s="312"/>
      <c r="G5" s="317" t="s">
        <v>66</v>
      </c>
      <c r="H5" s="317"/>
      <c r="I5" s="316"/>
      <c r="J5" s="10"/>
      <c r="K5" s="10"/>
      <c r="M5" s="11" t="s">
        <v>67</v>
      </c>
    </row>
    <row r="6" spans="2:14" ht="23.25" customHeight="1" x14ac:dyDescent="0.2">
      <c r="B6" s="318" t="s">
        <v>68</v>
      </c>
      <c r="C6" s="319"/>
      <c r="D6" s="319"/>
      <c r="E6" s="319"/>
      <c r="F6" s="319"/>
      <c r="G6" s="319"/>
      <c r="H6" s="319"/>
      <c r="I6" s="320"/>
      <c r="J6" s="12"/>
      <c r="K6" s="12"/>
    </row>
    <row r="7" spans="2:14" ht="24" customHeight="1" x14ac:dyDescent="0.2">
      <c r="B7" s="321" t="s">
        <v>69</v>
      </c>
      <c r="C7" s="322"/>
      <c r="D7" s="322"/>
      <c r="E7" s="322"/>
      <c r="F7" s="322"/>
      <c r="G7" s="322"/>
      <c r="H7" s="322"/>
      <c r="I7" s="323"/>
      <c r="J7" s="13"/>
      <c r="K7" s="13"/>
    </row>
    <row r="8" spans="2:14" ht="24" customHeight="1" x14ac:dyDescent="0.2">
      <c r="B8" s="324" t="s">
        <v>70</v>
      </c>
      <c r="C8" s="325"/>
      <c r="D8" s="325"/>
      <c r="E8" s="325"/>
      <c r="F8" s="325"/>
      <c r="G8" s="325"/>
      <c r="H8" s="325"/>
      <c r="I8" s="326"/>
      <c r="J8" s="14"/>
      <c r="K8" s="14"/>
      <c r="N8" s="6" t="s">
        <v>71</v>
      </c>
    </row>
    <row r="9" spans="2:14" ht="30.75" customHeight="1" x14ac:dyDescent="0.2">
      <c r="B9" s="98" t="s">
        <v>72</v>
      </c>
      <c r="C9" s="59">
        <v>14</v>
      </c>
      <c r="D9" s="332" t="s">
        <v>73</v>
      </c>
      <c r="E9" s="332"/>
      <c r="F9" s="333" t="s">
        <v>326</v>
      </c>
      <c r="G9" s="334"/>
      <c r="H9" s="334"/>
      <c r="I9" s="335"/>
      <c r="J9" s="15"/>
      <c r="K9" s="15"/>
      <c r="M9" s="11" t="s">
        <v>75</v>
      </c>
      <c r="N9" s="6" t="s">
        <v>76</v>
      </c>
    </row>
    <row r="10" spans="2:14" ht="30.75" customHeight="1" x14ac:dyDescent="0.2">
      <c r="B10" s="18" t="s">
        <v>77</v>
      </c>
      <c r="C10" s="60" t="s">
        <v>78</v>
      </c>
      <c r="D10" s="336" t="s">
        <v>79</v>
      </c>
      <c r="E10" s="337"/>
      <c r="F10" s="327" t="s">
        <v>80</v>
      </c>
      <c r="G10" s="328"/>
      <c r="H10" s="16" t="s">
        <v>81</v>
      </c>
      <c r="I10" s="76" t="s">
        <v>78</v>
      </c>
      <c r="J10" s="17"/>
      <c r="K10" s="17"/>
      <c r="M10" s="11" t="s">
        <v>82</v>
      </c>
      <c r="N10" s="6" t="s">
        <v>83</v>
      </c>
    </row>
    <row r="11" spans="2:14" ht="30.75" customHeight="1" x14ac:dyDescent="0.2">
      <c r="B11" s="18" t="s">
        <v>84</v>
      </c>
      <c r="C11" s="329" t="s">
        <v>85</v>
      </c>
      <c r="D11" s="329"/>
      <c r="E11" s="329"/>
      <c r="F11" s="329"/>
      <c r="G11" s="16" t="s">
        <v>86</v>
      </c>
      <c r="H11" s="330">
        <v>1032</v>
      </c>
      <c r="I11" s="331"/>
      <c r="J11" s="19"/>
      <c r="K11" s="19"/>
      <c r="M11" s="11" t="s">
        <v>87</v>
      </c>
      <c r="N11" s="6" t="s">
        <v>42</v>
      </c>
    </row>
    <row r="12" spans="2:14" ht="30.75" customHeight="1" x14ac:dyDescent="0.2">
      <c r="B12" s="18" t="s">
        <v>88</v>
      </c>
      <c r="C12" s="338" t="s">
        <v>82</v>
      </c>
      <c r="D12" s="338"/>
      <c r="E12" s="338"/>
      <c r="F12" s="338"/>
      <c r="G12" s="16" t="s">
        <v>89</v>
      </c>
      <c r="H12" s="614" t="s">
        <v>327</v>
      </c>
      <c r="I12" s="615"/>
      <c r="J12" s="20"/>
      <c r="K12" s="20"/>
      <c r="M12" s="21" t="s">
        <v>91</v>
      </c>
    </row>
    <row r="13" spans="2:14" ht="30.75" customHeight="1" x14ac:dyDescent="0.2">
      <c r="B13" s="18" t="s">
        <v>92</v>
      </c>
      <c r="C13" s="341" t="s">
        <v>93</v>
      </c>
      <c r="D13" s="341"/>
      <c r="E13" s="341"/>
      <c r="F13" s="341"/>
      <c r="G13" s="341"/>
      <c r="H13" s="341"/>
      <c r="I13" s="342"/>
      <c r="J13" s="22"/>
      <c r="K13" s="22"/>
      <c r="M13" s="21"/>
    </row>
    <row r="14" spans="2:14" ht="30.75" customHeight="1" x14ac:dyDescent="0.2">
      <c r="B14" s="18" t="s">
        <v>94</v>
      </c>
      <c r="C14" s="327" t="s">
        <v>328</v>
      </c>
      <c r="D14" s="328"/>
      <c r="E14" s="328"/>
      <c r="F14" s="328"/>
      <c r="G14" s="328"/>
      <c r="H14" s="328"/>
      <c r="I14" s="343"/>
      <c r="J14" s="17"/>
      <c r="K14" s="17"/>
      <c r="M14" s="21"/>
      <c r="N14" s="6" t="s">
        <v>96</v>
      </c>
    </row>
    <row r="15" spans="2:14" ht="30.75" customHeight="1" x14ac:dyDescent="0.2">
      <c r="B15" s="18" t="s">
        <v>97</v>
      </c>
      <c r="C15" s="333" t="s">
        <v>329</v>
      </c>
      <c r="D15" s="334"/>
      <c r="E15" s="334"/>
      <c r="F15" s="596"/>
      <c r="G15" s="16" t="s">
        <v>99</v>
      </c>
      <c r="H15" s="345" t="s">
        <v>100</v>
      </c>
      <c r="I15" s="346"/>
      <c r="J15" s="17"/>
      <c r="K15" s="17"/>
      <c r="M15" s="21" t="s">
        <v>101</v>
      </c>
      <c r="N15" s="6" t="s">
        <v>78</v>
      </c>
    </row>
    <row r="16" spans="2:14" ht="30.75" customHeight="1" x14ac:dyDescent="0.2">
      <c r="B16" s="18" t="s">
        <v>102</v>
      </c>
      <c r="C16" s="347" t="s">
        <v>103</v>
      </c>
      <c r="D16" s="348"/>
      <c r="E16" s="348"/>
      <c r="F16" s="348"/>
      <c r="G16" s="16" t="s">
        <v>104</v>
      </c>
      <c r="H16" s="345" t="s">
        <v>42</v>
      </c>
      <c r="I16" s="346"/>
      <c r="J16" s="17"/>
      <c r="K16" s="17"/>
      <c r="M16" s="21" t="s">
        <v>105</v>
      </c>
    </row>
    <row r="17" spans="2:14" ht="36" customHeight="1" x14ac:dyDescent="0.2">
      <c r="B17" s="18" t="s">
        <v>106</v>
      </c>
      <c r="C17" s="607" t="s">
        <v>330</v>
      </c>
      <c r="D17" s="608"/>
      <c r="E17" s="608"/>
      <c r="F17" s="608"/>
      <c r="G17" s="608"/>
      <c r="H17" s="608"/>
      <c r="I17" s="609"/>
      <c r="J17" s="22"/>
      <c r="K17" s="22"/>
      <c r="M17" s="21" t="s">
        <v>108</v>
      </c>
      <c r="N17" s="6" t="s">
        <v>109</v>
      </c>
    </row>
    <row r="18" spans="2:14" ht="30.75" customHeight="1" x14ac:dyDescent="0.2">
      <c r="B18" s="18" t="s">
        <v>110</v>
      </c>
      <c r="C18" s="333" t="s">
        <v>331</v>
      </c>
      <c r="D18" s="334"/>
      <c r="E18" s="334"/>
      <c r="F18" s="334"/>
      <c r="G18" s="334"/>
      <c r="H18" s="334"/>
      <c r="I18" s="335"/>
      <c r="J18" s="23"/>
      <c r="K18" s="23"/>
      <c r="M18" s="21" t="s">
        <v>112</v>
      </c>
      <c r="N18" s="6" t="s">
        <v>113</v>
      </c>
    </row>
    <row r="19" spans="2:14" ht="30.75" customHeight="1" x14ac:dyDescent="0.2">
      <c r="B19" s="18" t="s">
        <v>114</v>
      </c>
      <c r="C19" s="604" t="s">
        <v>332</v>
      </c>
      <c r="D19" s="605"/>
      <c r="E19" s="605"/>
      <c r="F19" s="605"/>
      <c r="G19" s="605"/>
      <c r="H19" s="605"/>
      <c r="I19" s="606"/>
      <c r="J19" s="24"/>
      <c r="K19" s="24"/>
      <c r="M19" s="21"/>
      <c r="N19" s="6" t="s">
        <v>116</v>
      </c>
    </row>
    <row r="20" spans="2:14" ht="30.75" customHeight="1" x14ac:dyDescent="0.2">
      <c r="B20" s="18" t="s">
        <v>117</v>
      </c>
      <c r="C20" s="610" t="s">
        <v>41</v>
      </c>
      <c r="D20" s="611"/>
      <c r="E20" s="611"/>
      <c r="F20" s="611"/>
      <c r="G20" s="611"/>
      <c r="H20" s="611"/>
      <c r="I20" s="612"/>
      <c r="J20" s="25"/>
      <c r="K20" s="25"/>
      <c r="M20" s="21" t="s">
        <v>100</v>
      </c>
      <c r="N20" s="6" t="s">
        <v>118</v>
      </c>
    </row>
    <row r="21" spans="2:14" ht="27.75" customHeight="1" x14ac:dyDescent="0.2">
      <c r="B21" s="352" t="s">
        <v>119</v>
      </c>
      <c r="C21" s="354" t="s">
        <v>120</v>
      </c>
      <c r="D21" s="354"/>
      <c r="E21" s="354"/>
      <c r="F21" s="355" t="s">
        <v>121</v>
      </c>
      <c r="G21" s="355"/>
      <c r="H21" s="355"/>
      <c r="I21" s="356"/>
      <c r="J21" s="26"/>
      <c r="K21" s="26"/>
      <c r="M21" s="21" t="s">
        <v>122</v>
      </c>
      <c r="N21" s="6" t="s">
        <v>123</v>
      </c>
    </row>
    <row r="22" spans="2:14" ht="27" customHeight="1" x14ac:dyDescent="0.2">
      <c r="B22" s="353"/>
      <c r="C22" s="604" t="s">
        <v>333</v>
      </c>
      <c r="D22" s="605"/>
      <c r="E22" s="613"/>
      <c r="F22" s="604" t="s">
        <v>334</v>
      </c>
      <c r="G22" s="605"/>
      <c r="H22" s="605"/>
      <c r="I22" s="606"/>
      <c r="J22" s="24"/>
      <c r="K22" s="24"/>
      <c r="M22" s="21" t="s">
        <v>126</v>
      </c>
      <c r="N22" s="6" t="s">
        <v>127</v>
      </c>
    </row>
    <row r="23" spans="2:14" ht="39.75" customHeight="1" x14ac:dyDescent="0.2">
      <c r="B23" s="18" t="s">
        <v>128</v>
      </c>
      <c r="C23" s="327" t="s">
        <v>41</v>
      </c>
      <c r="D23" s="328"/>
      <c r="E23" s="600"/>
      <c r="F23" s="327" t="s">
        <v>41</v>
      </c>
      <c r="G23" s="328"/>
      <c r="H23" s="328"/>
      <c r="I23" s="343"/>
      <c r="J23" s="17"/>
      <c r="K23" s="17"/>
      <c r="M23" s="21"/>
      <c r="N23" s="6" t="s">
        <v>93</v>
      </c>
    </row>
    <row r="24" spans="2:14" ht="44.25" customHeight="1" x14ac:dyDescent="0.2">
      <c r="B24" s="18" t="s">
        <v>129</v>
      </c>
      <c r="C24" s="601" t="s">
        <v>335</v>
      </c>
      <c r="D24" s="602"/>
      <c r="E24" s="603"/>
      <c r="F24" s="604" t="s">
        <v>336</v>
      </c>
      <c r="G24" s="605"/>
      <c r="H24" s="605"/>
      <c r="I24" s="606"/>
      <c r="J24" s="23"/>
      <c r="K24" s="23"/>
      <c r="M24" s="27"/>
      <c r="N24" s="6" t="s">
        <v>132</v>
      </c>
    </row>
    <row r="25" spans="2:14" ht="29.25" customHeight="1" x14ac:dyDescent="0.2">
      <c r="B25" s="18" t="s">
        <v>133</v>
      </c>
      <c r="C25" s="369" t="s">
        <v>103</v>
      </c>
      <c r="D25" s="370"/>
      <c r="E25" s="371"/>
      <c r="F25" s="16" t="s">
        <v>134</v>
      </c>
      <c r="G25" s="597">
        <v>74</v>
      </c>
      <c r="H25" s="598"/>
      <c r="I25" s="599"/>
      <c r="J25" s="28"/>
      <c r="K25" s="28"/>
      <c r="M25" s="27"/>
    </row>
    <row r="26" spans="2:14" ht="27" customHeight="1" x14ac:dyDescent="0.2">
      <c r="B26" s="18" t="s">
        <v>135</v>
      </c>
      <c r="C26" s="333" t="s">
        <v>136</v>
      </c>
      <c r="D26" s="334"/>
      <c r="E26" s="596"/>
      <c r="F26" s="16" t="s">
        <v>137</v>
      </c>
      <c r="G26" s="597">
        <v>0</v>
      </c>
      <c r="H26" s="598"/>
      <c r="I26" s="599"/>
      <c r="J26" s="29"/>
      <c r="K26" s="29"/>
      <c r="M26" s="27"/>
    </row>
    <row r="27" spans="2:14" ht="47.25" customHeight="1" x14ac:dyDescent="0.2">
      <c r="B27" s="97" t="s">
        <v>138</v>
      </c>
      <c r="C27" s="327" t="s">
        <v>108</v>
      </c>
      <c r="D27" s="328"/>
      <c r="E27" s="600"/>
      <c r="F27" s="30" t="s">
        <v>139</v>
      </c>
      <c r="G27" s="376" t="s">
        <v>140</v>
      </c>
      <c r="H27" s="377"/>
      <c r="I27" s="378"/>
      <c r="J27" s="26"/>
      <c r="K27" s="26"/>
      <c r="M27" s="27"/>
    </row>
    <row r="28" spans="2:14" ht="30" customHeight="1" x14ac:dyDescent="0.2">
      <c r="B28" s="382" t="s">
        <v>141</v>
      </c>
      <c r="C28" s="383"/>
      <c r="D28" s="383"/>
      <c r="E28" s="383"/>
      <c r="F28" s="383"/>
      <c r="G28" s="383"/>
      <c r="H28" s="383"/>
      <c r="I28" s="384"/>
      <c r="J28" s="14"/>
      <c r="K28" s="14"/>
      <c r="M28" s="27"/>
    </row>
    <row r="29" spans="2:14" ht="56.25" customHeight="1" x14ac:dyDescent="0.2">
      <c r="B29" s="31" t="s">
        <v>142</v>
      </c>
      <c r="C29" s="32" t="s">
        <v>143</v>
      </c>
      <c r="D29" s="32" t="s">
        <v>144</v>
      </c>
      <c r="E29" s="32" t="s">
        <v>145</v>
      </c>
      <c r="F29" s="32" t="s">
        <v>146</v>
      </c>
      <c r="G29" s="33" t="s">
        <v>147</v>
      </c>
      <c r="H29" s="33" t="s">
        <v>148</v>
      </c>
      <c r="I29" s="34" t="s">
        <v>149</v>
      </c>
      <c r="J29" s="70" t="s">
        <v>150</v>
      </c>
      <c r="K29" s="24"/>
      <c r="M29" s="27"/>
    </row>
    <row r="30" spans="2:14" ht="19.5" customHeight="1" x14ac:dyDescent="0.2">
      <c r="B30" s="35" t="s">
        <v>151</v>
      </c>
      <c r="C30" s="136">
        <v>0</v>
      </c>
      <c r="D30" s="137">
        <f>+C30</f>
        <v>0</v>
      </c>
      <c r="E30" s="138">
        <v>0</v>
      </c>
      <c r="F30" s="139">
        <f>+E30</f>
        <v>0</v>
      </c>
      <c r="G30" s="140" t="e">
        <f>+C30/E30</f>
        <v>#DIV/0!</v>
      </c>
      <c r="H30" s="141" t="e">
        <f>+D30/F30</f>
        <v>#DIV/0!</v>
      </c>
      <c r="I30" s="142" t="e">
        <f>+D30/$G$26</f>
        <v>#DIV/0!</v>
      </c>
      <c r="J30" s="69">
        <v>0.99</v>
      </c>
      <c r="K30" s="36"/>
      <c r="M30" s="27"/>
    </row>
    <row r="31" spans="2:14" ht="19.5" customHeight="1" x14ac:dyDescent="0.2">
      <c r="B31" s="35" t="s">
        <v>152</v>
      </c>
      <c r="C31" s="136">
        <v>0</v>
      </c>
      <c r="D31" s="137">
        <f>+D30+C31</f>
        <v>0</v>
      </c>
      <c r="E31" s="138">
        <v>0</v>
      </c>
      <c r="F31" s="139">
        <f>+F30+E31</f>
        <v>0</v>
      </c>
      <c r="G31" s="140" t="e">
        <f t="shared" ref="G31:G41" si="0">+C31/E31</f>
        <v>#DIV/0!</v>
      </c>
      <c r="H31" s="141" t="e">
        <f t="shared" ref="H31:H41" si="1">+D31/F31</f>
        <v>#DIV/0!</v>
      </c>
      <c r="I31" s="142" t="e">
        <f t="shared" ref="I31:I40" si="2">+D31/$G$26</f>
        <v>#DIV/0!</v>
      </c>
      <c r="J31" s="69">
        <v>0.99</v>
      </c>
      <c r="K31" s="36"/>
      <c r="M31" s="27"/>
    </row>
    <row r="32" spans="2:14" ht="19.5" customHeight="1" x14ac:dyDescent="0.2">
      <c r="B32" s="35" t="s">
        <v>153</v>
      </c>
      <c r="C32" s="136">
        <v>0</v>
      </c>
      <c r="D32" s="137">
        <f t="shared" ref="D32:D41" si="3">+D31+C32</f>
        <v>0</v>
      </c>
      <c r="E32" s="138">
        <v>0</v>
      </c>
      <c r="F32" s="139">
        <f t="shared" ref="F32:F41" si="4">+F31+E32</f>
        <v>0</v>
      </c>
      <c r="G32" s="140" t="e">
        <f t="shared" si="0"/>
        <v>#DIV/0!</v>
      </c>
      <c r="H32" s="141" t="e">
        <f t="shared" si="1"/>
        <v>#DIV/0!</v>
      </c>
      <c r="I32" s="142" t="e">
        <f t="shared" si="2"/>
        <v>#DIV/0!</v>
      </c>
      <c r="J32" s="69">
        <v>0.99</v>
      </c>
      <c r="K32" s="36"/>
      <c r="M32" s="27"/>
    </row>
    <row r="33" spans="2:11" ht="19.5" customHeight="1" x14ac:dyDescent="0.2">
      <c r="B33" s="35" t="s">
        <v>154</v>
      </c>
      <c r="C33" s="136">
        <v>0</v>
      </c>
      <c r="D33" s="137">
        <f t="shared" si="3"/>
        <v>0</v>
      </c>
      <c r="E33" s="138">
        <v>0</v>
      </c>
      <c r="F33" s="139">
        <f t="shared" si="4"/>
        <v>0</v>
      </c>
      <c r="G33" s="140" t="e">
        <f t="shared" si="0"/>
        <v>#DIV/0!</v>
      </c>
      <c r="H33" s="141" t="e">
        <f t="shared" si="1"/>
        <v>#DIV/0!</v>
      </c>
      <c r="I33" s="142" t="e">
        <f t="shared" si="2"/>
        <v>#DIV/0!</v>
      </c>
      <c r="J33" s="69">
        <v>0.99</v>
      </c>
      <c r="K33" s="36"/>
    </row>
    <row r="34" spans="2:11" ht="19.5" customHeight="1" x14ac:dyDescent="0.2">
      <c r="B34" s="35" t="s">
        <v>155</v>
      </c>
      <c r="C34" s="136">
        <v>0</v>
      </c>
      <c r="D34" s="137">
        <f t="shared" si="3"/>
        <v>0</v>
      </c>
      <c r="E34" s="138">
        <v>0</v>
      </c>
      <c r="F34" s="139">
        <f t="shared" si="4"/>
        <v>0</v>
      </c>
      <c r="G34" s="140" t="e">
        <f t="shared" si="0"/>
        <v>#DIV/0!</v>
      </c>
      <c r="H34" s="141" t="e">
        <f t="shared" si="1"/>
        <v>#DIV/0!</v>
      </c>
      <c r="I34" s="142" t="e">
        <f t="shared" si="2"/>
        <v>#DIV/0!</v>
      </c>
      <c r="J34" s="69">
        <v>0.99</v>
      </c>
      <c r="K34" s="36"/>
    </row>
    <row r="35" spans="2:11" ht="19.5" customHeight="1" x14ac:dyDescent="0.2">
      <c r="B35" s="35" t="s">
        <v>156</v>
      </c>
      <c r="C35" s="136">
        <v>0</v>
      </c>
      <c r="D35" s="137">
        <f t="shared" si="3"/>
        <v>0</v>
      </c>
      <c r="E35" s="138">
        <v>0</v>
      </c>
      <c r="F35" s="139">
        <f t="shared" si="4"/>
        <v>0</v>
      </c>
      <c r="G35" s="140" t="e">
        <f t="shared" si="0"/>
        <v>#DIV/0!</v>
      </c>
      <c r="H35" s="141" t="e">
        <f t="shared" si="1"/>
        <v>#DIV/0!</v>
      </c>
      <c r="I35" s="142" t="e">
        <f t="shared" si="2"/>
        <v>#DIV/0!</v>
      </c>
      <c r="J35" s="69">
        <v>0.99</v>
      </c>
      <c r="K35" s="36"/>
    </row>
    <row r="36" spans="2:11" ht="19.5" customHeight="1" x14ac:dyDescent="0.2">
      <c r="B36" s="35" t="s">
        <v>157</v>
      </c>
      <c r="C36" s="136">
        <v>0</v>
      </c>
      <c r="D36" s="137">
        <f t="shared" si="3"/>
        <v>0</v>
      </c>
      <c r="E36" s="138">
        <v>0</v>
      </c>
      <c r="F36" s="139">
        <f t="shared" si="4"/>
        <v>0</v>
      </c>
      <c r="G36" s="140" t="e">
        <f t="shared" si="0"/>
        <v>#DIV/0!</v>
      </c>
      <c r="H36" s="141" t="e">
        <f t="shared" si="1"/>
        <v>#DIV/0!</v>
      </c>
      <c r="I36" s="142" t="e">
        <f t="shared" si="2"/>
        <v>#DIV/0!</v>
      </c>
      <c r="J36" s="69">
        <v>0.99</v>
      </c>
      <c r="K36" s="36"/>
    </row>
    <row r="37" spans="2:11" ht="19.5" customHeight="1" x14ac:dyDescent="0.2">
      <c r="B37" s="35" t="s">
        <v>158</v>
      </c>
      <c r="C37" s="136">
        <v>0</v>
      </c>
      <c r="D37" s="137">
        <f t="shared" si="3"/>
        <v>0</v>
      </c>
      <c r="E37" s="138">
        <v>0</v>
      </c>
      <c r="F37" s="139">
        <f t="shared" si="4"/>
        <v>0</v>
      </c>
      <c r="G37" s="140" t="e">
        <f t="shared" si="0"/>
        <v>#DIV/0!</v>
      </c>
      <c r="H37" s="141" t="e">
        <f t="shared" si="1"/>
        <v>#DIV/0!</v>
      </c>
      <c r="I37" s="142" t="e">
        <f t="shared" si="2"/>
        <v>#DIV/0!</v>
      </c>
      <c r="J37" s="69">
        <v>0.99</v>
      </c>
      <c r="K37" s="36"/>
    </row>
    <row r="38" spans="2:11" ht="19.5" customHeight="1" x14ac:dyDescent="0.2">
      <c r="B38" s="35" t="s">
        <v>159</v>
      </c>
      <c r="C38" s="136">
        <v>0</v>
      </c>
      <c r="D38" s="137">
        <f t="shared" si="3"/>
        <v>0</v>
      </c>
      <c r="E38" s="138">
        <v>0</v>
      </c>
      <c r="F38" s="139">
        <f t="shared" si="4"/>
        <v>0</v>
      </c>
      <c r="G38" s="140" t="e">
        <f t="shared" si="0"/>
        <v>#DIV/0!</v>
      </c>
      <c r="H38" s="141" t="e">
        <f t="shared" si="1"/>
        <v>#DIV/0!</v>
      </c>
      <c r="I38" s="142" t="e">
        <f t="shared" si="2"/>
        <v>#DIV/0!</v>
      </c>
      <c r="J38" s="69">
        <v>0.99</v>
      </c>
      <c r="K38" s="36"/>
    </row>
    <row r="39" spans="2:11" ht="19.5" customHeight="1" x14ac:dyDescent="0.2">
      <c r="B39" s="35" t="s">
        <v>160</v>
      </c>
      <c r="C39" s="136">
        <v>0</v>
      </c>
      <c r="D39" s="137">
        <f t="shared" si="3"/>
        <v>0</v>
      </c>
      <c r="E39" s="138">
        <v>0</v>
      </c>
      <c r="F39" s="139">
        <f t="shared" si="4"/>
        <v>0</v>
      </c>
      <c r="G39" s="140" t="e">
        <f t="shared" si="0"/>
        <v>#DIV/0!</v>
      </c>
      <c r="H39" s="141" t="e">
        <f t="shared" si="1"/>
        <v>#DIV/0!</v>
      </c>
      <c r="I39" s="142" t="e">
        <f t="shared" si="2"/>
        <v>#DIV/0!</v>
      </c>
      <c r="J39" s="69">
        <v>0.99</v>
      </c>
      <c r="K39" s="36"/>
    </row>
    <row r="40" spans="2:11" ht="19.5" customHeight="1" x14ac:dyDescent="0.2">
      <c r="B40" s="35" t="s">
        <v>161</v>
      </c>
      <c r="C40" s="136">
        <v>0</v>
      </c>
      <c r="D40" s="137">
        <f t="shared" si="3"/>
        <v>0</v>
      </c>
      <c r="E40" s="138">
        <v>0</v>
      </c>
      <c r="F40" s="139">
        <f t="shared" si="4"/>
        <v>0</v>
      </c>
      <c r="G40" s="140" t="e">
        <f t="shared" si="0"/>
        <v>#DIV/0!</v>
      </c>
      <c r="H40" s="141" t="e">
        <f t="shared" si="1"/>
        <v>#DIV/0!</v>
      </c>
      <c r="I40" s="142" t="e">
        <f t="shared" si="2"/>
        <v>#DIV/0!</v>
      </c>
      <c r="J40" s="69">
        <v>0.99</v>
      </c>
      <c r="K40" s="36"/>
    </row>
    <row r="41" spans="2:11" ht="19.5" customHeight="1" x14ac:dyDescent="0.2">
      <c r="B41" s="35" t="s">
        <v>162</v>
      </c>
      <c r="C41" s="136">
        <v>0</v>
      </c>
      <c r="D41" s="137">
        <f t="shared" si="3"/>
        <v>0</v>
      </c>
      <c r="E41" s="138">
        <v>0</v>
      </c>
      <c r="F41" s="139">
        <f t="shared" si="4"/>
        <v>0</v>
      </c>
      <c r="G41" s="140" t="e">
        <f t="shared" si="0"/>
        <v>#DIV/0!</v>
      </c>
      <c r="H41" s="141" t="e">
        <f t="shared" si="1"/>
        <v>#DIV/0!</v>
      </c>
      <c r="I41" s="142" t="e">
        <f>+D41/$G$26</f>
        <v>#DIV/0!</v>
      </c>
      <c r="J41" s="69">
        <v>0.99</v>
      </c>
      <c r="K41" s="36"/>
    </row>
    <row r="42" spans="2:11" ht="54.75" customHeight="1" x14ac:dyDescent="0.2">
      <c r="B42" s="77" t="s">
        <v>163</v>
      </c>
      <c r="C42" s="387"/>
      <c r="D42" s="387"/>
      <c r="E42" s="387"/>
      <c r="F42" s="387"/>
      <c r="G42" s="387"/>
      <c r="H42" s="387"/>
      <c r="I42" s="388"/>
      <c r="J42" s="37"/>
      <c r="K42" s="37"/>
    </row>
    <row r="43" spans="2:11" ht="29.25" customHeight="1" x14ac:dyDescent="0.2">
      <c r="B43" s="382" t="s">
        <v>164</v>
      </c>
      <c r="C43" s="383"/>
      <c r="D43" s="383"/>
      <c r="E43" s="383"/>
      <c r="F43" s="383"/>
      <c r="G43" s="383"/>
      <c r="H43" s="383"/>
      <c r="I43" s="384"/>
      <c r="J43" s="14"/>
      <c r="K43" s="14"/>
    </row>
    <row r="44" spans="2:11" ht="32.25" customHeight="1" x14ac:dyDescent="0.2">
      <c r="B44" s="357"/>
      <c r="C44" s="358"/>
      <c r="D44" s="358"/>
      <c r="E44" s="358"/>
      <c r="F44" s="358"/>
      <c r="G44" s="358"/>
      <c r="H44" s="358"/>
      <c r="I44" s="359"/>
      <c r="J44" s="14"/>
      <c r="K44" s="14"/>
    </row>
    <row r="45" spans="2:11" ht="32.25" customHeight="1" x14ac:dyDescent="0.2">
      <c r="B45" s="360"/>
      <c r="C45" s="361"/>
      <c r="D45" s="361"/>
      <c r="E45" s="361"/>
      <c r="F45" s="361"/>
      <c r="G45" s="361"/>
      <c r="H45" s="361"/>
      <c r="I45" s="362"/>
      <c r="J45" s="37"/>
      <c r="K45" s="37"/>
    </row>
    <row r="46" spans="2:11" ht="32.25" customHeight="1" x14ac:dyDescent="0.2">
      <c r="B46" s="360"/>
      <c r="C46" s="361"/>
      <c r="D46" s="361"/>
      <c r="E46" s="361"/>
      <c r="F46" s="361"/>
      <c r="G46" s="361"/>
      <c r="H46" s="361"/>
      <c r="I46" s="362"/>
      <c r="J46" s="37"/>
      <c r="K46" s="37"/>
    </row>
    <row r="47" spans="2:11" ht="32.25" customHeight="1" x14ac:dyDescent="0.2">
      <c r="B47" s="360"/>
      <c r="C47" s="361"/>
      <c r="D47" s="361"/>
      <c r="E47" s="361"/>
      <c r="F47" s="361"/>
      <c r="G47" s="361"/>
      <c r="H47" s="361"/>
      <c r="I47" s="362"/>
      <c r="J47" s="37"/>
      <c r="K47" s="37"/>
    </row>
    <row r="48" spans="2:11" ht="32.25" customHeight="1" x14ac:dyDescent="0.2">
      <c r="B48" s="363"/>
      <c r="C48" s="364"/>
      <c r="D48" s="364"/>
      <c r="E48" s="364"/>
      <c r="F48" s="364"/>
      <c r="G48" s="364"/>
      <c r="H48" s="364"/>
      <c r="I48" s="365"/>
      <c r="J48" s="12"/>
      <c r="K48" s="12"/>
    </row>
    <row r="49" spans="2:11" ht="79.5" customHeight="1" x14ac:dyDescent="0.2">
      <c r="B49" s="18" t="s">
        <v>165</v>
      </c>
      <c r="C49" s="590"/>
      <c r="D49" s="591"/>
      <c r="E49" s="591"/>
      <c r="F49" s="591"/>
      <c r="G49" s="591"/>
      <c r="H49" s="591"/>
      <c r="I49" s="592"/>
      <c r="J49" s="38"/>
      <c r="K49" s="38"/>
    </row>
    <row r="50" spans="2:11" ht="26.25" customHeight="1" x14ac:dyDescent="0.2">
      <c r="B50" s="18" t="s">
        <v>166</v>
      </c>
      <c r="C50" s="593"/>
      <c r="D50" s="594"/>
      <c r="E50" s="594"/>
      <c r="F50" s="594"/>
      <c r="G50" s="594"/>
      <c r="H50" s="594"/>
      <c r="I50" s="595"/>
      <c r="J50" s="38"/>
      <c r="K50" s="38"/>
    </row>
    <row r="51" spans="2:11" ht="64.5" customHeight="1" x14ac:dyDescent="0.2">
      <c r="B51" s="112" t="s">
        <v>167</v>
      </c>
      <c r="C51" s="590"/>
      <c r="D51" s="591"/>
      <c r="E51" s="591"/>
      <c r="F51" s="591"/>
      <c r="G51" s="591"/>
      <c r="H51" s="591"/>
      <c r="I51" s="592"/>
      <c r="J51" s="38"/>
      <c r="K51" s="38"/>
    </row>
    <row r="52" spans="2:11" ht="29.25" customHeight="1" x14ac:dyDescent="0.2">
      <c r="B52" s="382" t="s">
        <v>168</v>
      </c>
      <c r="C52" s="383"/>
      <c r="D52" s="383"/>
      <c r="E52" s="383"/>
      <c r="F52" s="383"/>
      <c r="G52" s="383"/>
      <c r="H52" s="383"/>
      <c r="I52" s="384"/>
      <c r="J52" s="38"/>
      <c r="K52" s="38"/>
    </row>
    <row r="53" spans="2:11" ht="33" customHeight="1" x14ac:dyDescent="0.2">
      <c r="B53" s="392" t="s">
        <v>169</v>
      </c>
      <c r="C53" s="111" t="s">
        <v>170</v>
      </c>
      <c r="D53" s="393" t="s">
        <v>171</v>
      </c>
      <c r="E53" s="393"/>
      <c r="F53" s="393"/>
      <c r="G53" s="393" t="s">
        <v>172</v>
      </c>
      <c r="H53" s="393"/>
      <c r="I53" s="394"/>
      <c r="J53" s="39"/>
      <c r="K53" s="39"/>
    </row>
    <row r="54" spans="2:11" ht="31.5" customHeight="1" x14ac:dyDescent="0.2">
      <c r="B54" s="392"/>
      <c r="C54" s="107"/>
      <c r="D54" s="387"/>
      <c r="E54" s="387"/>
      <c r="F54" s="387"/>
      <c r="G54" s="395"/>
      <c r="H54" s="395"/>
      <c r="I54" s="396"/>
      <c r="J54" s="39"/>
      <c r="K54" s="39"/>
    </row>
    <row r="55" spans="2:11" ht="31.5" customHeight="1" x14ac:dyDescent="0.2">
      <c r="B55" s="112" t="s">
        <v>173</v>
      </c>
      <c r="C55" s="588" t="s">
        <v>337</v>
      </c>
      <c r="D55" s="589"/>
      <c r="E55" s="409" t="s">
        <v>175</v>
      </c>
      <c r="F55" s="409"/>
      <c r="G55" s="408" t="s">
        <v>338</v>
      </c>
      <c r="H55" s="408"/>
      <c r="I55" s="410"/>
      <c r="J55" s="41"/>
      <c r="K55" s="41"/>
    </row>
    <row r="56" spans="2:11" ht="31.5" customHeight="1" x14ac:dyDescent="0.2">
      <c r="B56" s="112" t="s">
        <v>177</v>
      </c>
      <c r="C56" s="387" t="str">
        <f>+'[3]HV 1'!C56:D56</f>
        <v>NICOLAS ADOLFO CORREAL HUERTAS</v>
      </c>
      <c r="D56" s="387"/>
      <c r="E56" s="411" t="s">
        <v>178</v>
      </c>
      <c r="F56" s="411"/>
      <c r="G56" s="408" t="str">
        <f>+'[7]HV 1'!G59:I59</f>
        <v>DIANA VIDAL</v>
      </c>
      <c r="H56" s="408"/>
      <c r="I56" s="410"/>
      <c r="J56" s="41"/>
      <c r="K56" s="41"/>
    </row>
    <row r="57" spans="2:11" ht="31.5" customHeight="1" x14ac:dyDescent="0.2">
      <c r="B57" s="112" t="s">
        <v>179</v>
      </c>
      <c r="C57" s="387"/>
      <c r="D57" s="387"/>
      <c r="E57" s="397" t="s">
        <v>180</v>
      </c>
      <c r="F57" s="398"/>
      <c r="G57" s="401"/>
      <c r="H57" s="402"/>
      <c r="I57" s="403"/>
      <c r="J57" s="42"/>
      <c r="K57" s="42"/>
    </row>
    <row r="58" spans="2:11" ht="31.5" customHeight="1" thickBot="1" x14ac:dyDescent="0.25">
      <c r="B58" s="78" t="s">
        <v>181</v>
      </c>
      <c r="C58" s="407"/>
      <c r="D58" s="407"/>
      <c r="E58" s="399"/>
      <c r="F58" s="400"/>
      <c r="G58" s="404"/>
      <c r="H58" s="405"/>
      <c r="I58" s="406"/>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700-000000000000}">
      <formula1>$M$15:$M$18</formula1>
    </dataValidation>
    <dataValidation type="list" allowBlank="1" showInputMessage="1" showErrorMessage="1" sqref="C12:F12" xr:uid="{00000000-0002-0000-0700-000001000000}">
      <formula1>$M$9:$M$12</formula1>
    </dataValidation>
    <dataValidation type="list" allowBlank="1" showInputMessage="1" showErrorMessage="1" sqref="K15" xr:uid="{00000000-0002-0000-0700-000002000000}">
      <formula1>O20:O22</formula1>
    </dataValidation>
    <dataValidation type="list" allowBlank="1" showInputMessage="1" showErrorMessage="1" sqref="H15:J15" xr:uid="{00000000-0002-0000-0700-000003000000}">
      <formula1>M20:M22</formula1>
    </dataValidation>
    <dataValidation type="list" allowBlank="1" showInputMessage="1" showErrorMessage="1" sqref="J13:K13" xr:uid="{00000000-0002-0000-0700-000004000000}">
      <formula1>$M$24:$M$31</formula1>
    </dataValidation>
    <dataValidation type="list" allowBlank="1" showInputMessage="1" showErrorMessage="1" sqref="C13:I13" xr:uid="{00000000-0002-0000-0700-000005000000}">
      <formula1>$N$17:$N$24</formula1>
    </dataValidation>
    <dataValidation type="list" allowBlank="1" showInputMessage="1" showErrorMessage="1" sqref="H16:I16" xr:uid="{00000000-0002-0000-0700-000006000000}">
      <formula1>$N$8:$N$11</formula1>
    </dataValidation>
    <dataValidation type="list" allowBlank="1" showInputMessage="1" showErrorMessage="1" sqref="C10 I10" xr:uid="{00000000-0002-0000-07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30"/>
  <sheetViews>
    <sheetView topLeftCell="A7" workbookViewId="0">
      <selection activeCell="B14" sqref="B14:K19"/>
    </sheetView>
  </sheetViews>
  <sheetFormatPr baseColWidth="10" defaultColWidth="11.42578125" defaultRowHeight="15" x14ac:dyDescent="0.25"/>
  <cols>
    <col min="1" max="1" width="1.28515625" customWidth="1"/>
    <col min="2" max="2" width="20.140625" style="56"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16"/>
      <c r="C1" s="419" t="s">
        <v>0</v>
      </c>
      <c r="D1" s="420"/>
      <c r="E1" s="420"/>
      <c r="F1" s="420"/>
      <c r="G1" s="420"/>
      <c r="H1" s="421"/>
      <c r="I1" s="422"/>
      <c r="J1" s="423"/>
    </row>
    <row r="2" spans="2:11" ht="18" customHeight="1" thickBot="1" x14ac:dyDescent="0.3">
      <c r="B2" s="417"/>
      <c r="C2" s="419" t="s">
        <v>1</v>
      </c>
      <c r="D2" s="420"/>
      <c r="E2" s="420"/>
      <c r="F2" s="420"/>
      <c r="G2" s="420"/>
      <c r="H2" s="421"/>
      <c r="I2" s="424"/>
      <c r="J2" s="425"/>
    </row>
    <row r="3" spans="2:11" ht="18" customHeight="1" thickBot="1" x14ac:dyDescent="0.3">
      <c r="B3" s="417"/>
      <c r="C3" s="419" t="s">
        <v>339</v>
      </c>
      <c r="D3" s="420"/>
      <c r="E3" s="420"/>
      <c r="F3" s="420"/>
      <c r="G3" s="420"/>
      <c r="H3" s="421"/>
      <c r="I3" s="424"/>
      <c r="J3" s="425"/>
    </row>
    <row r="4" spans="2:11" ht="18" customHeight="1" thickBot="1" x14ac:dyDescent="0.3">
      <c r="B4" s="418"/>
      <c r="C4" s="419" t="s">
        <v>183</v>
      </c>
      <c r="D4" s="420"/>
      <c r="E4" s="420"/>
      <c r="F4" s="421"/>
      <c r="G4" s="428" t="s">
        <v>184</v>
      </c>
      <c r="H4" s="429"/>
      <c r="I4" s="426"/>
      <c r="J4" s="427"/>
    </row>
    <row r="5" spans="2:11" ht="18" customHeight="1" thickBot="1" x14ac:dyDescent="0.3">
      <c r="B5" s="53"/>
      <c r="C5" s="10"/>
      <c r="D5" s="10"/>
      <c r="E5" s="10"/>
      <c r="F5" s="10"/>
      <c r="G5" s="10"/>
      <c r="H5" s="10"/>
      <c r="I5" s="10"/>
      <c r="J5" s="54"/>
    </row>
    <row r="6" spans="2:11" ht="51.75" customHeight="1" thickBot="1" x14ac:dyDescent="0.3">
      <c r="B6" s="1" t="s">
        <v>340</v>
      </c>
      <c r="C6" s="432" t="str">
        <f>+'[5]Sección 1. Metas - Magnitud'!C7</f>
        <v>1032 - Gestión y control de tránsito y transporte</v>
      </c>
      <c r="D6" s="433"/>
      <c r="E6" s="434"/>
      <c r="F6" s="55"/>
      <c r="G6" s="10"/>
      <c r="H6" s="10"/>
      <c r="I6" s="10"/>
      <c r="J6" s="54"/>
    </row>
    <row r="7" spans="2:11" ht="32.25" customHeight="1" thickBot="1" x14ac:dyDescent="0.3">
      <c r="B7" s="2" t="s">
        <v>186</v>
      </c>
      <c r="C7" s="432" t="str">
        <f>+'[5]Sección 1. Metas - Magnitud'!C8:F8</f>
        <v>Dirección de Control y Vigilancia</v>
      </c>
      <c r="D7" s="433"/>
      <c r="E7" s="434"/>
      <c r="F7" s="55"/>
      <c r="G7" s="10"/>
      <c r="H7" s="10"/>
      <c r="I7" s="10"/>
      <c r="J7" s="54"/>
    </row>
    <row r="8" spans="2:11" ht="32.25" customHeight="1" thickBot="1" x14ac:dyDescent="0.3">
      <c r="B8" s="2" t="s">
        <v>187</v>
      </c>
      <c r="C8" s="432" t="str">
        <f>+'[5]Sección 1. Metas - Magnitud'!C9:F9</f>
        <v>Subsecretaría de Servicios de la Movilidad</v>
      </c>
      <c r="D8" s="433"/>
      <c r="E8" s="434"/>
      <c r="F8" s="4"/>
      <c r="G8" s="10"/>
      <c r="H8" s="10"/>
      <c r="I8" s="10"/>
      <c r="J8" s="54"/>
    </row>
    <row r="9" spans="2:11" ht="33.75" customHeight="1" thickBot="1" x14ac:dyDescent="0.3">
      <c r="B9" s="2" t="s">
        <v>188</v>
      </c>
      <c r="C9" s="432" t="s">
        <v>189</v>
      </c>
      <c r="D9" s="433"/>
      <c r="E9" s="434"/>
      <c r="F9" s="55"/>
      <c r="G9" s="10"/>
      <c r="H9" s="10"/>
      <c r="I9" s="10"/>
      <c r="J9" s="54"/>
    </row>
    <row r="10" spans="2:11" ht="33.75" customHeight="1" thickBot="1" x14ac:dyDescent="0.3">
      <c r="B10" s="100" t="s">
        <v>190</v>
      </c>
      <c r="C10" s="432" t="str">
        <f>+'[7]HV 14'!F9</f>
        <v>14. Realizar 241 visitas administrativas y de seguimiento a empresas prestadoras del servicio público de transporte.</v>
      </c>
      <c r="D10" s="433"/>
      <c r="E10" s="434"/>
      <c r="F10" s="55"/>
      <c r="G10" s="10"/>
      <c r="H10" s="10"/>
      <c r="I10" s="10"/>
      <c r="J10" s="54"/>
    </row>
    <row r="11" spans="2:11" ht="34.5" customHeight="1" x14ac:dyDescent="0.25"/>
    <row r="12" spans="2:11" ht="21.75" customHeight="1" x14ac:dyDescent="0.25">
      <c r="B12" s="442" t="s">
        <v>341</v>
      </c>
      <c r="C12" s="443"/>
      <c r="D12" s="443"/>
      <c r="E12" s="443"/>
      <c r="F12" s="443"/>
      <c r="G12" s="443"/>
      <c r="H12" s="444"/>
      <c r="I12" s="622" t="s">
        <v>192</v>
      </c>
      <c r="J12" s="623"/>
      <c r="K12" s="623"/>
    </row>
    <row r="13" spans="2:11" s="57" customFormat="1" ht="30" customHeight="1" x14ac:dyDescent="0.25">
      <c r="B13" s="125" t="s">
        <v>193</v>
      </c>
      <c r="C13" s="125" t="s">
        <v>194</v>
      </c>
      <c r="D13" s="125" t="s">
        <v>195</v>
      </c>
      <c r="E13" s="125" t="s">
        <v>196</v>
      </c>
      <c r="F13" s="125" t="s">
        <v>197</v>
      </c>
      <c r="G13" s="125" t="s">
        <v>198</v>
      </c>
      <c r="H13" s="125" t="s">
        <v>199</v>
      </c>
      <c r="I13" s="124" t="s">
        <v>200</v>
      </c>
      <c r="J13" s="124" t="s">
        <v>201</v>
      </c>
      <c r="K13" s="124" t="s">
        <v>202</v>
      </c>
    </row>
    <row r="14" spans="2:11" s="57" customFormat="1" x14ac:dyDescent="0.25">
      <c r="B14" s="143"/>
      <c r="C14" s="144"/>
      <c r="D14" s="145"/>
      <c r="E14" s="146"/>
      <c r="F14" s="144"/>
      <c r="G14" s="145"/>
      <c r="H14" s="147"/>
      <c r="I14" s="148"/>
      <c r="J14" s="149"/>
      <c r="K14" s="146"/>
    </row>
    <row r="15" spans="2:11" ht="165" customHeight="1" x14ac:dyDescent="0.25">
      <c r="B15" s="143"/>
      <c r="C15" s="150"/>
      <c r="D15" s="145"/>
      <c r="E15" s="151"/>
      <c r="F15" s="152"/>
      <c r="G15" s="145"/>
      <c r="H15" s="147"/>
      <c r="I15" s="148"/>
      <c r="J15" s="149"/>
      <c r="K15" s="620"/>
    </row>
    <row r="16" spans="2:11" x14ac:dyDescent="0.25">
      <c r="B16" s="143"/>
      <c r="C16" s="144"/>
      <c r="D16" s="145"/>
      <c r="E16" s="146"/>
      <c r="F16" s="144"/>
      <c r="G16" s="145"/>
      <c r="H16" s="147"/>
      <c r="I16" s="148"/>
      <c r="J16" s="149"/>
      <c r="K16" s="621"/>
    </row>
    <row r="17" spans="2:12" x14ac:dyDescent="0.25">
      <c r="B17" s="143"/>
      <c r="C17" s="153"/>
      <c r="D17" s="145"/>
      <c r="E17" s="146"/>
      <c r="F17" s="153"/>
      <c r="G17" s="145"/>
      <c r="H17" s="154"/>
      <c r="I17" s="148"/>
      <c r="J17" s="149"/>
      <c r="K17" s="146"/>
    </row>
    <row r="18" spans="2:12" x14ac:dyDescent="0.25">
      <c r="B18" s="143"/>
      <c r="C18" s="153"/>
      <c r="D18" s="145"/>
      <c r="E18" s="146"/>
      <c r="F18" s="153"/>
      <c r="G18" s="145"/>
      <c r="H18" s="154"/>
      <c r="I18" s="155"/>
      <c r="J18" s="149"/>
      <c r="K18" s="156"/>
    </row>
    <row r="19" spans="2:12" ht="15" customHeight="1" x14ac:dyDescent="0.25">
      <c r="B19" s="616" t="s">
        <v>209</v>
      </c>
      <c r="C19" s="617"/>
      <c r="D19" s="157">
        <f>SUM(D15:D16)</f>
        <v>0</v>
      </c>
      <c r="E19" s="618" t="s">
        <v>209</v>
      </c>
      <c r="F19" s="619"/>
      <c r="G19" s="157">
        <v>1</v>
      </c>
      <c r="H19" s="158"/>
      <c r="I19" s="159">
        <f>SUM(I14:I18)</f>
        <v>0</v>
      </c>
      <c r="J19" s="160"/>
      <c r="K19" s="160"/>
    </row>
    <row r="23" spans="2:12" x14ac:dyDescent="0.25">
      <c r="L23" s="132"/>
    </row>
    <row r="24" spans="2:12" x14ac:dyDescent="0.25">
      <c r="L24" s="132"/>
    </row>
    <row r="25" spans="2:12" x14ac:dyDescent="0.25">
      <c r="L25" s="132"/>
    </row>
    <row r="26" spans="2:12" x14ac:dyDescent="0.25">
      <c r="L26" s="132"/>
    </row>
    <row r="27" spans="2:12" x14ac:dyDescent="0.25">
      <c r="L27" s="132"/>
    </row>
    <row r="28" spans="2:12" x14ac:dyDescent="0.25">
      <c r="L28" s="132"/>
    </row>
    <row r="30" spans="2:12" x14ac:dyDescent="0.25">
      <c r="L30" s="133"/>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Sección 3. Metas Producto</vt:lpstr>
      <vt:lpstr>MP - SIT</vt:lpstr>
      <vt:lpstr>Act.Meta_SIT</vt:lpstr>
      <vt:lpstr>META 1</vt:lpstr>
      <vt:lpstr>META 2</vt:lpstr>
      <vt:lpstr>META 3</vt:lpstr>
      <vt:lpstr>META 4</vt:lpstr>
      <vt:lpstr>HV 14</vt:lpstr>
      <vt:lpstr>Act. 14</vt:lpstr>
      <vt:lpstr>Hoja3</vt:lpstr>
      <vt:lpstr>Hoja1</vt:lpstr>
      <vt:lpstr>'Sección 3. Metas Producto'!Área_de_impresión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William Andrés  Guerrero Caballero</cp:lastModifiedBy>
  <cp:revision/>
  <dcterms:created xsi:type="dcterms:W3CDTF">2010-03-25T16:40:43Z</dcterms:created>
  <dcterms:modified xsi:type="dcterms:W3CDTF">2022-11-18T15:10:37Z</dcterms:modified>
  <cp:category/>
  <cp:contentStatus/>
</cp:coreProperties>
</file>