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11NOVIEMBRE\Obligacion9\REPORTENOVIEMBRE2021\"/>
    </mc:Choice>
  </mc:AlternateContent>
  <xr:revisionPtr revIDLastSave="0" documentId="13_ncr:1_{0A0D057F-A54D-4D19-9DAE-5A614ECE5A6E}"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69" l="1"/>
  <c r="G27" i="67"/>
  <c r="D36" i="68"/>
  <c r="H37" i="24" l="1"/>
  <c r="H38" i="24"/>
  <c r="D36" i="24"/>
  <c r="E36" i="24"/>
  <c r="F27" i="67" l="1"/>
  <c r="J37" i="68" l="1"/>
  <c r="J33" i="68"/>
  <c r="J39" i="24"/>
  <c r="J40" i="24" s="1"/>
  <c r="D35" i="24"/>
  <c r="J27" i="24"/>
  <c r="J28" i="24"/>
  <c r="H27" i="67" l="1"/>
  <c r="D30" i="69"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H38" i="69"/>
  <c r="E38" i="69"/>
  <c r="H37" i="69"/>
  <c r="E37" i="69"/>
  <c r="H36" i="69"/>
  <c r="E36" i="69"/>
  <c r="E35" i="69"/>
  <c r="E34" i="69"/>
  <c r="E33" i="69"/>
  <c r="E32" i="69"/>
  <c r="E31" i="69"/>
  <c r="E30" i="69"/>
  <c r="E29" i="69"/>
  <c r="E28" i="69"/>
  <c r="H27" i="69"/>
  <c r="H28" i="69" s="1"/>
  <c r="H29" i="69" s="1"/>
  <c r="H30" i="69" s="1"/>
  <c r="H31" i="69" s="1"/>
  <c r="H32" i="69" s="1"/>
  <c r="H33" i="69" s="1"/>
  <c r="H34" i="69" s="1"/>
  <c r="H35" i="69" s="1"/>
  <c r="E27" i="69"/>
  <c r="I22" i="69"/>
  <c r="H38" i="68"/>
  <c r="E38" i="68"/>
  <c r="H37" i="68"/>
  <c r="E37" i="68"/>
  <c r="H36" i="68"/>
  <c r="E36" i="68"/>
  <c r="E35" i="68"/>
  <c r="E34" i="68"/>
  <c r="E33" i="68"/>
  <c r="E32" i="68"/>
  <c r="E31" i="68"/>
  <c r="E30" i="68"/>
  <c r="E29" i="68"/>
  <c r="E28" i="68"/>
  <c r="H27" i="68"/>
  <c r="H28" i="68" s="1"/>
  <c r="H29" i="68" s="1"/>
  <c r="H30" i="68" s="1"/>
  <c r="H31" i="68" s="1"/>
  <c r="H32" i="68" s="1"/>
  <c r="H33" i="68" s="1"/>
  <c r="H34" i="68" s="1"/>
  <c r="H35" i="68" s="1"/>
  <c r="G27" i="68"/>
  <c r="F27" i="68"/>
  <c r="E27" i="68"/>
  <c r="O24" i="68"/>
  <c r="P23" i="68"/>
  <c r="I22" i="68"/>
  <c r="H38" i="67"/>
  <c r="E38" i="67"/>
  <c r="H37" i="67"/>
  <c r="E37" i="67"/>
  <c r="H36" i="67"/>
  <c r="E36" i="67"/>
  <c r="E35" i="67"/>
  <c r="E34" i="67"/>
  <c r="E33" i="67"/>
  <c r="E32" i="67"/>
  <c r="E31" i="67"/>
  <c r="E30" i="67"/>
  <c r="E29" i="67"/>
  <c r="E28" i="67"/>
  <c r="H28" i="67"/>
  <c r="H29" i="67" s="1"/>
  <c r="H30" i="67" s="1"/>
  <c r="H31" i="67" s="1"/>
  <c r="H32" i="67" s="1"/>
  <c r="H33" i="67" s="1"/>
  <c r="H34" i="67" s="1"/>
  <c r="H35" i="67" s="1"/>
  <c r="E27" i="67"/>
  <c r="I22" i="67"/>
  <c r="E38" i="24"/>
  <c r="E37" i="24"/>
  <c r="H36" i="24"/>
  <c r="E35" i="24"/>
  <c r="E34" i="24"/>
  <c r="E33" i="24"/>
  <c r="E32" i="24"/>
  <c r="E31" i="24"/>
  <c r="E30" i="24"/>
  <c r="E29" i="24"/>
  <c r="E28" i="24"/>
  <c r="F27" i="24"/>
  <c r="D27" i="24"/>
  <c r="E27" i="24" s="1"/>
  <c r="I22"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H30" i="62" l="1"/>
  <c r="AC17" i="5"/>
  <c r="AC19" i="5"/>
  <c r="D31" i="62"/>
  <c r="D32" i="62" s="1"/>
  <c r="D33" i="62" s="1"/>
  <c r="L27" i="66"/>
  <c r="M27" i="66" s="1"/>
  <c r="AB15" i="5"/>
  <c r="AB19" i="5"/>
  <c r="AC13" i="5"/>
  <c r="AC21" i="5"/>
  <c r="I15" i="5"/>
  <c r="AC15" i="5" s="1"/>
  <c r="I30" i="62"/>
  <c r="H31" i="62"/>
  <c r="G27" i="24"/>
  <c r="H30" i="47"/>
  <c r="I27" i="69"/>
  <c r="D31" i="47"/>
  <c r="H27" i="24"/>
  <c r="H28" i="24" s="1"/>
  <c r="H29" i="24" s="1"/>
  <c r="H30" i="24" s="1"/>
  <c r="H31" i="24" s="1"/>
  <c r="H32" i="24" s="1"/>
  <c r="H33" i="24" s="1"/>
  <c r="H34" i="24" s="1"/>
  <c r="H35" i="24" s="1"/>
  <c r="AB21" i="5"/>
  <c r="I27" i="67"/>
  <c r="I27" i="68"/>
  <c r="I31" i="62" l="1"/>
  <c r="H32" i="62"/>
  <c r="I32" i="62"/>
  <c r="I27" i="24"/>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<sst xmlns="http://schemas.openxmlformats.org/spreadsheetml/2006/main" count="919" uniqueCount="365">
  <si>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</si>
  <si>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</si>
  <si>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</si>
  <si>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</si>
  <si>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</si>
  <si>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</si>
  <si>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</si>
  <si>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</si>
  <si>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</si>
  <si>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</si>
  <si>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</si>
  <si>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</si>
  <si>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</si>
  <si>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</si>
  <si>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</si>
  <si>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</si>
  <si>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</si>
  <si>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</si>
  <si>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</si>
  <si>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</si>
  <si>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</si>
  <si>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</si>
  <si>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</si>
  <si>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</si>
  <si>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</si>
  <si>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</si>
  <si>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</si>
  <si>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</si>
  <si>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</si>
  <si>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</si>
  <si>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</si>
  <si>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</si>
  <si>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</si>
  <si>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</si>
  <si>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</si>
  <si>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</si>
  <si>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</si>
  <si>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</si>
  <si>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</si>
  <si>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</si>
  <si>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</si>
  <si>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</si>
  <si>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</si>
  <si>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</si>
  <si>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</si>
  <si>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</si>
  <si>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</si>
  <si>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</si>
  <si>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</si>
  <si>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</si>
  <si>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</si>
  <si>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</si>
  <si>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</si>
  <si>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</si>
  <si>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</si>
  <si>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</si>
  <si>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</si>
  <si>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</si>
  <si>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</si>
  <si>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</si>
  <si>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</si>
  <si>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</si>
  <si>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</si>
  <si>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</si>
  <si>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</si>
  <si>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</si>
  <si>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</si>
  <si>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</si>
  <si>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</si>
  <si>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</si>
  <si>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</si>
  <si>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</si>
  <si>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</si>
  <si>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</si>
  <si>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</si>
  <si>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</si>
  <si>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</si>
  <si>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</si>
  <si>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</si>
  <si>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</si>
  <si>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</si>
  <si>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</si>
  <si>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</si>
  <si>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</si>
  <si>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</si>
  <si>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</si>
  <si>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</si>
  <si>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</si>
  <si>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</si>
  <si>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</si>
  <si>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</si>
  <si>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</si>
  <si>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</si>
  <si>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</si>
  <si>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</si>
  <si>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</si>
  <si>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</si>
  <si>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</si>
  <si>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</si>
  <si>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</si>
  <si>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</si>
  <si>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</si>
  <si>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</si>
  <si>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</si>
  <si>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</si>
  <si>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</si>
  <si>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</si>
  <si>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</si>
  <si>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</si>
  <si>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</si>
  <si>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</si>
  <si>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</si>
  <si>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</si>
  <si>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</si>
  <si>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</si>
  <si>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</si>
  <si>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</si>
  <si>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</si>
  <si>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</si>
  <si>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</si>
  <si>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</si>
  <si>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</si>
  <si>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</si>
  <si>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</si>
  <si>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</si>
  <si>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</si>
  <si>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</si>
  <si>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</si>
  <si>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</si>
  <si>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</si>
  <si>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</si>
  <si>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</si>
  <si>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</si>
  <si>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</si>
  <si>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</si>
  <si>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</si>
  <si>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</si>
  <si>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</si>
  <si>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</si>
  <si>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</si>
  <si>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</si>
  <si>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</si>
  <si>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</si>
  <si>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</si>
  <si>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</si>
  <si>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</si>
  <si>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</si>
  <si>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</si>
  <si>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</si>
  <si>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</si>
  <si>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</si>
  <si>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</si>
  <si>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</si>
  <si>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</si>
  <si>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</si>
  <si>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</si>
  <si>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</si>
  <si>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</si>
  <si>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</si>
  <si>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</si>
  <si>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</si>
  <si>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</si>
  <si>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</si>
  <si>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</si>
  <si>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</si>
  <si>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</si>
  <si>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</si>
  <si>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</si>
  <si>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</si>
  <si>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</si>
  <si>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</si>
  <si>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</si>
  <si>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</si>
  <si>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</si>
  <si>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</si>
  <si>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</si>
  <si>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</si>
  <si>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</si>
  <si>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</si>
  <si>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</si>
  <si>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</si>
  <si>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</si>
  <si>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</si>
  <si>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</si>
  <si>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</si>
  <si>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</si>
  <si>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</si>
  <si>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</si>
  <si>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</si>
  <si>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</si>
  <si>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</si>
  <si>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</si>
  <si>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</si>
  <si>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</si>
  <si>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</si>
  <si>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</si>
  <si>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</si>
  <si>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</si>
  <si>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</si>
  <si>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</si>
  <si>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</si>
  <si>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</si>
  <si>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</si>
  <si>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</si>
  <si>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</si>
  <si>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</si>
  <si>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</si>
  <si>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</si>
  <si>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</si>
  <si>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</si>
  <si>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</si>
  <si>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</si>
  <si>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</si>
  <si>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</si>
  <si>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</si>
  <si>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</si>
  <si>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</si>
  <si>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</si>
  <si>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</si>
  <si>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</si>
  <si>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</si>
  <si>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</si>
  <si>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</si>
  <si>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</si>
  <si>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</si>
  <si>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</si>
  <si>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</si>
  <si>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</si>
  <si>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</si>
  <si>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</si>
  <si>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</si>
  <si>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</si>
  <si>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</si>
  <si>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</si>
  <si>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</si>
  <si>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</si>
  <si>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</si>
  <si>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</si>
  <si>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</si>
  <si>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</si>
  <si>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</si>
  <si>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</si>
  <si>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</si>
  <si>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</si>
  <si>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</si>
  <si>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</si>
  <si>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</si>
  <si>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</si>
  <si>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</si>
  <si>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</si>
  <si>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</si>
  <si>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</si>
  <si>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</si>
  <si>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</si>
  <si>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</si>
  <si>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</si>
  <si>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</si>
  <si>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</si>
  <si>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</si>
  <si>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</si>
  <si>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</si>
  <si>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</si>
  <si>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</si>
  <si>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</si>
  <si>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</si>
  <si>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</si>
  <si>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</si>
  <si>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</si>
  <si>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</si>
  <si>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</si>
  <si>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</si>
  <si>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</si>
  <si>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</si>
  <si>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</si>
  <si>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</si>
  <si>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</si>
  <si>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</si>
  <si>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</si>
  <si>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</si>
  <si>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</si>
  <si>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</si>
  <si>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</si>
  <si>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</si>
  <si>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</si>
  <si>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</si>
  <si>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</si>
  <si>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</si>
  <si>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</si>
  <si>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</si>
  <si>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</si>
  <si>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</si>
  <si>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</si>
  <si>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</si>
  <si>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</si>
  <si>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</si>
  <si>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</si>
  <si>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</si>
  <si>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</si>
  <si>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</si>
  <si>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</si>
  <si>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</si>
  <si>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</si>
  <si>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</si>
  <si>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</si>
  <si>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</si>
  <si>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</si>
  <si>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</si>
  <si>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</si>
  <si>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</si>
  <si>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</si>
  <si>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</si>
  <si>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</si>
  <si>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</si>
  <si>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</si>
  <si>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</si>
  <si>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</si>
  <si>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</si>
  <si>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</si>
  <si>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</si>
  <si>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</si>
  <si>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</si>
  <si>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</si>
  <si>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</si>
  <si>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</si>
  <si>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</si>
  <si>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</si>
  <si>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</si>
  <si>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</si>
  <si>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</si>
  <si>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</si>
  <si>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</si>
  <si>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</si>
  <si>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</si>
  <si>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</si>
  <si>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</si>
  <si>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</si>
  <si>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</si>
  <si>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</si>
  <si>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t>
  </si>
  <si>
    <t xml:space="preserve">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</si>
  <si>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</si>
  <si>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</si>
  <si>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Con el fortalecimiento del Escuadron Anticrueldad se contribuye en la protección y el bienestar animal en el Distrito Capital.</t>
  </si>
  <si>
    <t>Proteger la vida y ser garantes del trato digno hacia los animales, a través de acciones de protección y bienestar animal</t>
  </si>
  <si>
    <t>Lider Area Fauna Domestica - Johanna Morales
Profesionales Sinántropicos - Mauricio Cano</t>
  </si>
  <si>
    <t>Subdirectora de Atención a la Fauna - Johanna Izquierdo Paez</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</si>
  <si>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</si>
  <si>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Lider Area Fauna Domestica  - Johanna Morales
Profesional Programa Esterilizaciones - Johanna Diaz</t>
  </si>
  <si>
    <t>Contribuye al control poblacional de los perros y gatos en la ciudad, asi como en temas relacionados con la salud publica.</t>
  </si>
  <si>
    <t>El indicador tiene por objeto medir el porcentaje de avance en la ejecución, a traves del seguimiento de un cronograma de actividades propuesto para lograr el 16,84% de avance para el 2021.  Cabe aclarar que para efectos de analisis del indicador se empleo la unidad de porcentaje, la cual es equivalente en numero.</t>
  </si>
  <si>
    <t>El retraso se encuentra relacionado con la terminación de la Guía para el manejo y control de las poblaciones de palomas de plaza en el Distrito, la cual se esta desarrollando en articulación con la Secretaria Distrital de Ambiente, de tal forma se realizarán acciones que permitan dar cumplimiento a la meta establecida en el ultimo trimestre del año.</t>
  </si>
  <si>
    <t>Cabe mencionar que en el mes de septiembre se realiza el cambio en la anualización de la magnitud de la  meta - Solciitud 2021IE0001636.</t>
  </si>
  <si>
    <t>En el mes de Octubre se logro una magnitud ejecutada acumulada de 12,953% lo que corresponde al 76,92% de lo programado.</t>
  </si>
  <si>
    <t>Con corte al 30 de octubre se logro una magnitud ejecutada acumulada de 46,422 animales lo que corresponde al 64,64% de lo programado.</t>
  </si>
  <si>
    <t>Profesional Administrativa - Laura Gutierrez Z</t>
  </si>
  <si>
    <r>
      <rPr>
        <sz val="9"/>
        <rFont val="Arial"/>
        <family val="2"/>
      </rPr>
      <t xml:space="preserve">Se logró un avance del 1,618% lo que corresponde a las siguientes actividades: 
• Se realizaron 8 censos poblacionales </t>
    </r>
    <r>
      <rPr>
        <i/>
        <sz val="9"/>
        <rFont val="Arial"/>
        <family val="2"/>
      </rPr>
      <t>Columba livia</t>
    </r>
    <r>
      <rPr>
        <sz val="9"/>
        <rFont val="Arial"/>
        <family val="2"/>
      </rPr>
      <t xml:space="preserve"> en las siguientes localidades: Usaquén 1, Santa fe 4, Bosa 2, La Candelaria 1.
• Se realizaron 10 visitas técnicas de acuerdo con los requerimientos realizados por parte de la ciudadanía en las siguientes localidades: Usaquen 2, Chapinero 2, San Cristobal 1, Kennedy 1, Fontibon 4 y atencion a 154 palomas en 5 jornadas de atencion durante en el mes.
• Se realizo 5 sensibilizaciones comunitarias con un abordaje de 62 personas  
• En el desarrollo de la evaluación de rutas de movilidad de una muestra de palomas de Plaza de Bolívar, se dio continuidad a la fase de seguimiento.
• Se generan avances en los tres documentos técnicos de profundización, desde los ejes clinicos, bioticio y social.
• En cuanto a la propuesta del sistema de información, se elaboraron dos planos de palomas y se actualiza la respectiva base de datos.
• En relación al tema de abejas, se desarrollaron mesas de trabajo con la Universidad Antonio Nariño  donde el tema a tratar fue la estructuración y ajustes del Anexo técnico B, para el proceso de contratación del convenio proximo  de abejas
• Se fortaleció el equipo técnico y estructuración de los estudios previos para la atención de la especie Apis mellifera
• Se obtiene avance en el documento “Diagnóstico para determinar las condiciones de protección y bienestar animal en las abejas en el distrito capital, especialmente la especie (Apis mellifera)”.
• Se realizara apoyo y acompalamiento en jornadas de la Subdirección.</t>
    </r>
  </si>
  <si>
    <t>Se presenta retraso en el avance de ejecución de la meta, toda vez  que en algunas jornadas se presentó inasistencia a las citas programadas por parte de la ciudadanía, de tal forma se articularán acciones que permitan dar cumplimiento a la meta.
Cabe mencionar que en el mes de septiembre se solicita el cambio en la anualización de la magnitud de la  meta - Solicitud 2021IE0001954</t>
  </si>
  <si>
    <t>Profesional Administrativa -  Laura Gutierrez Z</t>
  </si>
  <si>
    <r>
      <t xml:space="preserve">En el mes de octubre se atendieron </t>
    </r>
    <r>
      <rPr>
        <b/>
        <sz val="9"/>
        <color theme="1"/>
        <rFont val="Arial"/>
        <family val="2"/>
      </rPr>
      <t>1478</t>
    </r>
    <r>
      <rPr>
        <sz val="9"/>
        <color theme="1"/>
        <rFont val="Arial"/>
        <family val="2"/>
      </rPr>
      <t xml:space="preserve"> animales, detallados de la siguiente manera:
Se atendieron por presunto maltrato </t>
    </r>
    <r>
      <rPr>
        <b/>
        <sz val="9"/>
        <color theme="1"/>
        <rFont val="Arial"/>
        <family val="2"/>
      </rPr>
      <t>392</t>
    </r>
    <r>
      <rPr>
        <sz val="9"/>
        <color theme="1"/>
        <rFont val="Arial"/>
        <family val="2"/>
      </rPr>
      <t xml:space="preserve"> animales (236 caninos, 83 felinos, 27 aves ornamentales, 7 roedores, 2 porcino, 21 equinos, 15 aves de corral, 1 lagomorfos).
A traves de brigadas medicas se han atendido </t>
    </r>
    <r>
      <rPr>
        <b/>
        <sz val="9"/>
        <color theme="1"/>
        <rFont val="Arial"/>
        <family val="2"/>
      </rPr>
      <t xml:space="preserve">750 </t>
    </r>
    <r>
      <rPr>
        <sz val="9"/>
        <color theme="1"/>
        <rFont val="Arial"/>
        <family val="2"/>
      </rPr>
      <t>animales (522 perros y 228 gatos).
Por Urgencias Veterinarias se atendieron</t>
    </r>
    <r>
      <rPr>
        <b/>
        <sz val="9"/>
        <color theme="1"/>
        <rFont val="Arial"/>
        <family val="2"/>
      </rPr>
      <t xml:space="preserve"> 167 </t>
    </r>
    <r>
      <rPr>
        <sz val="9"/>
        <color theme="1"/>
        <rFont val="Arial"/>
        <family val="2"/>
      </rPr>
      <t>animales(122 perros y 45 gatos).
Ingresadon a la UCA</t>
    </r>
    <r>
      <rPr>
        <b/>
        <sz val="9"/>
        <color theme="1"/>
        <rFont val="Arial"/>
        <family val="2"/>
      </rPr>
      <t xml:space="preserve"> 15</t>
    </r>
    <r>
      <rPr>
        <sz val="9"/>
        <color theme="1"/>
        <rFont val="Arial"/>
        <family val="2"/>
      </rPr>
      <t xml:space="preserve"> animales los cuales ingresaron a la Unidad de Cuidado Animal por situación de abandono o remitidos por entidades como bomberos, policía y la Secretaria Distrital de Salud para la prestación del servicio de custodia.
Se presta atención medica basica a</t>
    </r>
    <r>
      <rPr>
        <b/>
        <sz val="9"/>
        <color theme="1"/>
        <rFont val="Arial"/>
        <family val="2"/>
      </rPr>
      <t xml:space="preserve"> 154</t>
    </r>
    <r>
      <rPr>
        <sz val="9"/>
        <color theme="1"/>
        <rFont val="Arial"/>
        <family val="2"/>
      </rPr>
      <t xml:space="preserve"> palomas a traves de brigadas.
De otra parte, se realizaron las siguientes actividades de gestión:
Se entregaron 76 animales en adopción (56 perros y 20 gatos).
Se identificaron 10.187 animales (4277 perros, 5.910 gatos), de los cuales 1.197 animales (839 perros, 358 gatos)  fueron implantados  a través de jornadas de identificación y 8.990 (3.438 perros y 5.552 gatos) a través de los demás programas del Instituto.
Se conto con 455 animales residentes en la Unidad de Cuidado Animal con corte al mes de octubre.
En la Unidad de Cuidado Animal se da continuidad al desarrollo de tratamientos en comportamiento.
Nota: Las cifras resaltadas en negrilla corresponden al desagregado de la magnitud ejecutada mensual. Para efectos de analisis, interpretar de acuerdo al objetivo y descripción del indicador. </t>
    </r>
  </si>
  <si>
    <t>En el mes de octubre se logro una magnitud ejecutada acumulada de 12,653 animales lo que corresponde al 84,20% de lo programado.</t>
  </si>
  <si>
    <t>Con corte al 31 de octubre se logro una magnitud ejecutada acumulada del 0,1246, lo que corresponde al 75,99% de lo programado.</t>
  </si>
  <si>
    <t xml:space="preserve">El retraso se encuentra relacionado con la aprobación del Documento y la estrategia y difusion del programa, de tal forma se articularán acciones que permitan dar cumplimiento a la meta establecida en el ultimo trimestre del año. </t>
  </si>
  <si>
    <t>En el mes de octubre se realizaron 313 visitas de verificación de condiciones bienestar animal, desagregadas por localidad de la siguiente manera: Usaquen 31, Chapinero 11, Santa fe 13, San cristobal 11, Usme 16, Tunjuelito 13, Bosa 32, Kenedy 31, Fontibon 12, Engativa 29, Suba 40, Barrio Unidos 8, Teusaquillo 14, Los Martires 4, Puente Aranda 10, La Candelaria 1, Rafael Uribe Uribe 17, Ciudad Bolivar 18, Sumapaz 2).
Se logró el avance del 98% en la actualización del Procedimiento para la Atención de casos de Maltrato y/o Crueldad animal incluyendo la atención para Fauna Silvestre, fortaleciendo en articulación con la Oficina Asesora Juridica los conceptos jurídicos en aras de garantizar el debido proceso de los ciudadanos que eventualmente se encuentren inmersos en un proceso sancionatorio o penal.
Se da continuidad al trabajo articulado con Alcaldías Locales para la verificación de casos por presunto maltrato animal.
Operativos interinstitucionales mes de octubre 2: el primero en la caracas con 4 locales intervenidos 89 animales valorados y dos animales aprehendidos. El segundo en la localidad de bosa con 17 animales valorados a los cuales se les emitió concepto desfavorable con compromiso de retiro inmediato de los animales no se realiza aprehensiones en esta visita.</t>
  </si>
  <si>
    <t>Lider Area Registro y Control  - Julian Tarquino
Profesional Programa en atención por Maltrato - Leidy Rojas</t>
  </si>
  <si>
    <r>
      <t>En el mes de octubre se logró la esterilización de 9.532 animales (3678 perros y 5854 gatos) en el Distrito, desagregados por localidad de la siguiente manera: Usaquen 158, Chapinero 218, Santa fe 116, San Cristobal 857, Usme 743, Tunjuelito 314, Bosa 790, Kennedy 1228, Fontibon 212, Engativa 745, Suba 785, Barrio Unidos 132, Teusaquillo 254, Los Martires 113, Antonio Nariño 270, Puente Aranda 289, La Candelaria 93, Rafael Uribe Uribe 844, Ciudad Bolivar 1018, Punto fijo (UCA) 353.
Así mismo, se da continuidad a la articulación con la mesa Distrital de Esterilizaciones, al desarrollo de jornadas en las diferentes localidades para estratos 1, 2,3 a través del aplicativo "Esterilizar Salva" y el desarrollo de jornadas especiales a través de la estrategia CES.
Se realizaron jornadas en puntos identificados como criticos, En la Zona Norte (localidad chapinero barrio Villa del Cerro y Bosque Calderon), Zona sur ( localidad Ciudad Bolivar Invasiones ensueño y tocaimita), Zona Sur Occidente (Localidad Kennedy barrio Palmitas)</t>
    </r>
    <r>
      <rPr>
        <sz val="9"/>
        <color rgb="FFFF0000"/>
        <rFont val="Arial"/>
        <family val="2"/>
      </rPr>
      <t xml:space="preserve">
</t>
    </r>
    <r>
      <rPr>
        <sz val="9"/>
        <color theme="1"/>
        <rFont val="Arial"/>
        <family val="2"/>
      </rPr>
      <t>Adicionalmente se continúa con el desarrollo de las actividades de gestión para la puesta en marcha del Punto fijo de esterilizaciones en la Unidad de Cuidado Animal, relacionadas con el proceso de contratación de talento humano e insumos.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</si>
</sst>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i/>
      <sz val="9"/>
      <name val="Arial"/>
      <family val="2"/>
    </font>
    <font>
      <sz val="9"/>
      <color rgb="FFFF000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8" fontId="9" fillId="24" borderId="20" xfId="1495"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10" fontId="9" fillId="24" borderId="18"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79" fontId="9" fillId="24" borderId="20" xfId="1250" applyNumberFormat="1" applyFont="1" applyFill="1" applyBorder="1" applyAlignment="1" applyProtection="1">
      <alignment horizontal="center" vertical="center"/>
      <protection hidden="1"/>
    </xf>
    <xf numFmtId="176" fontId="9" fillId="24" borderId="20" xfId="1250" applyNumberFormat="1" applyFont="1" applyFill="1" applyBorder="1" applyAlignment="1" applyProtection="1">
      <alignment horizontal="center" vertical="center"/>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Fill="1" applyBorder="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10" fontId="9" fillId="24" borderId="20" xfId="1495"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68" fillId="0" borderId="0" xfId="1496" applyNumberFormat="1" applyFont="1" applyFill="1" applyBorder="1" applyAlignment="1">
      <alignment horizontal="center" vertical="center"/>
    </xf>
    <xf numFmtId="0" fontId="68" fillId="0" borderId="0" xfId="1371" applyNumberFormat="1" applyFont="1" applyFill="1" applyBorder="1" applyAlignment="1">
      <alignment horizontal="center" vertical="center"/>
    </xf>
    <xf numFmtId="0" fontId="68" fillId="0" borderId="0" xfId="1371" applyNumberFormat="1" applyFont="1" applyFill="1" applyBorder="1" applyAlignment="1">
      <alignment horizontal="center" vertical="center" wrapText="1"/>
    </xf>
    <xf numFmtId="0" fontId="67" fillId="0" borderId="0" xfId="1495" applyNumberFormat="1" applyFont="1" applyFill="1" applyBorder="1" applyAlignment="1">
      <alignment horizontal="center" vertical="center" wrapText="1"/>
    </xf>
    <xf numFmtId="178" fontId="67" fillId="0" borderId="0" xfId="1495" applyNumberFormat="1" applyFont="1" applyFill="1" applyBorder="1" applyAlignment="1">
      <alignment horizontal="center" vertical="center" wrapText="1"/>
    </xf>
    <xf numFmtId="0" fontId="79" fillId="0" borderId="0" xfId="1371" applyFont="1" applyFill="1" applyBorder="1" applyAlignment="1" applyProtection="1">
      <alignment horizontal="center" vertical="center" wrapText="1"/>
      <protection locked="0"/>
    </xf>
    <xf numFmtId="0" fontId="68" fillId="0" borderId="0" xfId="1371" applyFont="1" applyFill="1" applyBorder="1" applyAlignment="1">
      <alignment horizontal="center" vertical="center"/>
    </xf>
    <xf numFmtId="10" fontId="68" fillId="0" borderId="0" xfId="1495" applyNumberFormat="1" applyFont="1" applyFill="1" applyBorder="1" applyAlignment="1">
      <alignment horizontal="center" vertical="center" wrapText="1"/>
    </xf>
    <xf numFmtId="178" fontId="76" fillId="24" borderId="0" xfId="1495" applyNumberFormat="1" applyFont="1" applyFill="1" applyBorder="1" applyAlignment="1" applyProtection="1">
      <alignment horizontal="center" vertical="center"/>
      <protection hidden="1"/>
    </xf>
    <xf numFmtId="181" fontId="67" fillId="0" borderId="0" xfId="1495" applyNumberFormat="1" applyFont="1" applyFill="1" applyBorder="1" applyAlignment="1">
      <alignment horizontal="center" vertical="center" wrapText="1"/>
    </xf>
    <xf numFmtId="9" fontId="67" fillId="0" borderId="0" xfId="1495" applyFont="1" applyFill="1" applyBorder="1" applyAlignment="1">
      <alignment horizontal="center" vertical="center" wrapText="1"/>
    </xf>
    <xf numFmtId="177" fontId="79" fillId="0" borderId="0" xfId="1371" applyNumberFormat="1" applyFont="1" applyFill="1" applyBorder="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179" fontId="12" fillId="0" borderId="0" xfId="1495" applyNumberFormat="1" applyFont="1" applyFill="1" applyBorder="1" applyAlignment="1">
      <alignment horizontal="center" vertical="center" wrapText="1"/>
    </xf>
    <xf numFmtId="0" fontId="12" fillId="0" borderId="0" xfId="1495" applyNumberFormat="1" applyFont="1" applyFill="1" applyBorder="1" applyAlignment="1">
      <alignment horizontal="center" vertical="center" wrapText="1"/>
    </xf>
    <xf numFmtId="176"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5" xfId="0" applyFont="1" applyFill="1" applyBorder="1" applyAlignment="1" applyProtection="1">
      <alignment horizontal="center"/>
      <protection locked="0"/>
    </xf>
    <xf numFmtId="0" fontId="70"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7"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5"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5"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7"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52"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41"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7"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Fill="1" applyBorder="1" applyAlignment="1" applyProtection="1">
      <alignment horizontal="center" vertical="center" wrapText="1"/>
      <protection locked="0" hidden="1"/>
    </xf>
    <xf numFmtId="0" fontId="57" fillId="0" borderId="18"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18" xfId="1371" applyFont="1" applyFill="1" applyBorder="1" applyAlignment="1" applyProtection="1">
      <alignment horizontal="center" vertical="center" wrapText="1"/>
      <protection locked="0" hidden="1"/>
    </xf>
    <xf numFmtId="0" fontId="9" fillId="0" borderId="31" xfId="1371" applyFont="1" applyFill="1" applyBorder="1" applyAlignment="1" applyProtection="1">
      <alignment horizontal="center" vertical="center" wrapText="1"/>
      <protection locked="0" hidden="1"/>
    </xf>
    <xf numFmtId="0" fontId="9" fillId="0" borderId="63" xfId="1371" applyFont="1" applyFill="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0" borderId="10"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left" vertical="center" wrapText="1"/>
      <protection hidden="1"/>
    </xf>
    <xf numFmtId="0" fontId="9" fillId="0" borderId="32" xfId="1371" applyFont="1" applyFill="1" applyBorder="1" applyAlignment="1" applyProtection="1">
      <alignment horizontal="left" vertical="center" wrapText="1"/>
      <protection hidden="1"/>
    </xf>
    <xf numFmtId="0" fontId="9" fillId="0" borderId="46" xfId="1371" applyFont="1" applyFill="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2" xfId="1371" applyFont="1" applyFill="1" applyBorder="1" applyAlignment="1" applyProtection="1">
      <alignment horizontal="center" vertical="center"/>
      <protection hidden="1"/>
    </xf>
    <xf numFmtId="0" fontId="9" fillId="0" borderId="34"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2" xfId="1371" applyFont="1" applyFill="1" applyBorder="1" applyAlignment="1" applyProtection="1">
      <alignment horizontal="center" vertical="center" wrapText="1"/>
      <protection hidden="1"/>
    </xf>
    <xf numFmtId="0" fontId="9" fillId="0" borderId="34" xfId="1371" applyFont="1" applyFill="1" applyBorder="1" applyAlignment="1" applyProtection="1">
      <alignment horizontal="center" vertical="center" wrapText="1"/>
      <protection hidden="1"/>
    </xf>
    <xf numFmtId="0" fontId="9" fillId="0" borderId="46"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9" fillId="50" borderId="17" xfId="1495" applyNumberFormat="1" applyFont="1" applyFill="1" applyBorder="1" applyAlignment="1" applyProtection="1">
      <alignment horizontal="center" vertical="center" wrapText="1"/>
      <protection locked="0" hidden="1"/>
    </xf>
    <xf numFmtId="176" fontId="9" fillId="50" borderId="35" xfId="1495" applyNumberFormat="1" applyFont="1" applyFill="1" applyBorder="1" applyAlignment="1" applyProtection="1">
      <alignment horizontal="center" vertical="center" wrapText="1"/>
      <protection locked="0" hidden="1"/>
    </xf>
    <xf numFmtId="176" fontId="9"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52" fillId="0" borderId="47"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45"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8"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locked="0" hidden="1"/>
    </xf>
    <xf numFmtId="0" fontId="53" fillId="0" borderId="32" xfId="1371" applyFont="1" applyFill="1" applyBorder="1" applyAlignment="1" applyProtection="1">
      <alignment horizontal="justify" vertical="center" wrapText="1"/>
      <protection locked="0" hidden="1"/>
    </xf>
    <xf numFmtId="0" fontId="53" fillId="0" borderId="46" xfId="1371" applyFont="1" applyFill="1" applyBorder="1" applyAlignment="1" applyProtection="1">
      <alignment horizontal="justify" vertical="center" wrapText="1"/>
      <protection locked="0" hidden="1"/>
    </xf>
    <xf numFmtId="0" fontId="53" fillId="0" borderId="20" xfId="1371" applyFont="1" applyFill="1" applyBorder="1" applyAlignment="1" applyProtection="1">
      <alignment horizontal="justify" vertical="center" wrapText="1"/>
      <protection locked="0" hidden="1"/>
    </xf>
    <xf numFmtId="0" fontId="9" fillId="0" borderId="32" xfId="1371" applyFont="1" applyFill="1" applyBorder="1" applyAlignment="1" applyProtection="1">
      <alignment horizontal="justify" vertical="center" wrapText="1"/>
      <protection locked="0" hidden="1"/>
    </xf>
    <xf numFmtId="0" fontId="9" fillId="0" borderId="46" xfId="1371" applyFont="1" applyFill="1" applyBorder="1" applyAlignment="1" applyProtection="1">
      <alignment horizontal="justify"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justify" vertical="center" wrapText="1"/>
      <protection hidden="1"/>
    </xf>
    <xf numFmtId="0" fontId="9" fillId="0" borderId="32" xfId="1371" applyFont="1" applyFill="1" applyBorder="1" applyAlignment="1" applyProtection="1">
      <alignment horizontal="justify" vertical="center" wrapText="1"/>
      <protection hidden="1"/>
    </xf>
    <xf numFmtId="0" fontId="9" fillId="0" borderId="46" xfId="1371" applyFont="1" applyFill="1" applyBorder="1" applyAlignment="1" applyProtection="1">
      <alignment horizontal="justify"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left" vertical="center" wrapText="1"/>
      <protection hidden="1"/>
    </xf>
    <xf numFmtId="0" fontId="9" fillId="0" borderId="18" xfId="1371" applyFont="1" applyFill="1" applyBorder="1" applyAlignment="1" applyProtection="1">
      <alignment horizontal="left"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67" fontId="9" fillId="50" borderId="17" xfId="1250" applyFont="1" applyFill="1" applyBorder="1" applyAlignment="1" applyProtection="1">
      <alignment horizontal="center" vertical="center" wrapText="1"/>
      <protection locked="0" hidden="1"/>
    </xf>
    <xf numFmtId="167" fontId="9" fillId="50" borderId="35"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167" fontId="9" fillId="50" borderId="64" xfId="1250" applyFont="1" applyFill="1" applyBorder="1" applyAlignment="1" applyProtection="1">
      <alignment horizontal="center" vertical="center" wrapText="1"/>
      <protection locked="0" hidden="1"/>
    </xf>
    <xf numFmtId="167" fontId="9" fillId="50" borderId="65" xfId="1250" applyFont="1" applyFill="1" applyBorder="1" applyAlignment="1" applyProtection="1">
      <alignment horizontal="center" vertical="center" wrapText="1"/>
      <protection locked="0" hidden="1"/>
    </xf>
    <xf numFmtId="167" fontId="9" fillId="50" borderId="66" xfId="1250" applyFont="1" applyFill="1" applyBorder="1" applyAlignment="1" applyProtection="1">
      <alignment horizontal="center" vertical="center" wrapText="1"/>
      <protection locked="0" hidden="1"/>
    </xf>
    <xf numFmtId="0" fontId="53" fillId="0" borderId="20" xfId="1371" applyFont="1" applyFill="1" applyBorder="1" applyAlignment="1" applyProtection="1">
      <alignment horizontal="left" vertical="center" wrapText="1"/>
      <protection locked="0" hidden="1"/>
    </xf>
    <xf numFmtId="0" fontId="53" fillId="0" borderId="32" xfId="1371" applyFont="1" applyFill="1" applyBorder="1" applyAlignment="1" applyProtection="1">
      <alignment horizontal="left" vertical="center" wrapText="1"/>
      <protection locked="0" hidden="1"/>
    </xf>
    <xf numFmtId="0" fontId="53" fillId="0" borderId="46" xfId="1371" applyFont="1" applyFill="1" applyBorder="1" applyAlignment="1" applyProtection="1">
      <alignment horizontal="left" vertical="center" wrapText="1"/>
      <protection locked="0" hidden="1"/>
    </xf>
    <xf numFmtId="0" fontId="9" fillId="0" borderId="20" xfId="1371" applyFont="1" applyFill="1" applyBorder="1" applyAlignment="1" applyProtection="1">
      <alignment horizontal="center" vertical="center" wrapText="1"/>
      <protection locked="0" hidden="1"/>
    </xf>
    <xf numFmtId="0" fontId="9" fillId="0" borderId="32" xfId="1371" applyFont="1" applyFill="1" applyBorder="1" applyAlignment="1" applyProtection="1">
      <alignment horizontal="center" vertical="center" wrapText="1"/>
      <protection locked="0" hidden="1"/>
    </xf>
    <xf numFmtId="0" fontId="9" fillId="0" borderId="34" xfId="1371" applyFont="1" applyFill="1" applyBorder="1" applyAlignment="1" applyProtection="1">
      <alignment horizontal="center" vertical="center" wrapText="1"/>
      <protection locked="0" hidden="1"/>
    </xf>
    <xf numFmtId="0" fontId="9" fillId="0" borderId="46" xfId="1371" applyFont="1" applyFill="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8.3199999999999993E-3</c:v>
                </c:pt>
                <c:pt idx="3">
                  <c:v>7.1399999999999996E-3</c:v>
                </c:pt>
                <c:pt idx="4">
                  <c:v>1.0290000000000001E-2</c:v>
                </c:pt>
                <c:pt idx="5">
                  <c:v>3.4200000000000001E-2</c:v>
                </c:pt>
                <c:pt idx="6">
                  <c:v>1.17E-2</c:v>
                </c:pt>
                <c:pt idx="7">
                  <c:v>1.6760000000000001E-2</c:v>
                </c:pt>
                <c:pt idx="8">
                  <c:v>1.8950000000000002E-2</c:v>
                </c:pt>
                <c:pt idx="9">
                  <c:v>1.618E-2</c:v>
                </c:pt>
                <c:pt idx="10">
                  <c:v>1.8710000000000001E-2</c:v>
                </c:pt>
                <c:pt idx="11">
                  <c:v>1.9210000000000001E-2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0.0000%</c:formatCode>
                <c:ptCount val="12"/>
                <c:pt idx="0">
                  <c:v>5.5572E-4</c:v>
                </c:pt>
                <c:pt idx="1">
                  <c:v>6.3699999999999998E-3</c:v>
                </c:pt>
                <c:pt idx="2" formatCode="0.000%">
                  <c:v>8.3199999999999993E-3</c:v>
                </c:pt>
                <c:pt idx="3" formatCode="0.000%">
                  <c:v>7.1399999999999996E-3</c:v>
                </c:pt>
                <c:pt idx="4" formatCode="0.000%">
                  <c:v>9.4299999999999991E-3</c:v>
                </c:pt>
                <c:pt idx="5" formatCode="0.000%">
                  <c:v>3.4200000000000001E-2</c:v>
                </c:pt>
                <c:pt idx="6" formatCode="0.000%">
                  <c:v>1.255E-2</c:v>
                </c:pt>
                <c:pt idx="7" formatCode="0.000%">
                  <c:v>1.6760000000000001E-2</c:v>
                </c:pt>
                <c:pt idx="8" formatCode="0.000%">
                  <c:v>1.8023345E-2</c:v>
                </c:pt>
                <c:pt idx="9" formatCode="0.000%">
                  <c:v>1.618E-2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4.1126603325415671E-2</c:v>
                </c:pt>
                <c:pt idx="2">
                  <c:v>9.0532779097387162E-2</c:v>
                </c:pt>
                <c:pt idx="3">
                  <c:v>0.13293182897862232</c:v>
                </c:pt>
                <c:pt idx="4">
                  <c:v>0.18892945368171021</c:v>
                </c:pt>
                <c:pt idx="5">
                  <c:v>0.39201733966745844</c:v>
                </c:pt>
                <c:pt idx="6">
                  <c:v>0.46654228028503564</c:v>
                </c:pt>
                <c:pt idx="7">
                  <c:v>0.56606722090261286</c:v>
                </c:pt>
                <c:pt idx="8">
                  <c:v>0.6730942102137768</c:v>
                </c:pt>
                <c:pt idx="9">
                  <c:v>0.76917497030878867</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795</c:v>
                </c:pt>
                <c:pt idx="1">
                  <c:v>414</c:v>
                </c:pt>
                <c:pt idx="2">
                  <c:v>1000</c:v>
                </c:pt>
                <c:pt idx="3">
                  <c:v>1165</c:v>
                </c:pt>
                <c:pt idx="4">
                  <c:v>1167</c:v>
                </c:pt>
                <c:pt idx="5">
                  <c:v>1219</c:v>
                </c:pt>
                <c:pt idx="6">
                  <c:v>1219</c:v>
                </c:pt>
                <c:pt idx="7">
                  <c:v>1229</c:v>
                </c:pt>
                <c:pt idx="8">
                  <c:v>1234</c:v>
                </c:pt>
                <c:pt idx="9">
                  <c:v>1867</c:v>
                </c:pt>
                <c:pt idx="10">
                  <c:v>1862</c:v>
                </c:pt>
                <c:pt idx="11">
                  <c:v>1856</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pt idx="1">
                  <c:v>394</c:v>
                </c:pt>
                <c:pt idx="2">
                  <c:v>1358</c:v>
                </c:pt>
                <c:pt idx="3">
                  <c:v>1055</c:v>
                </c:pt>
                <c:pt idx="4">
                  <c:v>1274</c:v>
                </c:pt>
                <c:pt idx="5">
                  <c:v>1307</c:v>
                </c:pt>
                <c:pt idx="6">
                  <c:v>1565</c:v>
                </c:pt>
                <c:pt idx="7">
                  <c:v>1643</c:v>
                </c:pt>
                <c:pt idx="8">
                  <c:v>1784</c:v>
                </c:pt>
                <c:pt idx="9">
                  <c:v>1478</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5.290477141145937E-2</c:v>
                </c:pt>
                <c:pt idx="1">
                  <c:v>7.9124243029214086E-2</c:v>
                </c:pt>
                <c:pt idx="2">
                  <c:v>0.16949490916350568</c:v>
                </c:pt>
                <c:pt idx="3">
                  <c:v>0.23970186996739201</c:v>
                </c:pt>
                <c:pt idx="4">
                  <c:v>0.32448259799028412</c:v>
                </c:pt>
                <c:pt idx="5">
                  <c:v>0.41145937312836889</c:v>
                </c:pt>
                <c:pt idx="6">
                  <c:v>0.5156052438943235</c:v>
                </c:pt>
                <c:pt idx="7">
                  <c:v>0.62494177147800622</c:v>
                </c:pt>
                <c:pt idx="8">
                  <c:v>0.74366140946296666</c:v>
                </c:pt>
                <c:pt idx="9">
                  <c:v>0.84201770147068611</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2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1.4500000000000001E-2</c:v>
                </c:pt>
                <c:pt idx="1">
                  <c:v>1.18E-2</c:v>
                </c:pt>
                <c:pt idx="2">
                  <c:v>1.21E-2</c:v>
                </c:pt>
                <c:pt idx="3">
                  <c:v>1.54E-2</c:v>
                </c:pt>
                <c:pt idx="4">
                  <c:v>1.54E-2</c:v>
                </c:pt>
                <c:pt idx="5">
                  <c:v>1.54E-2</c:v>
                </c:pt>
                <c:pt idx="6">
                  <c:v>1.32E-2</c:v>
                </c:pt>
                <c:pt idx="7">
                  <c:v>1.32E-2</c:v>
                </c:pt>
                <c:pt idx="8">
                  <c:v>1.32E-2</c:v>
                </c:pt>
                <c:pt idx="9">
                  <c:v>1.32E-2</c:v>
                </c:pt>
                <c:pt idx="10">
                  <c:v>1.32E-2</c:v>
                </c:pt>
                <c:pt idx="11">
                  <c:v>1.32E-2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1.06E-2</c:v>
                </c:pt>
                <c:pt idx="1">
                  <c:v>1.18E-2</c:v>
                </c:pt>
                <c:pt idx="2">
                  <c:v>1.15E-2</c:v>
                </c:pt>
                <c:pt idx="3">
                  <c:v>1.4999999999999999E-2</c:v>
                </c:pt>
                <c:pt idx="4">
                  <c:v>1.26E-2</c:v>
                </c:pt>
                <c:pt idx="5">
                  <c:v>1.2E-2</c:v>
                </c:pt>
                <c:pt idx="6">
                  <c:v>1.2999999999999999E-2</c:v>
                </c:pt>
                <c:pt idx="7">
                  <c:v>1.2999999999999999E-2</c:v>
                </c:pt>
                <c:pt idx="8">
                  <c:v>1.2999999999999999E-2</c:v>
                </c:pt>
                <c:pt idx="9">
                  <c:v>1.211892E-2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6.4634146341463417E-2</c:v>
                </c:pt>
                <c:pt idx="1">
                  <c:v>0.13658536585365855</c:v>
                </c:pt>
                <c:pt idx="2">
                  <c:v>0.20670731707317075</c:v>
                </c:pt>
                <c:pt idx="3">
                  <c:v>0.29817073170731712</c:v>
                </c:pt>
                <c:pt idx="4">
                  <c:v>0.37500000000000006</c:v>
                </c:pt>
                <c:pt idx="5">
                  <c:v>0.44817073170731714</c:v>
                </c:pt>
                <c:pt idx="6">
                  <c:v>0.52743902439024393</c:v>
                </c:pt>
                <c:pt idx="7">
                  <c:v>0.60670731707317072</c:v>
                </c:pt>
                <c:pt idx="8">
                  <c:v>0.6859756097560975</c:v>
                </c:pt>
                <c:pt idx="9">
                  <c:v>0.75987146341463407</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0</c:v>
                </c:pt>
                <c:pt idx="2">
                  <c:v>3866</c:v>
                </c:pt>
                <c:pt idx="3">
                  <c:v>3866</c:v>
                </c:pt>
                <c:pt idx="4">
                  <c:v>3866</c:v>
                </c:pt>
                <c:pt idx="5">
                  <c:v>3866</c:v>
                </c:pt>
                <c:pt idx="6">
                  <c:v>7236</c:v>
                </c:pt>
                <c:pt idx="7">
                  <c:v>7236</c:v>
                </c:pt>
                <c:pt idx="8">
                  <c:v>8286</c:v>
                </c:pt>
                <c:pt idx="9">
                  <c:v>13851</c:v>
                </c:pt>
                <c:pt idx="10">
                  <c:v>7689</c:v>
                </c:pt>
                <c:pt idx="11">
                  <c:v>12059</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pt idx="1">
                  <c:v>0</c:v>
                </c:pt>
                <c:pt idx="2">
                  <c:v>3822</c:v>
                </c:pt>
                <c:pt idx="3">
                  <c:v>2456</c:v>
                </c:pt>
                <c:pt idx="4">
                  <c:v>3866</c:v>
                </c:pt>
                <c:pt idx="5">
                  <c:v>4985</c:v>
                </c:pt>
                <c:pt idx="6">
                  <c:v>5777</c:v>
                </c:pt>
                <c:pt idx="7">
                  <c:v>7135</c:v>
                </c:pt>
                <c:pt idx="8">
                  <c:v>8849</c:v>
                </c:pt>
                <c:pt idx="9">
                  <c:v>9532</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5.3215633310591606E-2</c:v>
                </c:pt>
                <c:pt idx="3">
                  <c:v>8.7411759791704374E-2</c:v>
                </c:pt>
                <c:pt idx="4">
                  <c:v>0.14124002729006835</c:v>
                </c:pt>
                <c:pt idx="5">
                  <c:v>0.21064869606382533</c:v>
                </c:pt>
                <c:pt idx="6">
                  <c:v>0.29108478021748513</c:v>
                </c:pt>
                <c:pt idx="7">
                  <c:v>0.39042898316648333</c:v>
                </c:pt>
                <c:pt idx="8">
                  <c:v>0.5136380724300692</c:v>
                </c:pt>
                <c:pt idx="9">
                  <c:v>0.64635691510839455</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4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59"/>
      <c r="B2" s="259"/>
      <c r="C2" s="256" t="s">
        <v>24</v>
      </c>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86"/>
    </row>
    <row r="3" spans="1:67" s="124" customFormat="1" ht="45.75" customHeight="1" x14ac:dyDescent="0.25">
      <c r="A3" s="259"/>
      <c r="B3" s="259"/>
      <c r="C3" s="256" t="s">
        <v>25</v>
      </c>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87"/>
    </row>
    <row r="4" spans="1:67" s="124" customFormat="1" ht="45.75" customHeight="1" x14ac:dyDescent="0.25">
      <c r="A4" s="259"/>
      <c r="B4" s="259"/>
      <c r="C4" s="256" t="s">
        <v>198</v>
      </c>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87"/>
    </row>
    <row r="5" spans="1:67" s="124" customFormat="1" ht="45.75" customHeight="1" x14ac:dyDescent="0.25">
      <c r="A5" s="259"/>
      <c r="B5" s="259"/>
      <c r="C5" s="266" t="s">
        <v>29</v>
      </c>
      <c r="D5" s="266"/>
      <c r="E5" s="266"/>
      <c r="F5" s="266"/>
      <c r="G5" s="266"/>
      <c r="H5" s="266"/>
      <c r="I5" s="266"/>
      <c r="J5" s="266"/>
      <c r="K5" s="266"/>
      <c r="L5" s="266"/>
      <c r="M5" s="266"/>
      <c r="N5" s="266"/>
      <c r="O5" s="266"/>
      <c r="P5" s="266"/>
      <c r="Q5" s="266"/>
      <c r="R5" s="284" t="s">
        <v>189</v>
      </c>
      <c r="S5" s="284"/>
      <c r="T5" s="284"/>
      <c r="U5" s="284"/>
      <c r="V5" s="284"/>
      <c r="W5" s="284"/>
      <c r="X5" s="284"/>
      <c r="Y5" s="284"/>
      <c r="Z5" s="284"/>
      <c r="AA5" s="284"/>
      <c r="AB5" s="284"/>
      <c r="AC5" s="284"/>
      <c r="AD5" s="284"/>
      <c r="AE5" s="284"/>
      <c r="AF5" s="288"/>
    </row>
    <row r="6" spans="1:67" s="125" customFormat="1" ht="30.75" customHeight="1" x14ac:dyDescent="0.25">
      <c r="D6" s="126"/>
      <c r="K6" s="127"/>
      <c r="AA6" s="128"/>
    </row>
    <row r="7" spans="1:67" s="125" customFormat="1" ht="42" customHeight="1" x14ac:dyDescent="0.25">
      <c r="B7" s="129" t="s">
        <v>32</v>
      </c>
      <c r="C7" s="258" t="e">
        <f>+#REF!</f>
        <v>#REF!</v>
      </c>
      <c r="D7" s="258"/>
      <c r="E7" s="258"/>
      <c r="F7" s="258"/>
      <c r="G7" s="258"/>
      <c r="K7" s="127"/>
      <c r="AA7" s="128"/>
    </row>
    <row r="8" spans="1:67" s="125" customFormat="1" ht="42" customHeight="1" x14ac:dyDescent="0.25">
      <c r="B8" s="129" t="s">
        <v>1</v>
      </c>
      <c r="C8" s="258" t="e">
        <f>+#REF!</f>
        <v>#REF!</v>
      </c>
      <c r="D8" s="258"/>
      <c r="E8" s="258"/>
      <c r="F8" s="258"/>
      <c r="G8" s="258"/>
      <c r="K8" s="127"/>
      <c r="AA8" s="128"/>
    </row>
    <row r="9" spans="1:67" s="125" customFormat="1" ht="42" customHeight="1" x14ac:dyDescent="0.25">
      <c r="B9" s="130" t="s">
        <v>30</v>
      </c>
      <c r="C9" s="258" t="e">
        <f>+#REF!</f>
        <v>#REF!</v>
      </c>
      <c r="D9" s="258"/>
      <c r="E9" s="258"/>
      <c r="F9" s="258"/>
      <c r="G9" s="258"/>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75" t="str">
        <f>+'[1]Sección 1. Metas - Magnitud'!B13</f>
        <v>PLAN DE DESARROLLO - BOGOTÁ MEJOR PARA TODOS 2016-2020</v>
      </c>
      <c r="B11" s="276"/>
      <c r="C11" s="276"/>
      <c r="D11" s="276"/>
      <c r="E11" s="276"/>
      <c r="F11" s="276"/>
      <c r="G11" s="276"/>
      <c r="H11" s="277"/>
      <c r="I11" s="290" t="s">
        <v>36</v>
      </c>
      <c r="J11" s="291"/>
      <c r="K11" s="291"/>
      <c r="L11" s="291"/>
      <c r="M11" s="291"/>
      <c r="N11" s="292"/>
      <c r="O11" s="285" t="s">
        <v>38</v>
      </c>
      <c r="P11" s="285"/>
      <c r="Q11" s="285"/>
      <c r="R11" s="285"/>
      <c r="S11" s="285"/>
      <c r="T11" s="285"/>
      <c r="U11" s="285"/>
      <c r="V11" s="285"/>
      <c r="W11" s="285"/>
      <c r="X11" s="285"/>
      <c r="Y11" s="285"/>
      <c r="Z11" s="285"/>
      <c r="AA11" s="285"/>
      <c r="AB11" s="285"/>
      <c r="AC11" s="285"/>
      <c r="AD11" s="275" t="s">
        <v>18</v>
      </c>
      <c r="AE11" s="276"/>
      <c r="AF11" s="277"/>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57" t="s">
        <v>154</v>
      </c>
      <c r="B13" s="257" t="str">
        <f>+'[2]Sección 1. Metas - Magnitud'!I15</f>
        <v>Demarcar 2.600 kilómetro carril de vías</v>
      </c>
      <c r="C13" s="257">
        <v>224</v>
      </c>
      <c r="D13" s="257" t="s">
        <v>187</v>
      </c>
      <c r="E13" s="257">
        <v>171</v>
      </c>
      <c r="F13" s="289" t="s">
        <v>175</v>
      </c>
      <c r="G13" s="257" t="s">
        <v>152</v>
      </c>
      <c r="H13" s="257" t="s">
        <v>70</v>
      </c>
      <c r="I13" s="267" t="e">
        <f>SUM(J13:N14)</f>
        <v>#REF!</v>
      </c>
      <c r="J13" s="264" t="e">
        <f>+#REF!</f>
        <v>#REF!</v>
      </c>
      <c r="K13" s="293" t="e">
        <f>+#REF!</f>
        <v>#REF!</v>
      </c>
      <c r="L13" s="262" t="e">
        <f>+#REF!</f>
        <v>#REF!</v>
      </c>
      <c r="M13" s="264" t="e">
        <f>+#REF!</f>
        <v>#REF!</v>
      </c>
      <c r="N13" s="264" t="e">
        <f>+#REF!</f>
        <v>#REF!</v>
      </c>
      <c r="O13" s="268" t="e">
        <f>+#REF!</f>
        <v>#REF!</v>
      </c>
      <c r="P13" s="268">
        <v>6.45</v>
      </c>
      <c r="Q13" s="268">
        <v>31.03</v>
      </c>
      <c r="R13" s="268"/>
      <c r="S13" s="268" t="e">
        <f>+#REF!</f>
        <v>#REF!</v>
      </c>
      <c r="T13" s="268" t="e">
        <f>+#REF!</f>
        <v>#REF!</v>
      </c>
      <c r="U13" s="268" t="e">
        <f>+#REF!</f>
        <v>#REF!</v>
      </c>
      <c r="V13" s="268" t="e">
        <f>+#REF!</f>
        <v>#REF!</v>
      </c>
      <c r="W13" s="268" t="e">
        <f>+#REF!</f>
        <v>#REF!</v>
      </c>
      <c r="X13" s="268" t="e">
        <f>+#REF!</f>
        <v>#REF!</v>
      </c>
      <c r="Y13" s="268" t="e">
        <f>+#REF!</f>
        <v>#REF!</v>
      </c>
      <c r="Z13" s="268" t="e">
        <f>+#REF!</f>
        <v>#REF!</v>
      </c>
      <c r="AA13" s="273" t="e">
        <f>SUM(O13:Z14)</f>
        <v>#REF!</v>
      </c>
      <c r="AB13" s="270" t="e">
        <f>+AA13/K13</f>
        <v>#REF!</v>
      </c>
      <c r="AC13" s="270" t="e">
        <f>+(J13+AA13)/I13</f>
        <v>#REF!</v>
      </c>
      <c r="AD13" s="271" t="s">
        <v>219</v>
      </c>
      <c r="AE13" s="260" t="s">
        <v>223</v>
      </c>
      <c r="AF13" s="271"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57"/>
      <c r="B14" s="257"/>
      <c r="C14" s="257"/>
      <c r="D14" s="257"/>
      <c r="E14" s="257"/>
      <c r="F14" s="289"/>
      <c r="G14" s="257"/>
      <c r="H14" s="257"/>
      <c r="I14" s="267"/>
      <c r="J14" s="265"/>
      <c r="K14" s="294"/>
      <c r="L14" s="263"/>
      <c r="M14" s="265"/>
      <c r="N14" s="265"/>
      <c r="O14" s="269"/>
      <c r="P14" s="269"/>
      <c r="Q14" s="269"/>
      <c r="R14" s="269"/>
      <c r="S14" s="269"/>
      <c r="T14" s="269"/>
      <c r="U14" s="269"/>
      <c r="V14" s="269"/>
      <c r="W14" s="269"/>
      <c r="X14" s="269"/>
      <c r="Y14" s="269"/>
      <c r="Z14" s="269"/>
      <c r="AA14" s="274"/>
      <c r="AB14" s="270"/>
      <c r="AC14" s="270"/>
      <c r="AD14" s="272"/>
      <c r="AE14" s="261"/>
      <c r="AF14" s="272"/>
    </row>
    <row r="15" spans="1:67" ht="89.25" customHeight="1" x14ac:dyDescent="0.25">
      <c r="A15" s="257" t="s">
        <v>154</v>
      </c>
      <c r="B15" s="257" t="str">
        <f>+'[2]Sección 1. Metas - Magnitud'!I18</f>
        <v>Instalar 35.000 señales verticales de pedestal</v>
      </c>
      <c r="C15" s="257">
        <v>223</v>
      </c>
      <c r="D15" s="257" t="s">
        <v>188</v>
      </c>
      <c r="E15" s="257">
        <v>170</v>
      </c>
      <c r="F15" s="289" t="s">
        <v>174</v>
      </c>
      <c r="G15" s="257" t="s">
        <v>152</v>
      </c>
      <c r="H15" s="257" t="s">
        <v>70</v>
      </c>
      <c r="I15" s="267" t="e">
        <f>SUM(J15:N16)</f>
        <v>#REF!</v>
      </c>
      <c r="J15" s="282" t="e">
        <f>+#REF!</f>
        <v>#REF!</v>
      </c>
      <c r="K15" s="278" t="e">
        <f>+#REF!</f>
        <v>#REF!</v>
      </c>
      <c r="L15" s="280" t="e">
        <f>+#REF!</f>
        <v>#REF!</v>
      </c>
      <c r="M15" s="282" t="e">
        <f>+#REF!</f>
        <v>#REF!</v>
      </c>
      <c r="N15" s="282" t="e">
        <f>+#REF!</f>
        <v>#REF!</v>
      </c>
      <c r="O15" s="268">
        <v>53</v>
      </c>
      <c r="P15" s="268">
        <v>712</v>
      </c>
      <c r="Q15" s="268">
        <v>881</v>
      </c>
      <c r="R15" s="268"/>
      <c r="S15" s="268" t="e">
        <f>+#REF!</f>
        <v>#REF!</v>
      </c>
      <c r="T15" s="268" t="e">
        <f>+#REF!</f>
        <v>#REF!</v>
      </c>
      <c r="U15" s="268" t="e">
        <f>+#REF!</f>
        <v>#REF!</v>
      </c>
      <c r="V15" s="268" t="e">
        <f>+#REF!</f>
        <v>#REF!</v>
      </c>
      <c r="W15" s="268" t="e">
        <f>+#REF!</f>
        <v>#REF!</v>
      </c>
      <c r="X15" s="268" t="e">
        <f>+#REF!</f>
        <v>#REF!</v>
      </c>
      <c r="Y15" s="268" t="e">
        <f>+#REF!</f>
        <v>#REF!</v>
      </c>
      <c r="Z15" s="268" t="e">
        <f>+#REF!</f>
        <v>#REF!</v>
      </c>
      <c r="AA15" s="273" t="e">
        <f>SUM(O15:Z16)</f>
        <v>#REF!</v>
      </c>
      <c r="AB15" s="270" t="e">
        <f>+AA15/K15</f>
        <v>#REF!</v>
      </c>
      <c r="AC15" s="270" t="e">
        <f>+(J15+AA15)/I15</f>
        <v>#REF!</v>
      </c>
      <c r="AD15" s="271" t="s">
        <v>221</v>
      </c>
      <c r="AE15" s="260" t="s">
        <v>223</v>
      </c>
      <c r="AF15" s="271" t="s">
        <v>222</v>
      </c>
    </row>
    <row r="16" spans="1:67" ht="140.25" customHeight="1" x14ac:dyDescent="0.25">
      <c r="A16" s="257"/>
      <c r="B16" s="257"/>
      <c r="C16" s="257"/>
      <c r="D16" s="257"/>
      <c r="E16" s="257"/>
      <c r="F16" s="289"/>
      <c r="G16" s="257"/>
      <c r="H16" s="257"/>
      <c r="I16" s="267"/>
      <c r="J16" s="283"/>
      <c r="K16" s="279"/>
      <c r="L16" s="281"/>
      <c r="M16" s="283"/>
      <c r="N16" s="283"/>
      <c r="O16" s="269"/>
      <c r="P16" s="269"/>
      <c r="Q16" s="269"/>
      <c r="R16" s="269"/>
      <c r="S16" s="269"/>
      <c r="T16" s="269"/>
      <c r="U16" s="269"/>
      <c r="V16" s="269"/>
      <c r="W16" s="269"/>
      <c r="X16" s="269"/>
      <c r="Y16" s="269"/>
      <c r="Z16" s="269"/>
      <c r="AA16" s="274"/>
      <c r="AB16" s="270"/>
      <c r="AC16" s="270"/>
      <c r="AD16" s="272"/>
      <c r="AE16" s="261"/>
      <c r="AF16" s="272"/>
    </row>
    <row r="17" spans="1:32" ht="62.25" customHeight="1" x14ac:dyDescent="0.25">
      <c r="A17" s="257" t="s">
        <v>154</v>
      </c>
      <c r="B17" s="313" t="str">
        <f>+'[2]Sección 1. Metas - Magnitud'!I45</f>
        <v>Realizar el 100% de las actividades para la segunda fase del Sistema Inteligente de Tranporte - SIT</v>
      </c>
      <c r="C17" s="257">
        <v>231</v>
      </c>
      <c r="D17" s="257" t="s">
        <v>176</v>
      </c>
      <c r="E17" s="257">
        <v>178</v>
      </c>
      <c r="F17" s="289" t="s">
        <v>177</v>
      </c>
      <c r="G17" s="257" t="s">
        <v>151</v>
      </c>
      <c r="H17" s="257" t="s">
        <v>70</v>
      </c>
      <c r="I17" s="295">
        <f>SUM(J17:N18)</f>
        <v>1</v>
      </c>
      <c r="J17" s="324">
        <v>0.05</v>
      </c>
      <c r="K17" s="311">
        <v>0.28999999999999998</v>
      </c>
      <c r="L17" s="314">
        <v>0.25</v>
      </c>
      <c r="M17" s="311">
        <v>0.4</v>
      </c>
      <c r="N17" s="311">
        <v>0.01</v>
      </c>
      <c r="O17" s="316">
        <v>0.19</v>
      </c>
      <c r="P17" s="317"/>
      <c r="Q17" s="317"/>
      <c r="R17" s="320">
        <v>0</v>
      </c>
      <c r="S17" s="321"/>
      <c r="T17" s="321"/>
      <c r="U17" s="299">
        <v>0</v>
      </c>
      <c r="V17" s="300"/>
      <c r="W17" s="300"/>
      <c r="X17" s="299">
        <v>0</v>
      </c>
      <c r="Y17" s="300"/>
      <c r="Z17" s="300"/>
      <c r="AA17" s="303">
        <f>+R17+O17+U17+X17</f>
        <v>0.19</v>
      </c>
      <c r="AB17" s="270">
        <f>+AA17/K17</f>
        <v>0.65517241379310354</v>
      </c>
      <c r="AC17" s="270">
        <f>+(J17+AA17)/I17</f>
        <v>0.24</v>
      </c>
      <c r="AD17" s="297" t="s">
        <v>224</v>
      </c>
      <c r="AE17" s="260" t="s">
        <v>223</v>
      </c>
      <c r="AF17" s="297" t="s">
        <v>225</v>
      </c>
    </row>
    <row r="18" spans="1:32" ht="200.25" customHeight="1" x14ac:dyDescent="0.25">
      <c r="A18" s="257"/>
      <c r="B18" s="313"/>
      <c r="C18" s="257"/>
      <c r="D18" s="257"/>
      <c r="E18" s="257"/>
      <c r="F18" s="289"/>
      <c r="G18" s="257"/>
      <c r="H18" s="257"/>
      <c r="I18" s="296"/>
      <c r="J18" s="325"/>
      <c r="K18" s="312"/>
      <c r="L18" s="315"/>
      <c r="M18" s="312"/>
      <c r="N18" s="312"/>
      <c r="O18" s="318"/>
      <c r="P18" s="319"/>
      <c r="Q18" s="319"/>
      <c r="R18" s="322"/>
      <c r="S18" s="323"/>
      <c r="T18" s="323"/>
      <c r="U18" s="301"/>
      <c r="V18" s="302"/>
      <c r="W18" s="302"/>
      <c r="X18" s="301"/>
      <c r="Y18" s="302"/>
      <c r="Z18" s="302"/>
      <c r="AA18" s="304"/>
      <c r="AB18" s="270"/>
      <c r="AC18" s="270"/>
      <c r="AD18" s="298"/>
      <c r="AE18" s="261"/>
      <c r="AF18" s="298"/>
    </row>
    <row r="19" spans="1:32" ht="62.25" customHeight="1" x14ac:dyDescent="0.25">
      <c r="A19" s="257" t="s">
        <v>154</v>
      </c>
      <c r="B19" s="313" t="str">
        <f>+'[2]Sección 1. Metas - Magnitud'!I48</f>
        <v>Realizar el 100% de las actividades para la segunda fase de Semáforos Inteligentes.</v>
      </c>
      <c r="C19" s="257">
        <v>232</v>
      </c>
      <c r="D19" s="257" t="s">
        <v>178</v>
      </c>
      <c r="E19" s="257">
        <v>179</v>
      </c>
      <c r="F19" s="289" t="s">
        <v>179</v>
      </c>
      <c r="G19" s="257" t="s">
        <v>151</v>
      </c>
      <c r="H19" s="257" t="s">
        <v>70</v>
      </c>
      <c r="I19" s="295">
        <f>SUM(J19:N20)</f>
        <v>1</v>
      </c>
      <c r="J19" s="324">
        <v>0.01</v>
      </c>
      <c r="K19" s="311">
        <v>0.15</v>
      </c>
      <c r="L19" s="314">
        <v>0.42</v>
      </c>
      <c r="M19" s="311">
        <v>0.42</v>
      </c>
      <c r="N19" s="311">
        <v>0</v>
      </c>
      <c r="O19" s="307">
        <v>0.35</v>
      </c>
      <c r="P19" s="308"/>
      <c r="Q19" s="308"/>
      <c r="R19" s="316">
        <v>0</v>
      </c>
      <c r="S19" s="317"/>
      <c r="T19" s="317"/>
      <c r="U19" s="307">
        <v>0</v>
      </c>
      <c r="V19" s="308"/>
      <c r="W19" s="308"/>
      <c r="X19" s="307">
        <v>0</v>
      </c>
      <c r="Y19" s="308"/>
      <c r="Z19" s="308"/>
      <c r="AA19" s="305">
        <f>+R19+O19+U19+X19</f>
        <v>0.35</v>
      </c>
      <c r="AB19" s="270">
        <f>+AA19/K19</f>
        <v>2.3333333333333335</v>
      </c>
      <c r="AC19" s="270">
        <f>+(J19+AA19)/I19</f>
        <v>0.36</v>
      </c>
      <c r="AD19" s="297" t="s">
        <v>227</v>
      </c>
      <c r="AE19" s="260" t="s">
        <v>223</v>
      </c>
      <c r="AF19" s="297" t="s">
        <v>225</v>
      </c>
    </row>
    <row r="20" spans="1:32" ht="298.5" customHeight="1" x14ac:dyDescent="0.25">
      <c r="A20" s="257"/>
      <c r="B20" s="313"/>
      <c r="C20" s="257"/>
      <c r="D20" s="257"/>
      <c r="E20" s="257"/>
      <c r="F20" s="289"/>
      <c r="G20" s="257"/>
      <c r="H20" s="257"/>
      <c r="I20" s="296"/>
      <c r="J20" s="325"/>
      <c r="K20" s="312"/>
      <c r="L20" s="315"/>
      <c r="M20" s="312"/>
      <c r="N20" s="312"/>
      <c r="O20" s="309"/>
      <c r="P20" s="310"/>
      <c r="Q20" s="310"/>
      <c r="R20" s="318"/>
      <c r="S20" s="319"/>
      <c r="T20" s="319"/>
      <c r="U20" s="309"/>
      <c r="V20" s="310"/>
      <c r="W20" s="310"/>
      <c r="X20" s="309"/>
      <c r="Y20" s="310"/>
      <c r="Z20" s="310"/>
      <c r="AA20" s="306"/>
      <c r="AB20" s="270"/>
      <c r="AC20" s="270"/>
      <c r="AD20" s="298"/>
      <c r="AE20" s="261"/>
      <c r="AF20" s="298"/>
    </row>
    <row r="21" spans="1:32" ht="62.25" customHeight="1" x14ac:dyDescent="0.25">
      <c r="A21" s="257" t="s">
        <v>154</v>
      </c>
      <c r="B21" s="313" t="str">
        <f>+'[2]Sección 1. Metas - Magnitud'!I51</f>
        <v>Realizar el 100% de las actividades para la primera fase de Detección Electrónica DEI</v>
      </c>
      <c r="C21" s="257">
        <v>233</v>
      </c>
      <c r="D21" s="257" t="s">
        <v>180</v>
      </c>
      <c r="E21" s="257">
        <v>180</v>
      </c>
      <c r="F21" s="289" t="s">
        <v>181</v>
      </c>
      <c r="G21" s="257" t="s">
        <v>151</v>
      </c>
      <c r="H21" s="257" t="s">
        <v>70</v>
      </c>
      <c r="I21" s="295">
        <f>SUM(J21:N22)</f>
        <v>1</v>
      </c>
      <c r="J21" s="324">
        <v>0.01</v>
      </c>
      <c r="K21" s="311">
        <v>0.1</v>
      </c>
      <c r="L21" s="314">
        <v>0.3</v>
      </c>
      <c r="M21" s="311">
        <v>0.55000000000000004</v>
      </c>
      <c r="N21" s="311">
        <v>0.04</v>
      </c>
      <c r="O21" s="307">
        <v>4.4999999999999998E-2</v>
      </c>
      <c r="P21" s="308"/>
      <c r="Q21" s="308"/>
      <c r="R21" s="307">
        <v>0</v>
      </c>
      <c r="S21" s="308"/>
      <c r="T21" s="308"/>
      <c r="U21" s="307">
        <v>0</v>
      </c>
      <c r="V21" s="308"/>
      <c r="W21" s="308"/>
      <c r="X21" s="307">
        <v>0</v>
      </c>
      <c r="Y21" s="308"/>
      <c r="Z21" s="308"/>
      <c r="AA21" s="305">
        <f>+R21+O21+U21+X21</f>
        <v>4.4999999999999998E-2</v>
      </c>
      <c r="AB21" s="270">
        <f>+AA21/K21</f>
        <v>0.44999999999999996</v>
      </c>
      <c r="AC21" s="270">
        <f>+(J21+AA21)/I21</f>
        <v>5.5E-2</v>
      </c>
      <c r="AD21" s="297" t="s">
        <v>228</v>
      </c>
      <c r="AE21" s="260" t="s">
        <v>223</v>
      </c>
      <c r="AF21" s="297" t="s">
        <v>225</v>
      </c>
    </row>
    <row r="22" spans="1:32" ht="124.5" customHeight="1" x14ac:dyDescent="0.25">
      <c r="A22" s="257"/>
      <c r="B22" s="313"/>
      <c r="C22" s="257"/>
      <c r="D22" s="257"/>
      <c r="E22" s="257"/>
      <c r="F22" s="289"/>
      <c r="G22" s="257"/>
      <c r="H22" s="257"/>
      <c r="I22" s="296"/>
      <c r="J22" s="325"/>
      <c r="K22" s="312"/>
      <c r="L22" s="315"/>
      <c r="M22" s="312"/>
      <c r="N22" s="312"/>
      <c r="O22" s="309"/>
      <c r="P22" s="310"/>
      <c r="Q22" s="310"/>
      <c r="R22" s="309"/>
      <c r="S22" s="310"/>
      <c r="T22" s="310"/>
      <c r="U22" s="309"/>
      <c r="V22" s="310"/>
      <c r="W22" s="310"/>
      <c r="X22" s="309"/>
      <c r="Y22" s="310"/>
      <c r="Z22" s="310"/>
      <c r="AA22" s="306"/>
      <c r="AB22" s="270"/>
      <c r="AC22" s="270"/>
      <c r="AD22" s="298"/>
      <c r="AE22" s="261"/>
      <c r="AF22" s="298"/>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28"/>
      <c r="C2" s="326" t="s">
        <v>24</v>
      </c>
      <c r="D2" s="326"/>
      <c r="E2" s="326"/>
      <c r="F2" s="326"/>
      <c r="G2" s="326"/>
      <c r="H2" s="326"/>
      <c r="I2" s="330"/>
      <c r="J2" s="13"/>
      <c r="K2" s="13"/>
      <c r="M2" s="14" t="s">
        <v>47</v>
      </c>
    </row>
    <row r="3" spans="2:14" ht="25.5" customHeight="1" x14ac:dyDescent="0.2">
      <c r="B3" s="329"/>
      <c r="C3" s="327" t="s">
        <v>25</v>
      </c>
      <c r="D3" s="327"/>
      <c r="E3" s="327"/>
      <c r="F3" s="327"/>
      <c r="G3" s="327"/>
      <c r="H3" s="327"/>
      <c r="I3" s="331"/>
      <c r="J3" s="13"/>
      <c r="K3" s="13"/>
      <c r="M3" s="14" t="s">
        <v>48</v>
      </c>
    </row>
    <row r="4" spans="2:14" ht="25.5" customHeight="1" x14ac:dyDescent="0.2">
      <c r="B4" s="329"/>
      <c r="C4" s="327" t="s">
        <v>49</v>
      </c>
      <c r="D4" s="327"/>
      <c r="E4" s="327"/>
      <c r="F4" s="327"/>
      <c r="G4" s="327"/>
      <c r="H4" s="327"/>
      <c r="I4" s="331"/>
      <c r="J4" s="13"/>
      <c r="K4" s="13"/>
      <c r="M4" s="14" t="s">
        <v>50</v>
      </c>
    </row>
    <row r="5" spans="2:14" ht="25.5" customHeight="1" x14ac:dyDescent="0.2">
      <c r="B5" s="329"/>
      <c r="C5" s="327" t="s">
        <v>51</v>
      </c>
      <c r="D5" s="327"/>
      <c r="E5" s="327"/>
      <c r="F5" s="327"/>
      <c r="G5" s="332" t="s">
        <v>52</v>
      </c>
      <c r="H5" s="332"/>
      <c r="I5" s="331"/>
      <c r="J5" s="13"/>
      <c r="K5" s="13"/>
      <c r="M5" s="14" t="s">
        <v>53</v>
      </c>
    </row>
    <row r="6" spans="2:14" ht="23.25" customHeight="1" x14ac:dyDescent="0.2">
      <c r="B6" s="333" t="s">
        <v>54</v>
      </c>
      <c r="C6" s="334"/>
      <c r="D6" s="334"/>
      <c r="E6" s="334"/>
      <c r="F6" s="334"/>
      <c r="G6" s="334"/>
      <c r="H6" s="334"/>
      <c r="I6" s="335"/>
      <c r="J6" s="15"/>
      <c r="K6" s="15"/>
    </row>
    <row r="7" spans="2:14" ht="24" customHeight="1" x14ac:dyDescent="0.2">
      <c r="B7" s="336" t="s">
        <v>55</v>
      </c>
      <c r="C7" s="337"/>
      <c r="D7" s="337"/>
      <c r="E7" s="337"/>
      <c r="F7" s="337"/>
      <c r="G7" s="337"/>
      <c r="H7" s="337"/>
      <c r="I7" s="338"/>
      <c r="J7" s="16"/>
      <c r="K7" s="16"/>
    </row>
    <row r="8" spans="2:14" ht="24" customHeight="1" x14ac:dyDescent="0.2">
      <c r="B8" s="339" t="s">
        <v>56</v>
      </c>
      <c r="C8" s="340"/>
      <c r="D8" s="340"/>
      <c r="E8" s="340"/>
      <c r="F8" s="340"/>
      <c r="G8" s="340"/>
      <c r="H8" s="340"/>
      <c r="I8" s="341"/>
      <c r="J8" s="64"/>
      <c r="K8" s="64"/>
      <c r="N8" s="6" t="s">
        <v>57</v>
      </c>
    </row>
    <row r="9" spans="2:14" ht="30.75" customHeight="1" x14ac:dyDescent="0.2">
      <c r="B9" s="119" t="s">
        <v>58</v>
      </c>
      <c r="C9" s="65">
        <v>231</v>
      </c>
      <c r="D9" s="347" t="s">
        <v>59</v>
      </c>
      <c r="E9" s="347"/>
      <c r="F9" s="348" t="s">
        <v>201</v>
      </c>
      <c r="G9" s="349"/>
      <c r="H9" s="349"/>
      <c r="I9" s="350"/>
      <c r="J9" s="18"/>
      <c r="K9" s="18"/>
      <c r="M9" s="14" t="s">
        <v>60</v>
      </c>
      <c r="N9" s="6" t="s">
        <v>61</v>
      </c>
    </row>
    <row r="10" spans="2:14" ht="30.75" customHeight="1" x14ac:dyDescent="0.2">
      <c r="B10" s="21" t="s">
        <v>62</v>
      </c>
      <c r="C10" s="66" t="s">
        <v>81</v>
      </c>
      <c r="D10" s="351" t="s">
        <v>63</v>
      </c>
      <c r="E10" s="352"/>
      <c r="F10" s="342" t="s">
        <v>155</v>
      </c>
      <c r="G10" s="343"/>
      <c r="H10" s="19" t="s">
        <v>64</v>
      </c>
      <c r="I10" s="121" t="s">
        <v>81</v>
      </c>
      <c r="J10" s="20"/>
      <c r="K10" s="20"/>
      <c r="M10" s="14" t="s">
        <v>65</v>
      </c>
      <c r="N10" s="6" t="s">
        <v>66</v>
      </c>
    </row>
    <row r="11" spans="2:14" ht="30.75" customHeight="1" x14ac:dyDescent="0.2">
      <c r="B11" s="21" t="s">
        <v>67</v>
      </c>
      <c r="C11" s="344" t="s">
        <v>156</v>
      </c>
      <c r="D11" s="344"/>
      <c r="E11" s="344"/>
      <c r="F11" s="344"/>
      <c r="G11" s="19" t="s">
        <v>68</v>
      </c>
      <c r="H11" s="345">
        <v>1032</v>
      </c>
      <c r="I11" s="346"/>
      <c r="J11" s="22"/>
      <c r="K11" s="22"/>
      <c r="M11" s="14" t="s">
        <v>69</v>
      </c>
      <c r="N11" s="6" t="s">
        <v>70</v>
      </c>
    </row>
    <row r="12" spans="2:14" ht="30.75" customHeight="1" x14ac:dyDescent="0.2">
      <c r="B12" s="21" t="s">
        <v>71</v>
      </c>
      <c r="C12" s="353" t="s">
        <v>65</v>
      </c>
      <c r="D12" s="353"/>
      <c r="E12" s="353"/>
      <c r="F12" s="353"/>
      <c r="G12" s="19" t="s">
        <v>72</v>
      </c>
      <c r="H12" s="354" t="s">
        <v>157</v>
      </c>
      <c r="I12" s="355"/>
      <c r="J12" s="23"/>
      <c r="K12" s="23"/>
      <c r="M12" s="24" t="s">
        <v>73</v>
      </c>
    </row>
    <row r="13" spans="2:14" ht="30.75" customHeight="1" x14ac:dyDescent="0.2">
      <c r="B13" s="21" t="s">
        <v>74</v>
      </c>
      <c r="C13" s="356" t="s">
        <v>45</v>
      </c>
      <c r="D13" s="356"/>
      <c r="E13" s="356"/>
      <c r="F13" s="356"/>
      <c r="G13" s="356"/>
      <c r="H13" s="356"/>
      <c r="I13" s="357"/>
      <c r="J13" s="25"/>
      <c r="K13" s="25"/>
      <c r="M13" s="24"/>
    </row>
    <row r="14" spans="2:14" ht="30.75" customHeight="1" x14ac:dyDescent="0.2">
      <c r="B14" s="21" t="s">
        <v>75</v>
      </c>
      <c r="C14" s="342" t="s">
        <v>202</v>
      </c>
      <c r="D14" s="343"/>
      <c r="E14" s="343"/>
      <c r="F14" s="343"/>
      <c r="G14" s="343"/>
      <c r="H14" s="343"/>
      <c r="I14" s="358"/>
      <c r="J14" s="20"/>
      <c r="K14" s="20"/>
      <c r="M14" s="24"/>
      <c r="N14" s="6" t="s">
        <v>76</v>
      </c>
    </row>
    <row r="15" spans="2:14" ht="30.75" customHeight="1" x14ac:dyDescent="0.2">
      <c r="B15" s="21" t="s">
        <v>77</v>
      </c>
      <c r="C15" s="359" t="s">
        <v>203</v>
      </c>
      <c r="D15" s="359"/>
      <c r="E15" s="359"/>
      <c r="F15" s="359"/>
      <c r="G15" s="19" t="s">
        <v>78</v>
      </c>
      <c r="H15" s="360" t="s">
        <v>91</v>
      </c>
      <c r="I15" s="361"/>
      <c r="J15" s="20"/>
      <c r="K15" s="20"/>
      <c r="M15" s="24" t="s">
        <v>80</v>
      </c>
      <c r="N15" s="6" t="s">
        <v>81</v>
      </c>
    </row>
    <row r="16" spans="2:14" ht="30.75" customHeight="1" x14ac:dyDescent="0.2">
      <c r="B16" s="21" t="s">
        <v>82</v>
      </c>
      <c r="C16" s="362" t="s">
        <v>215</v>
      </c>
      <c r="D16" s="363"/>
      <c r="E16" s="363"/>
      <c r="F16" s="363"/>
      <c r="G16" s="19" t="s">
        <v>83</v>
      </c>
      <c r="H16" s="360" t="s">
        <v>70</v>
      </c>
      <c r="I16" s="361"/>
      <c r="J16" s="20"/>
      <c r="K16" s="20"/>
      <c r="M16" s="24" t="s">
        <v>84</v>
      </c>
    </row>
    <row r="17" spans="2:14" ht="36" customHeight="1" x14ac:dyDescent="0.2">
      <c r="B17" s="21" t="s">
        <v>85</v>
      </c>
      <c r="C17" s="356" t="s">
        <v>204</v>
      </c>
      <c r="D17" s="356"/>
      <c r="E17" s="356"/>
      <c r="F17" s="356"/>
      <c r="G17" s="356"/>
      <c r="H17" s="356"/>
      <c r="I17" s="357"/>
      <c r="J17" s="25"/>
      <c r="K17" s="25"/>
      <c r="M17" s="24" t="s">
        <v>86</v>
      </c>
      <c r="N17" s="6" t="s">
        <v>39</v>
      </c>
    </row>
    <row r="18" spans="2:14" ht="30.75" customHeight="1" x14ac:dyDescent="0.2">
      <c r="B18" s="21" t="s">
        <v>87</v>
      </c>
      <c r="C18" s="359" t="s">
        <v>163</v>
      </c>
      <c r="D18" s="359"/>
      <c r="E18" s="359"/>
      <c r="F18" s="359"/>
      <c r="G18" s="359"/>
      <c r="H18" s="359"/>
      <c r="I18" s="364"/>
      <c r="J18" s="26"/>
      <c r="K18" s="26"/>
      <c r="M18" s="24" t="s">
        <v>88</v>
      </c>
      <c r="N18" s="6" t="s">
        <v>40</v>
      </c>
    </row>
    <row r="19" spans="2:14" ht="30.75" customHeight="1" x14ac:dyDescent="0.2">
      <c r="B19" s="21" t="s">
        <v>89</v>
      </c>
      <c r="C19" s="359" t="s">
        <v>159</v>
      </c>
      <c r="D19" s="359"/>
      <c r="E19" s="359"/>
      <c r="F19" s="359"/>
      <c r="G19" s="359"/>
      <c r="H19" s="359"/>
      <c r="I19" s="364"/>
      <c r="J19" s="27"/>
      <c r="K19" s="27"/>
      <c r="M19" s="24"/>
      <c r="N19" s="6" t="s">
        <v>41</v>
      </c>
    </row>
    <row r="20" spans="2:14" ht="30.75" customHeight="1" x14ac:dyDescent="0.2">
      <c r="B20" s="21" t="s">
        <v>90</v>
      </c>
      <c r="C20" s="365" t="s">
        <v>151</v>
      </c>
      <c r="D20" s="365"/>
      <c r="E20" s="365"/>
      <c r="F20" s="365"/>
      <c r="G20" s="365"/>
      <c r="H20" s="365"/>
      <c r="I20" s="366"/>
      <c r="J20" s="28"/>
      <c r="K20" s="28"/>
      <c r="M20" s="24" t="s">
        <v>91</v>
      </c>
      <c r="N20" s="6" t="s">
        <v>42</v>
      </c>
    </row>
    <row r="21" spans="2:14" ht="27.75" customHeight="1" x14ac:dyDescent="0.2">
      <c r="B21" s="367" t="s">
        <v>92</v>
      </c>
      <c r="C21" s="369" t="s">
        <v>93</v>
      </c>
      <c r="D21" s="369"/>
      <c r="E21" s="369"/>
      <c r="F21" s="370" t="s">
        <v>94</v>
      </c>
      <c r="G21" s="370"/>
      <c r="H21" s="370"/>
      <c r="I21" s="371"/>
      <c r="J21" s="29"/>
      <c r="K21" s="29"/>
      <c r="M21" s="24" t="s">
        <v>79</v>
      </c>
      <c r="N21" s="6" t="s">
        <v>43</v>
      </c>
    </row>
    <row r="22" spans="2:14" ht="27" customHeight="1" x14ac:dyDescent="0.2">
      <c r="B22" s="368"/>
      <c r="C22" s="359" t="s">
        <v>160</v>
      </c>
      <c r="D22" s="359"/>
      <c r="E22" s="359"/>
      <c r="F22" s="359" t="s">
        <v>161</v>
      </c>
      <c r="G22" s="359"/>
      <c r="H22" s="359"/>
      <c r="I22" s="364"/>
      <c r="J22" s="27"/>
      <c r="K22" s="27"/>
      <c r="M22" s="24" t="s">
        <v>95</v>
      </c>
      <c r="N22" s="6" t="s">
        <v>44</v>
      </c>
    </row>
    <row r="23" spans="2:14" ht="39.75" customHeight="1" x14ac:dyDescent="0.2">
      <c r="B23" s="21" t="s">
        <v>96</v>
      </c>
      <c r="C23" s="360" t="s">
        <v>151</v>
      </c>
      <c r="D23" s="360"/>
      <c r="E23" s="360"/>
      <c r="F23" s="360" t="s">
        <v>151</v>
      </c>
      <c r="G23" s="360"/>
      <c r="H23" s="360"/>
      <c r="I23" s="361"/>
      <c r="J23" s="20"/>
      <c r="K23" s="20"/>
      <c r="M23" s="24"/>
      <c r="N23" s="6" t="s">
        <v>45</v>
      </c>
    </row>
    <row r="24" spans="2:14" ht="44.25" customHeight="1" x14ac:dyDescent="0.2">
      <c r="B24" s="21" t="s">
        <v>97</v>
      </c>
      <c r="C24" s="381" t="s">
        <v>205</v>
      </c>
      <c r="D24" s="382"/>
      <c r="E24" s="383"/>
      <c r="F24" s="348" t="s">
        <v>206</v>
      </c>
      <c r="G24" s="349"/>
      <c r="H24" s="349"/>
      <c r="I24" s="350"/>
      <c r="J24" s="26"/>
      <c r="K24" s="26"/>
      <c r="M24" s="30"/>
      <c r="N24" s="6" t="s">
        <v>46</v>
      </c>
    </row>
    <row r="25" spans="2:14" ht="29.25" customHeight="1" x14ac:dyDescent="0.2">
      <c r="B25" s="21" t="s">
        <v>98</v>
      </c>
      <c r="C25" s="384" t="s">
        <v>215</v>
      </c>
      <c r="D25" s="385"/>
      <c r="E25" s="386"/>
      <c r="F25" s="19" t="s">
        <v>99</v>
      </c>
      <c r="G25" s="387">
        <v>0.3</v>
      </c>
      <c r="H25" s="388"/>
      <c r="I25" s="389"/>
      <c r="J25" s="31"/>
      <c r="K25" s="31"/>
      <c r="M25" s="30"/>
    </row>
    <row r="26" spans="2:14" ht="27" customHeight="1" x14ac:dyDescent="0.2">
      <c r="B26" s="21" t="s">
        <v>100</v>
      </c>
      <c r="C26" s="348" t="s">
        <v>216</v>
      </c>
      <c r="D26" s="349"/>
      <c r="E26" s="390"/>
      <c r="F26" s="19" t="s">
        <v>101</v>
      </c>
      <c r="G26" s="391">
        <v>0.3</v>
      </c>
      <c r="H26" s="392"/>
      <c r="I26" s="393"/>
      <c r="J26" s="32"/>
      <c r="K26" s="32"/>
      <c r="M26" s="30"/>
    </row>
    <row r="27" spans="2:14" ht="47.25" customHeight="1" x14ac:dyDescent="0.2">
      <c r="B27" s="118" t="s">
        <v>102</v>
      </c>
      <c r="C27" s="394" t="s">
        <v>86</v>
      </c>
      <c r="D27" s="395"/>
      <c r="E27" s="396"/>
      <c r="F27" s="33" t="s">
        <v>103</v>
      </c>
      <c r="G27" s="391" t="s">
        <v>182</v>
      </c>
      <c r="H27" s="392"/>
      <c r="I27" s="393"/>
      <c r="J27" s="29"/>
      <c r="K27" s="29"/>
      <c r="M27" s="30"/>
    </row>
    <row r="28" spans="2:14" ht="30" customHeight="1" x14ac:dyDescent="0.2">
      <c r="B28" s="397" t="s">
        <v>104</v>
      </c>
      <c r="C28" s="398"/>
      <c r="D28" s="398"/>
      <c r="E28" s="398"/>
      <c r="F28" s="398"/>
      <c r="G28" s="398"/>
      <c r="H28" s="398"/>
      <c r="I28" s="399"/>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400" t="s">
        <v>224</v>
      </c>
      <c r="D42" s="400"/>
      <c r="E42" s="400"/>
      <c r="F42" s="400"/>
      <c r="G42" s="400"/>
      <c r="H42" s="400"/>
      <c r="I42" s="401"/>
      <c r="J42" s="40"/>
      <c r="K42" s="40"/>
    </row>
    <row r="43" spans="2:11" ht="29.25" customHeight="1" x14ac:dyDescent="0.2">
      <c r="B43" s="397" t="s">
        <v>126</v>
      </c>
      <c r="C43" s="398"/>
      <c r="D43" s="398"/>
      <c r="E43" s="398"/>
      <c r="F43" s="398"/>
      <c r="G43" s="398"/>
      <c r="H43" s="398"/>
      <c r="I43" s="399"/>
      <c r="J43" s="64"/>
      <c r="K43" s="64"/>
    </row>
    <row r="44" spans="2:11" ht="32.25" customHeight="1" x14ac:dyDescent="0.2">
      <c r="B44" s="372"/>
      <c r="C44" s="373"/>
      <c r="D44" s="373"/>
      <c r="E44" s="373"/>
      <c r="F44" s="373"/>
      <c r="G44" s="373"/>
      <c r="H44" s="373"/>
      <c r="I44" s="374"/>
      <c r="J44" s="64"/>
      <c r="K44" s="64"/>
    </row>
    <row r="45" spans="2:11" ht="32.25" customHeight="1" x14ac:dyDescent="0.2">
      <c r="B45" s="375"/>
      <c r="C45" s="376"/>
      <c r="D45" s="376"/>
      <c r="E45" s="376"/>
      <c r="F45" s="376"/>
      <c r="G45" s="376"/>
      <c r="H45" s="376"/>
      <c r="I45" s="377"/>
      <c r="J45" s="40"/>
      <c r="K45" s="40"/>
    </row>
    <row r="46" spans="2:11" ht="32.25" customHeight="1" x14ac:dyDescent="0.2">
      <c r="B46" s="375"/>
      <c r="C46" s="376"/>
      <c r="D46" s="376"/>
      <c r="E46" s="376"/>
      <c r="F46" s="376"/>
      <c r="G46" s="376"/>
      <c r="H46" s="376"/>
      <c r="I46" s="377"/>
      <c r="J46" s="40"/>
      <c r="K46" s="40"/>
    </row>
    <row r="47" spans="2:11" ht="32.25" customHeight="1" x14ac:dyDescent="0.2">
      <c r="B47" s="375"/>
      <c r="C47" s="376"/>
      <c r="D47" s="376"/>
      <c r="E47" s="376"/>
      <c r="F47" s="376"/>
      <c r="G47" s="376"/>
      <c r="H47" s="376"/>
      <c r="I47" s="377"/>
      <c r="J47" s="40"/>
      <c r="K47" s="40"/>
    </row>
    <row r="48" spans="2:11" ht="32.25" customHeight="1" x14ac:dyDescent="0.2">
      <c r="B48" s="378"/>
      <c r="C48" s="379"/>
      <c r="D48" s="379"/>
      <c r="E48" s="379"/>
      <c r="F48" s="379"/>
      <c r="G48" s="379"/>
      <c r="H48" s="379"/>
      <c r="I48" s="380"/>
      <c r="J48" s="41"/>
      <c r="K48" s="41"/>
    </row>
    <row r="49" spans="2:11" ht="83.25" customHeight="1" x14ac:dyDescent="0.2">
      <c r="B49" s="21" t="s">
        <v>127</v>
      </c>
      <c r="C49" s="400" t="s">
        <v>224</v>
      </c>
      <c r="D49" s="400"/>
      <c r="E49" s="400"/>
      <c r="F49" s="400"/>
      <c r="G49" s="400"/>
      <c r="H49" s="400"/>
      <c r="I49" s="401"/>
      <c r="J49" s="42"/>
      <c r="K49" s="42"/>
    </row>
    <row r="50" spans="2:11" ht="34.5" customHeight="1" x14ac:dyDescent="0.2">
      <c r="B50" s="21" t="s">
        <v>128</v>
      </c>
      <c r="C50" s="402" t="s">
        <v>182</v>
      </c>
      <c r="D50" s="402"/>
      <c r="E50" s="402"/>
      <c r="F50" s="402"/>
      <c r="G50" s="402"/>
      <c r="H50" s="402"/>
      <c r="I50" s="403"/>
      <c r="J50" s="42"/>
      <c r="K50" s="42"/>
    </row>
    <row r="51" spans="2:11" ht="34.5" customHeight="1" x14ac:dyDescent="0.2">
      <c r="B51" s="120" t="s">
        <v>129</v>
      </c>
      <c r="C51" s="404" t="s">
        <v>225</v>
      </c>
      <c r="D51" s="405"/>
      <c r="E51" s="405"/>
      <c r="F51" s="405"/>
      <c r="G51" s="405"/>
      <c r="H51" s="405"/>
      <c r="I51" s="406"/>
      <c r="J51" s="42"/>
      <c r="K51" s="42"/>
    </row>
    <row r="52" spans="2:11" ht="29.25" customHeight="1" x14ac:dyDescent="0.2">
      <c r="B52" s="397" t="s">
        <v>130</v>
      </c>
      <c r="C52" s="398"/>
      <c r="D52" s="398"/>
      <c r="E52" s="398"/>
      <c r="F52" s="398"/>
      <c r="G52" s="398"/>
      <c r="H52" s="398"/>
      <c r="I52" s="399"/>
      <c r="J52" s="42"/>
      <c r="K52" s="42"/>
    </row>
    <row r="53" spans="2:11" ht="33" customHeight="1" x14ac:dyDescent="0.2">
      <c r="B53" s="407" t="s">
        <v>131</v>
      </c>
      <c r="C53" s="117" t="s">
        <v>132</v>
      </c>
      <c r="D53" s="408" t="s">
        <v>133</v>
      </c>
      <c r="E53" s="408"/>
      <c r="F53" s="408"/>
      <c r="G53" s="408" t="s">
        <v>134</v>
      </c>
      <c r="H53" s="408"/>
      <c r="I53" s="409"/>
      <c r="J53" s="43"/>
      <c r="K53" s="43"/>
    </row>
    <row r="54" spans="2:11" ht="31.5" customHeight="1" x14ac:dyDescent="0.2">
      <c r="B54" s="407"/>
      <c r="C54" s="44"/>
      <c r="D54" s="402"/>
      <c r="E54" s="402"/>
      <c r="F54" s="402"/>
      <c r="G54" s="410"/>
      <c r="H54" s="410"/>
      <c r="I54" s="411"/>
      <c r="J54" s="43"/>
      <c r="K54" s="43"/>
    </row>
    <row r="55" spans="2:11" ht="31.5" customHeight="1" x14ac:dyDescent="0.2">
      <c r="B55" s="120" t="s">
        <v>135</v>
      </c>
      <c r="C55" s="423" t="s">
        <v>164</v>
      </c>
      <c r="D55" s="423"/>
      <c r="E55" s="424" t="s">
        <v>136</v>
      </c>
      <c r="F55" s="424"/>
      <c r="G55" s="423" t="s">
        <v>186</v>
      </c>
      <c r="H55" s="423"/>
      <c r="I55" s="425"/>
      <c r="J55" s="45"/>
      <c r="K55" s="45"/>
    </row>
    <row r="56" spans="2:11" ht="31.5" customHeight="1" x14ac:dyDescent="0.2">
      <c r="B56" s="120" t="s">
        <v>137</v>
      </c>
      <c r="C56" s="402" t="str">
        <f>+'[3]HV 1'!C56:D56</f>
        <v>NICOLAS ADOLFO CORREAL HUERTAS</v>
      </c>
      <c r="D56" s="402"/>
      <c r="E56" s="426" t="s">
        <v>138</v>
      </c>
      <c r="F56" s="426"/>
      <c r="G56" s="423" t="str">
        <f>+'[4]HV 1'!G56:I56</f>
        <v>DIANA VIDAL</v>
      </c>
      <c r="H56" s="423"/>
      <c r="I56" s="425"/>
      <c r="J56" s="45"/>
      <c r="K56" s="45"/>
    </row>
    <row r="57" spans="2:11" ht="31.5" customHeight="1" x14ac:dyDescent="0.2">
      <c r="B57" s="120" t="s">
        <v>139</v>
      </c>
      <c r="C57" s="402"/>
      <c r="D57" s="402"/>
      <c r="E57" s="412" t="s">
        <v>140</v>
      </c>
      <c r="F57" s="413"/>
      <c r="G57" s="416"/>
      <c r="H57" s="417"/>
      <c r="I57" s="418"/>
      <c r="J57" s="46"/>
      <c r="K57" s="46"/>
    </row>
    <row r="58" spans="2:11" ht="31.5" customHeight="1" thickBot="1" x14ac:dyDescent="0.25">
      <c r="B58" s="84" t="s">
        <v>141</v>
      </c>
      <c r="C58" s="422"/>
      <c r="D58" s="422"/>
      <c r="E58" s="414"/>
      <c r="F58" s="415"/>
      <c r="G58" s="419"/>
      <c r="H58" s="420"/>
      <c r="I58" s="421"/>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1"/>
      <c r="C1" s="434" t="s">
        <v>24</v>
      </c>
      <c r="D1" s="435"/>
      <c r="E1" s="435"/>
      <c r="F1" s="435"/>
      <c r="G1" s="435"/>
      <c r="H1" s="436"/>
      <c r="I1" s="437"/>
      <c r="J1" s="438"/>
    </row>
    <row r="2" spans="2:13" ht="18" customHeight="1" thickBot="1" x14ac:dyDescent="0.3">
      <c r="B2" s="432"/>
      <c r="C2" s="443" t="s">
        <v>25</v>
      </c>
      <c r="D2" s="444"/>
      <c r="E2" s="444"/>
      <c r="F2" s="444"/>
      <c r="G2" s="444"/>
      <c r="H2" s="445"/>
      <c r="I2" s="439"/>
      <c r="J2" s="440"/>
    </row>
    <row r="3" spans="2:13" ht="18" customHeight="1" thickBot="1" x14ac:dyDescent="0.3">
      <c r="B3" s="432"/>
      <c r="C3" s="443" t="s">
        <v>142</v>
      </c>
      <c r="D3" s="444"/>
      <c r="E3" s="444"/>
      <c r="F3" s="444"/>
      <c r="G3" s="444"/>
      <c r="H3" s="445"/>
      <c r="I3" s="439"/>
      <c r="J3" s="440"/>
    </row>
    <row r="4" spans="2:13" ht="18" customHeight="1" thickBot="1" x14ac:dyDescent="0.3">
      <c r="B4" s="433"/>
      <c r="C4" s="443" t="s">
        <v>143</v>
      </c>
      <c r="D4" s="444"/>
      <c r="E4" s="444"/>
      <c r="F4" s="445"/>
      <c r="G4" s="446" t="s">
        <v>190</v>
      </c>
      <c r="H4" s="447"/>
      <c r="I4" s="441"/>
      <c r="J4" s="442"/>
    </row>
    <row r="5" spans="2:13" ht="18" customHeight="1" thickBot="1" x14ac:dyDescent="0.3">
      <c r="B5" s="57"/>
      <c r="C5" s="58"/>
      <c r="D5" s="58"/>
      <c r="E5" s="58"/>
      <c r="F5" s="58"/>
      <c r="G5" s="58"/>
      <c r="H5" s="58"/>
      <c r="I5" s="58"/>
      <c r="J5" s="59"/>
    </row>
    <row r="6" spans="2:13" ht="51.75" customHeight="1" thickBot="1" x14ac:dyDescent="0.3">
      <c r="B6" s="1" t="s">
        <v>185</v>
      </c>
      <c r="C6" s="450" t="str">
        <f>+'[5]Sección 1. Metas - Magnitud'!C7</f>
        <v>1032 - Gestión y control de tránsito y transporte</v>
      </c>
      <c r="D6" s="451"/>
      <c r="E6" s="452"/>
      <c r="F6" s="60"/>
      <c r="G6" s="58"/>
      <c r="H6" s="58"/>
      <c r="I6" s="58"/>
      <c r="J6" s="59"/>
    </row>
    <row r="7" spans="2:13" ht="32.25" customHeight="1" thickBot="1" x14ac:dyDescent="0.3">
      <c r="B7" s="2" t="s">
        <v>0</v>
      </c>
      <c r="C7" s="450" t="str">
        <f>+'[5]Sección 1. Metas - Magnitud'!C8:F8</f>
        <v>Dirección de Control y Vigilancia</v>
      </c>
      <c r="D7" s="451"/>
      <c r="E7" s="452"/>
      <c r="F7" s="60"/>
      <c r="G7" s="58"/>
      <c r="H7" s="58"/>
      <c r="I7" s="58"/>
      <c r="J7" s="59"/>
    </row>
    <row r="8" spans="2:13" ht="32.25" customHeight="1" thickBot="1" x14ac:dyDescent="0.3">
      <c r="B8" s="2" t="s">
        <v>144</v>
      </c>
      <c r="C8" s="450" t="str">
        <f>+'[5]Sección 1. Metas - Magnitud'!C9:F9</f>
        <v>Subsecretaría de Servicios de la Movilidad</v>
      </c>
      <c r="D8" s="451"/>
      <c r="E8" s="452"/>
      <c r="F8" s="4"/>
      <c r="G8" s="58"/>
      <c r="H8" s="58"/>
      <c r="I8" s="58"/>
      <c r="J8" s="59"/>
    </row>
    <row r="9" spans="2:13" ht="33.75" customHeight="1" thickBot="1" x14ac:dyDescent="0.3">
      <c r="B9" s="2" t="s">
        <v>28</v>
      </c>
      <c r="C9" s="450" t="s">
        <v>184</v>
      </c>
      <c r="D9" s="451"/>
      <c r="E9" s="452"/>
      <c r="F9" s="60"/>
      <c r="G9" s="58"/>
      <c r="H9" s="58"/>
      <c r="I9" s="58"/>
      <c r="J9" s="59"/>
    </row>
    <row r="10" spans="2:13" ht="32.25" customHeight="1" thickBot="1" x14ac:dyDescent="0.3">
      <c r="B10" s="2" t="s">
        <v>197</v>
      </c>
      <c r="C10" s="450" t="s">
        <v>202</v>
      </c>
      <c r="D10" s="451"/>
      <c r="E10" s="452"/>
    </row>
    <row r="12" spans="2:13" x14ac:dyDescent="0.25">
      <c r="B12" s="460" t="s">
        <v>217</v>
      </c>
      <c r="C12" s="461"/>
      <c r="D12" s="461"/>
      <c r="E12" s="461"/>
      <c r="F12" s="461"/>
      <c r="G12" s="461"/>
      <c r="H12" s="462"/>
      <c r="I12" s="454" t="s">
        <v>145</v>
      </c>
      <c r="J12" s="455"/>
      <c r="K12" s="455"/>
    </row>
    <row r="13" spans="2:13" s="62" customFormat="1" ht="30" customHeight="1" x14ac:dyDescent="0.25">
      <c r="B13" s="448" t="s">
        <v>146</v>
      </c>
      <c r="C13" s="448" t="s">
        <v>147</v>
      </c>
      <c r="D13" s="448" t="s">
        <v>196</v>
      </c>
      <c r="E13" s="448" t="s">
        <v>148</v>
      </c>
      <c r="F13" s="448" t="s">
        <v>149</v>
      </c>
      <c r="G13" s="448" t="s">
        <v>191</v>
      </c>
      <c r="H13" s="448" t="s">
        <v>192</v>
      </c>
      <c r="I13" s="456" t="s">
        <v>193</v>
      </c>
      <c r="J13" s="458" t="s">
        <v>194</v>
      </c>
      <c r="K13" s="453" t="s">
        <v>195</v>
      </c>
    </row>
    <row r="14" spans="2:13" s="62" customFormat="1" x14ac:dyDescent="0.25">
      <c r="B14" s="449"/>
      <c r="C14" s="449"/>
      <c r="D14" s="449"/>
      <c r="E14" s="449"/>
      <c r="F14" s="449"/>
      <c r="G14" s="449"/>
      <c r="H14" s="449"/>
      <c r="I14" s="457"/>
      <c r="J14" s="459"/>
      <c r="K14" s="453"/>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27" t="s">
        <v>17</v>
      </c>
      <c r="C18" s="428"/>
      <c r="D18" s="63">
        <f>SUM(D15:D17)</f>
        <v>0.25</v>
      </c>
      <c r="E18" s="429" t="s">
        <v>17</v>
      </c>
      <c r="F18" s="430"/>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C36" zoomScaleNormal="100" workbookViewId="0">
      <selection activeCell="J33" sqref="J33"/>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463"/>
      <c r="C1" s="471" t="s">
        <v>25</v>
      </c>
      <c r="D1" s="471"/>
      <c r="E1" s="471"/>
      <c r="F1" s="471"/>
      <c r="G1" s="471"/>
      <c r="H1" s="471"/>
      <c r="I1" s="465"/>
      <c r="J1" s="13"/>
      <c r="K1" s="13"/>
      <c r="M1" s="177" t="s">
        <v>47</v>
      </c>
    </row>
    <row r="2" spans="2:14" ht="37.5" customHeight="1" x14ac:dyDescent="0.2">
      <c r="B2" s="464"/>
      <c r="C2" s="472" t="s">
        <v>239</v>
      </c>
      <c r="D2" s="472"/>
      <c r="E2" s="472"/>
      <c r="F2" s="472"/>
      <c r="G2" s="472"/>
      <c r="H2" s="472"/>
      <c r="I2" s="466"/>
      <c r="J2" s="13"/>
      <c r="K2" s="13"/>
      <c r="M2" s="177" t="s">
        <v>48</v>
      </c>
    </row>
    <row r="3" spans="2:14" ht="37.5" customHeight="1" x14ac:dyDescent="0.2">
      <c r="B3" s="464"/>
      <c r="C3" s="472" t="s">
        <v>240</v>
      </c>
      <c r="D3" s="472"/>
      <c r="E3" s="472"/>
      <c r="F3" s="472" t="s">
        <v>241</v>
      </c>
      <c r="G3" s="472"/>
      <c r="H3" s="472"/>
      <c r="I3" s="466"/>
      <c r="J3" s="13"/>
      <c r="K3" s="13"/>
      <c r="M3" s="177" t="s">
        <v>50</v>
      </c>
    </row>
    <row r="4" spans="2:14" ht="23.25" customHeight="1" x14ac:dyDescent="0.2">
      <c r="B4" s="473"/>
      <c r="C4" s="474"/>
      <c r="D4" s="474"/>
      <c r="E4" s="474"/>
      <c r="F4" s="474"/>
      <c r="G4" s="474"/>
      <c r="H4" s="474"/>
      <c r="I4" s="475"/>
      <c r="J4" s="15"/>
      <c r="K4" s="15"/>
    </row>
    <row r="5" spans="2:14" ht="24" customHeight="1" x14ac:dyDescent="0.2">
      <c r="B5" s="476" t="s">
        <v>234</v>
      </c>
      <c r="C5" s="477"/>
      <c r="D5" s="477"/>
      <c r="E5" s="477"/>
      <c r="F5" s="477"/>
      <c r="G5" s="477"/>
      <c r="H5" s="477"/>
      <c r="I5" s="478"/>
      <c r="J5" s="17"/>
      <c r="K5" s="17"/>
      <c r="N5" s="178" t="s">
        <v>57</v>
      </c>
    </row>
    <row r="6" spans="2:14" ht="30.75" customHeight="1" x14ac:dyDescent="0.2">
      <c r="B6" s="233" t="s">
        <v>242</v>
      </c>
      <c r="C6" s="231">
        <v>1</v>
      </c>
      <c r="D6" s="479" t="s">
        <v>243</v>
      </c>
      <c r="E6" s="479"/>
      <c r="F6" s="481" t="s">
        <v>295</v>
      </c>
      <c r="G6" s="481"/>
      <c r="H6" s="481"/>
      <c r="I6" s="482"/>
      <c r="J6" s="18"/>
      <c r="K6" s="18"/>
      <c r="M6" s="177" t="s">
        <v>60</v>
      </c>
      <c r="N6" s="178" t="s">
        <v>61</v>
      </c>
    </row>
    <row r="7" spans="2:14" ht="30.75" customHeight="1" x14ac:dyDescent="0.2">
      <c r="B7" s="233" t="s">
        <v>244</v>
      </c>
      <c r="C7" s="231" t="s">
        <v>81</v>
      </c>
      <c r="D7" s="479" t="s">
        <v>245</v>
      </c>
      <c r="E7" s="479"/>
      <c r="F7" s="480" t="s">
        <v>289</v>
      </c>
      <c r="G7" s="480"/>
      <c r="H7" s="194" t="s">
        <v>246</v>
      </c>
      <c r="I7" s="232" t="s">
        <v>81</v>
      </c>
      <c r="J7" s="20"/>
      <c r="K7" s="20"/>
      <c r="M7" s="177" t="s">
        <v>65</v>
      </c>
      <c r="N7" s="178" t="s">
        <v>66</v>
      </c>
    </row>
    <row r="8" spans="2:14" ht="30.75" customHeight="1" x14ac:dyDescent="0.2">
      <c r="B8" s="233" t="s">
        <v>247</v>
      </c>
      <c r="C8" s="481" t="s">
        <v>293</v>
      </c>
      <c r="D8" s="481"/>
      <c r="E8" s="481"/>
      <c r="F8" s="481"/>
      <c r="G8" s="194" t="s">
        <v>248</v>
      </c>
      <c r="H8" s="486">
        <v>7551</v>
      </c>
      <c r="I8" s="487"/>
      <c r="J8" s="22"/>
      <c r="K8" s="22"/>
      <c r="M8" s="177" t="s">
        <v>69</v>
      </c>
      <c r="N8" s="178" t="s">
        <v>70</v>
      </c>
    </row>
    <row r="9" spans="2:14" ht="30.75" customHeight="1" x14ac:dyDescent="0.2">
      <c r="B9" s="233" t="s">
        <v>48</v>
      </c>
      <c r="C9" s="488" t="s">
        <v>65</v>
      </c>
      <c r="D9" s="488"/>
      <c r="E9" s="488"/>
      <c r="F9" s="488"/>
      <c r="G9" s="194" t="s">
        <v>249</v>
      </c>
      <c r="H9" s="489" t="s">
        <v>305</v>
      </c>
      <c r="I9" s="490"/>
      <c r="J9" s="23"/>
      <c r="K9" s="23"/>
      <c r="M9" s="179" t="s">
        <v>73</v>
      </c>
    </row>
    <row r="10" spans="2:14" ht="30.75" customHeight="1" x14ac:dyDescent="0.2">
      <c r="B10" s="233" t="s">
        <v>250</v>
      </c>
      <c r="C10" s="481" t="s">
        <v>343</v>
      </c>
      <c r="D10" s="481"/>
      <c r="E10" s="481"/>
      <c r="F10" s="481"/>
      <c r="G10" s="481"/>
      <c r="H10" s="481"/>
      <c r="I10" s="482"/>
      <c r="J10" s="25"/>
      <c r="K10" s="25"/>
      <c r="M10" s="179"/>
    </row>
    <row r="11" spans="2:14" ht="30.75" customHeight="1" x14ac:dyDescent="0.2">
      <c r="B11" s="233" t="s">
        <v>251</v>
      </c>
      <c r="C11" s="491" t="s">
        <v>294</v>
      </c>
      <c r="D11" s="492"/>
      <c r="E11" s="492"/>
      <c r="F11" s="492"/>
      <c r="G11" s="492"/>
      <c r="H11" s="492"/>
      <c r="I11" s="493"/>
      <c r="J11" s="20"/>
      <c r="K11" s="20"/>
      <c r="M11" s="179"/>
      <c r="N11" s="178" t="s">
        <v>76</v>
      </c>
    </row>
    <row r="12" spans="2:14" ht="30.75" customHeight="1" x14ac:dyDescent="0.2">
      <c r="B12" s="233" t="s">
        <v>254</v>
      </c>
      <c r="C12" s="494" t="s">
        <v>296</v>
      </c>
      <c r="D12" s="494"/>
      <c r="E12" s="494"/>
      <c r="F12" s="494"/>
      <c r="G12" s="194" t="s">
        <v>252</v>
      </c>
      <c r="H12" s="495" t="s">
        <v>91</v>
      </c>
      <c r="I12" s="496"/>
      <c r="J12" s="20"/>
      <c r="K12" s="20"/>
      <c r="M12" s="179" t="s">
        <v>80</v>
      </c>
      <c r="N12" s="178" t="s">
        <v>81</v>
      </c>
    </row>
    <row r="13" spans="2:14" ht="30.75" customHeight="1" x14ac:dyDescent="0.2">
      <c r="B13" s="233" t="s">
        <v>255</v>
      </c>
      <c r="C13" s="497" t="s">
        <v>334</v>
      </c>
      <c r="D13" s="497"/>
      <c r="E13" s="497"/>
      <c r="F13" s="497"/>
      <c r="G13" s="194" t="s">
        <v>253</v>
      </c>
      <c r="H13" s="480" t="s">
        <v>70</v>
      </c>
      <c r="I13" s="498"/>
      <c r="J13" s="20"/>
      <c r="K13" s="20"/>
      <c r="M13" s="179" t="s">
        <v>84</v>
      </c>
    </row>
    <row r="14" spans="2:14" ht="39" customHeight="1" x14ac:dyDescent="0.2">
      <c r="B14" s="233" t="s">
        <v>256</v>
      </c>
      <c r="C14" s="499" t="s">
        <v>349</v>
      </c>
      <c r="D14" s="499"/>
      <c r="E14" s="499"/>
      <c r="F14" s="499"/>
      <c r="G14" s="499"/>
      <c r="H14" s="499"/>
      <c r="I14" s="500"/>
      <c r="J14" s="25"/>
      <c r="K14" s="25"/>
      <c r="M14" s="179" t="s">
        <v>86</v>
      </c>
    </row>
    <row r="15" spans="2:14" ht="30.75" customHeight="1" x14ac:dyDescent="0.2">
      <c r="B15" s="233" t="s">
        <v>257</v>
      </c>
      <c r="C15" s="483" t="s">
        <v>327</v>
      </c>
      <c r="D15" s="484"/>
      <c r="E15" s="484"/>
      <c r="F15" s="484"/>
      <c r="G15" s="484"/>
      <c r="H15" s="484"/>
      <c r="I15" s="485"/>
      <c r="J15" s="26"/>
      <c r="K15" s="26"/>
      <c r="M15" s="179" t="s">
        <v>88</v>
      </c>
    </row>
    <row r="16" spans="2:14" ht="20.25" customHeight="1" x14ac:dyDescent="0.2">
      <c r="B16" s="233" t="s">
        <v>258</v>
      </c>
      <c r="C16" s="481" t="s">
        <v>325</v>
      </c>
      <c r="D16" s="481"/>
      <c r="E16" s="481"/>
      <c r="F16" s="481"/>
      <c r="G16" s="481"/>
      <c r="H16" s="481"/>
      <c r="I16" s="482"/>
      <c r="J16" s="27"/>
      <c r="K16" s="27"/>
      <c r="M16" s="179"/>
    </row>
    <row r="17" spans="2:13" ht="30.75" customHeight="1" x14ac:dyDescent="0.2">
      <c r="B17" s="233" t="s">
        <v>259</v>
      </c>
      <c r="C17" s="480" t="s">
        <v>297</v>
      </c>
      <c r="D17" s="501"/>
      <c r="E17" s="501"/>
      <c r="F17" s="501"/>
      <c r="G17" s="501"/>
      <c r="H17" s="501"/>
      <c r="I17" s="502"/>
      <c r="J17" s="28"/>
      <c r="K17" s="28"/>
      <c r="M17" s="179" t="s">
        <v>91</v>
      </c>
    </row>
    <row r="18" spans="2:13" ht="18" customHeight="1" x14ac:dyDescent="0.2">
      <c r="B18" s="503" t="s">
        <v>265</v>
      </c>
      <c r="C18" s="504" t="s">
        <v>237</v>
      </c>
      <c r="D18" s="504"/>
      <c r="E18" s="504"/>
      <c r="F18" s="505" t="s">
        <v>238</v>
      </c>
      <c r="G18" s="505"/>
      <c r="H18" s="505"/>
      <c r="I18" s="506"/>
      <c r="J18" s="29"/>
      <c r="K18" s="29"/>
      <c r="M18" s="179" t="s">
        <v>79</v>
      </c>
    </row>
    <row r="19" spans="2:13" ht="30" customHeight="1" x14ac:dyDescent="0.2">
      <c r="B19" s="503"/>
      <c r="C19" s="481" t="s">
        <v>326</v>
      </c>
      <c r="D19" s="481"/>
      <c r="E19" s="481"/>
      <c r="F19" s="481" t="s">
        <v>298</v>
      </c>
      <c r="G19" s="481"/>
      <c r="H19" s="481"/>
      <c r="I19" s="482"/>
      <c r="J19" s="27"/>
      <c r="K19" s="27"/>
      <c r="M19" s="179" t="s">
        <v>95</v>
      </c>
    </row>
    <row r="20" spans="2:13" ht="39.75" customHeight="1" x14ac:dyDescent="0.2">
      <c r="B20" s="233" t="s">
        <v>266</v>
      </c>
      <c r="C20" s="510" t="s">
        <v>299</v>
      </c>
      <c r="D20" s="511"/>
      <c r="E20" s="512"/>
      <c r="F20" s="495" t="s">
        <v>299</v>
      </c>
      <c r="G20" s="495"/>
      <c r="H20" s="495"/>
      <c r="I20" s="496"/>
      <c r="J20" s="20"/>
      <c r="K20" s="20"/>
      <c r="M20" s="179"/>
    </row>
    <row r="21" spans="2:13" ht="42" customHeight="1" x14ac:dyDescent="0.2">
      <c r="B21" s="233" t="s">
        <v>267</v>
      </c>
      <c r="C21" s="513" t="s">
        <v>300</v>
      </c>
      <c r="D21" s="514"/>
      <c r="E21" s="515"/>
      <c r="F21" s="513" t="s">
        <v>301</v>
      </c>
      <c r="G21" s="514"/>
      <c r="H21" s="514"/>
      <c r="I21" s="516"/>
      <c r="J21" s="26"/>
      <c r="K21" s="26"/>
      <c r="M21" s="179"/>
    </row>
    <row r="22" spans="2:13" ht="30" customHeight="1" x14ac:dyDescent="0.2">
      <c r="B22" s="233" t="s">
        <v>268</v>
      </c>
      <c r="C22" s="517">
        <v>44197</v>
      </c>
      <c r="D22" s="514"/>
      <c r="E22" s="515"/>
      <c r="F22" s="194" t="s">
        <v>271</v>
      </c>
      <c r="G22" s="234">
        <v>9.1600000000000001E-2</v>
      </c>
      <c r="H22" s="194" t="s">
        <v>275</v>
      </c>
      <c r="I22" s="221">
        <f>G22</f>
        <v>9.1600000000000001E-2</v>
      </c>
      <c r="J22" s="227"/>
      <c r="K22" s="31"/>
      <c r="M22" s="179"/>
    </row>
    <row r="23" spans="2:13" ht="27" customHeight="1" x14ac:dyDescent="0.2">
      <c r="B23" s="233" t="s">
        <v>269</v>
      </c>
      <c r="C23" s="517">
        <v>44561</v>
      </c>
      <c r="D23" s="514"/>
      <c r="E23" s="515"/>
      <c r="F23" s="194" t="s">
        <v>272</v>
      </c>
      <c r="G23" s="518">
        <v>0.16839999999999999</v>
      </c>
      <c r="H23" s="519"/>
      <c r="I23" s="520"/>
      <c r="J23" s="227"/>
      <c r="K23" s="32"/>
      <c r="M23" s="179"/>
    </row>
    <row r="24" spans="2:13" ht="30.75" customHeight="1" x14ac:dyDescent="0.2">
      <c r="B24" s="235" t="s">
        <v>270</v>
      </c>
      <c r="C24" s="521" t="s">
        <v>88</v>
      </c>
      <c r="D24" s="522"/>
      <c r="E24" s="523"/>
      <c r="F24" s="199" t="s">
        <v>274</v>
      </c>
      <c r="G24" s="513" t="s">
        <v>223</v>
      </c>
      <c r="H24" s="514"/>
      <c r="I24" s="516"/>
      <c r="J24" s="239"/>
      <c r="K24" s="29"/>
      <c r="M24" s="179"/>
    </row>
    <row r="25" spans="2:13" ht="22.5" customHeight="1" x14ac:dyDescent="0.2">
      <c r="B25" s="524" t="s">
        <v>235</v>
      </c>
      <c r="C25" s="525"/>
      <c r="D25" s="525"/>
      <c r="E25" s="525"/>
      <c r="F25" s="525"/>
      <c r="G25" s="525"/>
      <c r="H25" s="525"/>
      <c r="I25" s="526"/>
      <c r="J25" s="240"/>
      <c r="K25" s="184"/>
      <c r="L25" s="187"/>
      <c r="M25" s="179"/>
    </row>
    <row r="26" spans="2:13" ht="43.5" customHeight="1" x14ac:dyDescent="0.2">
      <c r="B26" s="200" t="s">
        <v>105</v>
      </c>
      <c r="C26" s="230" t="s">
        <v>261</v>
      </c>
      <c r="D26" s="230" t="s">
        <v>260</v>
      </c>
      <c r="E26" s="202" t="s">
        <v>264</v>
      </c>
      <c r="F26" s="230" t="s">
        <v>263</v>
      </c>
      <c r="G26" s="230" t="s">
        <v>262</v>
      </c>
      <c r="H26" s="202" t="s">
        <v>276</v>
      </c>
      <c r="I26" s="203" t="s">
        <v>273</v>
      </c>
      <c r="J26" s="241">
        <v>9.5329999999999995</v>
      </c>
      <c r="K26" s="185"/>
      <c r="L26" s="187"/>
      <c r="M26" s="179"/>
    </row>
    <row r="27" spans="2:13" ht="15.75" customHeight="1" x14ac:dyDescent="0.2">
      <c r="B27" s="204" t="s">
        <v>333</v>
      </c>
      <c r="C27" s="222">
        <v>5.5572E-4</v>
      </c>
      <c r="D27" s="223">
        <f>+C27</f>
        <v>5.5572E-4</v>
      </c>
      <c r="E27" s="207">
        <f>IF(OR(C27=0,C27=""),0,D27/C27)</f>
        <v>1</v>
      </c>
      <c r="F27" s="527">
        <f>SUM(C27:C38)</f>
        <v>0.16838124000000002</v>
      </c>
      <c r="G27" s="530">
        <f>SUM(D27:D38)</f>
        <v>0.129529065</v>
      </c>
      <c r="H27" s="208">
        <f>+(D27*100%)/$G$23</f>
        <v>3.3E-3</v>
      </c>
      <c r="I27" s="533">
        <f>G27+I22</f>
        <v>0.22112906500000001</v>
      </c>
      <c r="J27" s="242">
        <f>J26-0.0084</f>
        <v>9.5245999999999995</v>
      </c>
      <c r="K27" s="186"/>
      <c r="L27" s="187"/>
    </row>
    <row r="28" spans="2:13" ht="15.75" customHeight="1" x14ac:dyDescent="0.2">
      <c r="B28" s="204" t="s">
        <v>114</v>
      </c>
      <c r="C28" s="222">
        <v>6.3655199999999995E-3</v>
      </c>
      <c r="D28" s="223">
        <v>6.3699999999999998E-3</v>
      </c>
      <c r="E28" s="207">
        <f t="shared" ref="E28:E38" si="0">IF(OR(C28=0,C28=""),0,D28/C28)</f>
        <v>1.0007037916776635</v>
      </c>
      <c r="F28" s="528"/>
      <c r="G28" s="531"/>
      <c r="H28" s="208">
        <f>+IF(D28="","",((D28*100%)/$G$23)+H27)</f>
        <v>4.1126603325415671E-2</v>
      </c>
      <c r="I28" s="534"/>
      <c r="J28" s="243">
        <f>J27/100</f>
        <v>9.5245999999999997E-2</v>
      </c>
      <c r="K28" s="186"/>
      <c r="L28" s="187"/>
    </row>
    <row r="29" spans="2:13" ht="15.75" customHeight="1" x14ac:dyDescent="0.2">
      <c r="B29" s="204" t="s">
        <v>115</v>
      </c>
      <c r="C29" s="222">
        <v>8.3199999999999993E-3</v>
      </c>
      <c r="D29" s="224">
        <v>8.3199999999999993E-3</v>
      </c>
      <c r="E29" s="207">
        <f t="shared" si="0"/>
        <v>1</v>
      </c>
      <c r="F29" s="528"/>
      <c r="G29" s="531"/>
      <c r="H29" s="208">
        <f t="shared" ref="H29:H38" si="1">+IF(D29="","",((D29*100%)/$G$23)+H28)</f>
        <v>9.0532779097387162E-2</v>
      </c>
      <c r="I29" s="534"/>
      <c r="J29" s="242">
        <v>8.6900000000000005E-2</v>
      </c>
      <c r="K29" s="186"/>
      <c r="L29" s="187"/>
    </row>
    <row r="30" spans="2:13" ht="15.75" customHeight="1" x14ac:dyDescent="0.2">
      <c r="B30" s="204" t="s">
        <v>116</v>
      </c>
      <c r="C30" s="222">
        <v>7.1399999999999996E-3</v>
      </c>
      <c r="D30" s="224">
        <v>7.1399999999999996E-3</v>
      </c>
      <c r="E30" s="207">
        <f t="shared" si="0"/>
        <v>1</v>
      </c>
      <c r="F30" s="528"/>
      <c r="G30" s="531"/>
      <c r="H30" s="208">
        <f t="shared" si="1"/>
        <v>0.13293182897862232</v>
      </c>
      <c r="I30" s="534"/>
      <c r="J30" s="242">
        <v>8.3999999999999995E-3</v>
      </c>
      <c r="K30" s="186"/>
      <c r="L30" s="187"/>
    </row>
    <row r="31" spans="2:13" ht="15.75" customHeight="1" x14ac:dyDescent="0.2">
      <c r="B31" s="204" t="s">
        <v>117</v>
      </c>
      <c r="C31" s="222">
        <v>1.0290000000000001E-2</v>
      </c>
      <c r="D31" s="224">
        <v>9.4299999999999991E-3</v>
      </c>
      <c r="E31" s="207">
        <f t="shared" si="0"/>
        <v>0.91642371234207953</v>
      </c>
      <c r="F31" s="528"/>
      <c r="G31" s="531"/>
      <c r="H31" s="208">
        <f t="shared" si="1"/>
        <v>0.18892945368171021</v>
      </c>
      <c r="I31" s="534"/>
      <c r="J31" s="253"/>
      <c r="K31" s="186"/>
      <c r="L31" s="187"/>
    </row>
    <row r="32" spans="2:13" ht="15.75" customHeight="1" x14ac:dyDescent="0.2">
      <c r="B32" s="204" t="s">
        <v>118</v>
      </c>
      <c r="C32" s="222">
        <v>3.4200000000000001E-2</v>
      </c>
      <c r="D32" s="224">
        <v>3.4200000000000001E-2</v>
      </c>
      <c r="E32" s="207">
        <f t="shared" si="0"/>
        <v>1</v>
      </c>
      <c r="F32" s="528"/>
      <c r="G32" s="531"/>
      <c r="H32" s="208">
        <f t="shared" si="1"/>
        <v>0.39201733966745844</v>
      </c>
      <c r="I32" s="534"/>
      <c r="J32" s="253"/>
      <c r="K32" s="186"/>
      <c r="L32" s="187"/>
    </row>
    <row r="33" spans="2:12" ht="15.75" customHeight="1" x14ac:dyDescent="0.2">
      <c r="B33" s="204" t="s">
        <v>119</v>
      </c>
      <c r="C33" s="222">
        <v>1.17E-2</v>
      </c>
      <c r="D33" s="224">
        <v>1.255E-2</v>
      </c>
      <c r="E33" s="207">
        <f t="shared" si="0"/>
        <v>1.0726495726495726</v>
      </c>
      <c r="F33" s="528"/>
      <c r="G33" s="531"/>
      <c r="H33" s="208">
        <f t="shared" si="1"/>
        <v>0.46654228028503564</v>
      </c>
      <c r="I33" s="534"/>
      <c r="J33" s="253"/>
      <c r="K33" s="186"/>
      <c r="L33" s="187"/>
    </row>
    <row r="34" spans="2:12" ht="15.75" customHeight="1" x14ac:dyDescent="0.2">
      <c r="B34" s="204" t="s">
        <v>120</v>
      </c>
      <c r="C34" s="222">
        <v>1.6760000000000001E-2</v>
      </c>
      <c r="D34" s="224">
        <v>1.6760000000000001E-2</v>
      </c>
      <c r="E34" s="207">
        <f t="shared" si="0"/>
        <v>1</v>
      </c>
      <c r="F34" s="528"/>
      <c r="G34" s="531"/>
      <c r="H34" s="208">
        <f t="shared" si="1"/>
        <v>0.56606722090261286</v>
      </c>
      <c r="I34" s="534"/>
      <c r="J34" s="252"/>
      <c r="K34" s="186"/>
      <c r="L34" s="187"/>
    </row>
    <row r="35" spans="2:12" ht="15.75" customHeight="1" x14ac:dyDescent="0.2">
      <c r="B35" s="204" t="s">
        <v>121</v>
      </c>
      <c r="C35" s="222">
        <v>1.8950000000000002E-2</v>
      </c>
      <c r="D35" s="224">
        <f>C35*95.11%</f>
        <v>1.8023345E-2</v>
      </c>
      <c r="E35" s="207">
        <f t="shared" si="0"/>
        <v>0.95109999999999995</v>
      </c>
      <c r="F35" s="528"/>
      <c r="G35" s="531"/>
      <c r="H35" s="208">
        <f t="shared" si="1"/>
        <v>0.6730942102137768</v>
      </c>
      <c r="I35" s="534"/>
      <c r="J35" s="254"/>
      <c r="K35" s="186"/>
      <c r="L35" s="187"/>
    </row>
    <row r="36" spans="2:12" ht="15.75" customHeight="1" x14ac:dyDescent="0.2">
      <c r="B36" s="204" t="s">
        <v>122</v>
      </c>
      <c r="C36" s="222">
        <v>1.618E-2</v>
      </c>
      <c r="D36" s="224">
        <f>C36*100%</f>
        <v>1.618E-2</v>
      </c>
      <c r="E36" s="207">
        <f>IF(OR(C36=0,C36=""),0,D36/C36)</f>
        <v>1</v>
      </c>
      <c r="F36" s="528"/>
      <c r="G36" s="531"/>
      <c r="H36" s="208">
        <f t="shared" si="1"/>
        <v>0.76917497030878867</v>
      </c>
      <c r="I36" s="534"/>
      <c r="J36" s="252"/>
      <c r="K36" s="186"/>
      <c r="L36" s="187"/>
    </row>
    <row r="37" spans="2:12" ht="15.75" customHeight="1" x14ac:dyDescent="0.2">
      <c r="B37" s="204" t="s">
        <v>123</v>
      </c>
      <c r="C37" s="222">
        <v>1.8710000000000001E-2</v>
      </c>
      <c r="D37" s="224"/>
      <c r="E37" s="207">
        <f t="shared" si="0"/>
        <v>0</v>
      </c>
      <c r="F37" s="528"/>
      <c r="G37" s="531"/>
      <c r="H37" s="208" t="str">
        <f t="shared" si="1"/>
        <v/>
      </c>
      <c r="I37" s="534"/>
      <c r="J37" s="253"/>
      <c r="K37" s="186"/>
      <c r="L37" s="187"/>
    </row>
    <row r="38" spans="2:12" ht="15.75" customHeight="1" x14ac:dyDescent="0.2">
      <c r="B38" s="204" t="s">
        <v>124</v>
      </c>
      <c r="C38" s="222">
        <v>1.9210000000000001E-2</v>
      </c>
      <c r="D38" s="224"/>
      <c r="E38" s="207">
        <f t="shared" si="0"/>
        <v>0</v>
      </c>
      <c r="F38" s="529"/>
      <c r="G38" s="532"/>
      <c r="H38" s="208" t="str">
        <f t="shared" si="1"/>
        <v/>
      </c>
      <c r="I38" s="535"/>
      <c r="J38" s="242"/>
      <c r="K38" s="183"/>
    </row>
    <row r="39" spans="2:12" ht="42.75" customHeight="1" x14ac:dyDescent="0.2">
      <c r="B39" s="216" t="s">
        <v>277</v>
      </c>
      <c r="C39" s="507" t="s">
        <v>352</v>
      </c>
      <c r="D39" s="508"/>
      <c r="E39" s="508"/>
      <c r="F39" s="508"/>
      <c r="G39" s="508"/>
      <c r="H39" s="508"/>
      <c r="I39" s="509"/>
      <c r="J39" s="244">
        <f>11.335/100</f>
        <v>0.11335000000000001</v>
      </c>
      <c r="K39" s="40"/>
    </row>
    <row r="40" spans="2:12" ht="34.5" customHeight="1" x14ac:dyDescent="0.2">
      <c r="B40" s="540"/>
      <c r="C40" s="541"/>
      <c r="D40" s="541"/>
      <c r="E40" s="541"/>
      <c r="F40" s="541"/>
      <c r="G40" s="541"/>
      <c r="H40" s="541"/>
      <c r="I40" s="542"/>
      <c r="J40" s="245">
        <f>J39-0.0084</f>
        <v>0.10495</v>
      </c>
      <c r="K40" s="17"/>
    </row>
    <row r="41" spans="2:12" ht="34.5" customHeight="1" x14ac:dyDescent="0.2">
      <c r="B41" s="543"/>
      <c r="C41" s="544"/>
      <c r="D41" s="544"/>
      <c r="E41" s="544"/>
      <c r="F41" s="544"/>
      <c r="G41" s="544"/>
      <c r="H41" s="544"/>
      <c r="I41" s="545"/>
      <c r="J41" s="244">
        <v>8.3999999999999995E-3</v>
      </c>
      <c r="K41" s="40"/>
    </row>
    <row r="42" spans="2:12" ht="34.5" customHeight="1" x14ac:dyDescent="0.2">
      <c r="B42" s="543"/>
      <c r="C42" s="544"/>
      <c r="D42" s="544"/>
      <c r="E42" s="544"/>
      <c r="F42" s="544"/>
      <c r="G42" s="544"/>
      <c r="H42" s="544"/>
      <c r="I42" s="545"/>
      <c r="J42" s="244"/>
      <c r="K42" s="40"/>
    </row>
    <row r="43" spans="2:12" ht="34.5" customHeight="1" x14ac:dyDescent="0.2">
      <c r="B43" s="543"/>
      <c r="C43" s="544"/>
      <c r="D43" s="544"/>
      <c r="E43" s="544"/>
      <c r="F43" s="544"/>
      <c r="G43" s="544"/>
      <c r="H43" s="544"/>
      <c r="I43" s="545"/>
      <c r="J43" s="244">
        <v>11.335000000000001</v>
      </c>
      <c r="K43" s="40"/>
    </row>
    <row r="44" spans="2:12" ht="70.5" customHeight="1" x14ac:dyDescent="0.2">
      <c r="B44" s="546"/>
      <c r="C44" s="547"/>
      <c r="D44" s="547"/>
      <c r="E44" s="547"/>
      <c r="F44" s="547"/>
      <c r="G44" s="547"/>
      <c r="H44" s="547"/>
      <c r="I44" s="548"/>
      <c r="J44" s="41"/>
      <c r="K44" s="41"/>
    </row>
    <row r="45" spans="2:12" ht="189.75" customHeight="1" x14ac:dyDescent="0.2">
      <c r="B45" s="233" t="s">
        <v>278</v>
      </c>
      <c r="C45" s="549" t="s">
        <v>355</v>
      </c>
      <c r="D45" s="550"/>
      <c r="E45" s="550"/>
      <c r="F45" s="550"/>
      <c r="G45" s="550"/>
      <c r="H45" s="550"/>
      <c r="I45" s="551"/>
      <c r="J45" s="42"/>
      <c r="K45" s="188"/>
    </row>
    <row r="46" spans="2:12" ht="45" customHeight="1" x14ac:dyDescent="0.2">
      <c r="B46" s="233" t="s">
        <v>279</v>
      </c>
      <c r="C46" s="552" t="s">
        <v>350</v>
      </c>
      <c r="D46" s="550"/>
      <c r="E46" s="550"/>
      <c r="F46" s="550"/>
      <c r="G46" s="550"/>
      <c r="H46" s="550"/>
      <c r="I46" s="551"/>
      <c r="J46" s="42"/>
      <c r="K46" s="42"/>
    </row>
    <row r="47" spans="2:12" ht="39" customHeight="1" x14ac:dyDescent="0.2">
      <c r="B47" s="217" t="s">
        <v>280</v>
      </c>
      <c r="C47" s="549" t="s">
        <v>340</v>
      </c>
      <c r="D47" s="553"/>
      <c r="E47" s="553"/>
      <c r="F47" s="553"/>
      <c r="G47" s="553"/>
      <c r="H47" s="553"/>
      <c r="I47" s="554"/>
      <c r="J47" s="42"/>
      <c r="K47" s="42"/>
    </row>
    <row r="48" spans="2:12" ht="22.5" customHeight="1" x14ac:dyDescent="0.2">
      <c r="B48" s="524" t="s">
        <v>236</v>
      </c>
      <c r="C48" s="525"/>
      <c r="D48" s="525"/>
      <c r="E48" s="525"/>
      <c r="F48" s="525"/>
      <c r="G48" s="525"/>
      <c r="H48" s="525"/>
      <c r="I48" s="526"/>
      <c r="J48" s="42"/>
      <c r="K48" s="42"/>
    </row>
    <row r="49" spans="2:11" ht="22.5" customHeight="1" x14ac:dyDescent="0.2">
      <c r="B49" s="536" t="s">
        <v>281</v>
      </c>
      <c r="C49" s="236" t="s">
        <v>282</v>
      </c>
      <c r="D49" s="538" t="s">
        <v>283</v>
      </c>
      <c r="E49" s="538"/>
      <c r="F49" s="538"/>
      <c r="G49" s="538" t="s">
        <v>284</v>
      </c>
      <c r="H49" s="538"/>
      <c r="I49" s="539"/>
      <c r="J49" s="43"/>
      <c r="K49" s="43"/>
    </row>
    <row r="50" spans="2:11" ht="30.75" customHeight="1" x14ac:dyDescent="0.2">
      <c r="B50" s="537"/>
      <c r="C50" s="210" t="s">
        <v>338</v>
      </c>
      <c r="D50" s="467" t="s">
        <v>338</v>
      </c>
      <c r="E50" s="467"/>
      <c r="F50" s="467"/>
      <c r="G50" s="467" t="s">
        <v>338</v>
      </c>
      <c r="H50" s="467"/>
      <c r="I50" s="468"/>
      <c r="J50" s="43"/>
      <c r="K50" s="43"/>
    </row>
    <row r="51" spans="2:11" ht="32.25" customHeight="1" x14ac:dyDescent="0.2">
      <c r="B51" s="218" t="s">
        <v>285</v>
      </c>
      <c r="C51" s="467" t="s">
        <v>344</v>
      </c>
      <c r="D51" s="467"/>
      <c r="E51" s="467"/>
      <c r="F51" s="467"/>
      <c r="G51" s="467"/>
      <c r="H51" s="467"/>
      <c r="I51" s="468"/>
      <c r="J51" s="46"/>
      <c r="K51" s="46"/>
    </row>
    <row r="52" spans="2:11" ht="28.5" customHeight="1" x14ac:dyDescent="0.2">
      <c r="B52" s="219" t="s">
        <v>286</v>
      </c>
      <c r="C52" s="467" t="s">
        <v>354</v>
      </c>
      <c r="D52" s="467"/>
      <c r="E52" s="467"/>
      <c r="F52" s="467"/>
      <c r="G52" s="467"/>
      <c r="H52" s="467"/>
      <c r="I52" s="468"/>
      <c r="J52" s="46"/>
      <c r="K52" s="46"/>
    </row>
    <row r="53" spans="2:11" ht="30" customHeight="1" x14ac:dyDescent="0.2">
      <c r="B53" s="217" t="s">
        <v>287</v>
      </c>
      <c r="C53" s="467" t="s">
        <v>345</v>
      </c>
      <c r="D53" s="467"/>
      <c r="E53" s="467"/>
      <c r="F53" s="467"/>
      <c r="G53" s="467"/>
      <c r="H53" s="467"/>
      <c r="I53" s="468"/>
      <c r="J53" s="47"/>
      <c r="K53" s="47"/>
    </row>
    <row r="54" spans="2:11" ht="31.5" customHeight="1" thickBot="1" x14ac:dyDescent="0.25">
      <c r="B54" s="220" t="s">
        <v>288</v>
      </c>
      <c r="C54" s="469"/>
      <c r="D54" s="469"/>
      <c r="E54" s="469"/>
      <c r="F54" s="469"/>
      <c r="G54" s="469"/>
      <c r="H54" s="469"/>
      <c r="I54" s="47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339</v>
      </c>
    </row>
  </sheetData>
  <sheetProtection algorithmName="SHA-512" hashValue="TXGKOJ/vXKEH766xauLBC1/1ZjoDp0DXBDhvkxx8qlf97wEY4glXq38HZ4lS/ntEkQq4lVXwF6pKhS/HRfuWsA==" saltValue="XCkNmQ7Kydhp0QeWfyp//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35" zoomScale="90" zoomScaleNormal="90" workbookViewId="0">
      <selection activeCell="J34" sqref="J34:J36"/>
    </sheetView>
  </sheetViews>
  <sheetFormatPr baseColWidth="10" defaultColWidth="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ustomWidth="1"/>
    <col min="13" max="13" width="0" style="178" hidden="1" customWidth="1"/>
    <col min="14" max="21" width="0" style="11" hidden="1" customWidth="1"/>
    <col min="22" max="24" width="0" style="12" hidden="1" customWidth="1"/>
    <col min="25" max="16384" width="11.42578125" style="7" hidden="1"/>
  </cols>
  <sheetData>
    <row r="1" spans="2:14" ht="37.5" customHeight="1" x14ac:dyDescent="0.2">
      <c r="B1" s="463"/>
      <c r="C1" s="471" t="s">
        <v>25</v>
      </c>
      <c r="D1" s="471"/>
      <c r="E1" s="471"/>
      <c r="F1" s="471"/>
      <c r="G1" s="471"/>
      <c r="H1" s="471"/>
      <c r="I1" s="465"/>
      <c r="J1" s="13"/>
      <c r="K1" s="13"/>
      <c r="M1" s="177" t="s">
        <v>47</v>
      </c>
    </row>
    <row r="2" spans="2:14" ht="37.5" customHeight="1" x14ac:dyDescent="0.2">
      <c r="B2" s="464"/>
      <c r="C2" s="472" t="s">
        <v>239</v>
      </c>
      <c r="D2" s="472"/>
      <c r="E2" s="472"/>
      <c r="F2" s="472"/>
      <c r="G2" s="472"/>
      <c r="H2" s="472"/>
      <c r="I2" s="466"/>
      <c r="J2" s="13"/>
      <c r="K2" s="13"/>
      <c r="M2" s="177" t="s">
        <v>48</v>
      </c>
    </row>
    <row r="3" spans="2:14" ht="37.5" customHeight="1" x14ac:dyDescent="0.2">
      <c r="B3" s="464"/>
      <c r="C3" s="472" t="s">
        <v>240</v>
      </c>
      <c r="D3" s="472"/>
      <c r="E3" s="472"/>
      <c r="F3" s="472" t="s">
        <v>241</v>
      </c>
      <c r="G3" s="472"/>
      <c r="H3" s="472"/>
      <c r="I3" s="466"/>
      <c r="J3" s="13"/>
      <c r="K3" s="13"/>
      <c r="M3" s="177" t="s">
        <v>50</v>
      </c>
    </row>
    <row r="4" spans="2:14" ht="23.25" customHeight="1" x14ac:dyDescent="0.2">
      <c r="B4" s="473"/>
      <c r="C4" s="474"/>
      <c r="D4" s="474"/>
      <c r="E4" s="474"/>
      <c r="F4" s="474"/>
      <c r="G4" s="474"/>
      <c r="H4" s="474"/>
      <c r="I4" s="475"/>
      <c r="J4" s="15"/>
      <c r="K4" s="15"/>
    </row>
    <row r="5" spans="2:14" ht="24" customHeight="1" x14ac:dyDescent="0.2">
      <c r="B5" s="476" t="s">
        <v>234</v>
      </c>
      <c r="C5" s="477"/>
      <c r="D5" s="477"/>
      <c r="E5" s="477"/>
      <c r="F5" s="477"/>
      <c r="G5" s="477"/>
      <c r="H5" s="477"/>
      <c r="I5" s="478"/>
      <c r="J5" s="64"/>
      <c r="K5" s="64"/>
      <c r="N5" s="6" t="s">
        <v>57</v>
      </c>
    </row>
    <row r="6" spans="2:14" ht="30.75" customHeight="1" x14ac:dyDescent="0.2">
      <c r="B6" s="195" t="s">
        <v>242</v>
      </c>
      <c r="C6" s="193">
        <v>2</v>
      </c>
      <c r="D6" s="479" t="s">
        <v>243</v>
      </c>
      <c r="E6" s="479"/>
      <c r="F6" s="481" t="s">
        <v>291</v>
      </c>
      <c r="G6" s="481"/>
      <c r="H6" s="481"/>
      <c r="I6" s="482"/>
      <c r="J6" s="18"/>
      <c r="K6" s="18"/>
      <c r="M6" s="177" t="s">
        <v>60</v>
      </c>
      <c r="N6" s="6" t="s">
        <v>61</v>
      </c>
    </row>
    <row r="7" spans="2:14" ht="30.75" customHeight="1" x14ac:dyDescent="0.2">
      <c r="B7" s="195" t="s">
        <v>244</v>
      </c>
      <c r="C7" s="193" t="s">
        <v>81</v>
      </c>
      <c r="D7" s="479" t="s">
        <v>245</v>
      </c>
      <c r="E7" s="479"/>
      <c r="F7" s="480" t="s">
        <v>289</v>
      </c>
      <c r="G7" s="480"/>
      <c r="H7" s="194" t="s">
        <v>246</v>
      </c>
      <c r="I7" s="215" t="s">
        <v>76</v>
      </c>
      <c r="J7" s="20"/>
      <c r="K7" s="20"/>
      <c r="M7" s="177" t="s">
        <v>65</v>
      </c>
      <c r="N7" s="6" t="s">
        <v>66</v>
      </c>
    </row>
    <row r="8" spans="2:14" ht="30.75" customHeight="1" x14ac:dyDescent="0.2">
      <c r="B8" s="195" t="s">
        <v>247</v>
      </c>
      <c r="C8" s="481" t="s">
        <v>293</v>
      </c>
      <c r="D8" s="481"/>
      <c r="E8" s="481"/>
      <c r="F8" s="481"/>
      <c r="G8" s="194" t="s">
        <v>248</v>
      </c>
      <c r="H8" s="486">
        <v>7551</v>
      </c>
      <c r="I8" s="487"/>
      <c r="J8" s="22"/>
      <c r="K8" s="22"/>
      <c r="M8" s="177" t="s">
        <v>69</v>
      </c>
      <c r="N8" s="6" t="s">
        <v>70</v>
      </c>
    </row>
    <row r="9" spans="2:14" ht="30.75" customHeight="1" x14ac:dyDescent="0.2">
      <c r="B9" s="195" t="s">
        <v>48</v>
      </c>
      <c r="C9" s="488" t="s">
        <v>65</v>
      </c>
      <c r="D9" s="488"/>
      <c r="E9" s="488"/>
      <c r="F9" s="488"/>
      <c r="G9" s="194" t="s">
        <v>249</v>
      </c>
      <c r="H9" s="489" t="s">
        <v>307</v>
      </c>
      <c r="I9" s="490"/>
      <c r="J9" s="23"/>
      <c r="K9" s="23"/>
      <c r="M9" s="179" t="s">
        <v>73</v>
      </c>
    </row>
    <row r="10" spans="2:14" ht="30.75" customHeight="1" x14ac:dyDescent="0.2">
      <c r="B10" s="195" t="s">
        <v>250</v>
      </c>
      <c r="C10" s="481" t="s">
        <v>343</v>
      </c>
      <c r="D10" s="481"/>
      <c r="E10" s="481"/>
      <c r="F10" s="481"/>
      <c r="G10" s="481"/>
      <c r="H10" s="481"/>
      <c r="I10" s="482"/>
      <c r="J10" s="25"/>
      <c r="K10" s="25"/>
      <c r="M10" s="179"/>
    </row>
    <row r="11" spans="2:14" ht="30.75" customHeight="1" x14ac:dyDescent="0.2">
      <c r="B11" s="195" t="s">
        <v>251</v>
      </c>
      <c r="C11" s="480" t="s">
        <v>302</v>
      </c>
      <c r="D11" s="480"/>
      <c r="E11" s="480"/>
      <c r="F11" s="480"/>
      <c r="G11" s="480"/>
      <c r="H11" s="480"/>
      <c r="I11" s="498"/>
      <c r="J11" s="20"/>
      <c r="K11" s="20"/>
      <c r="M11" s="179"/>
      <c r="N11" s="6" t="s">
        <v>76</v>
      </c>
    </row>
    <row r="12" spans="2:14" ht="30.75" customHeight="1" x14ac:dyDescent="0.2">
      <c r="B12" s="195" t="s">
        <v>254</v>
      </c>
      <c r="C12" s="494" t="s">
        <v>324</v>
      </c>
      <c r="D12" s="494"/>
      <c r="E12" s="494"/>
      <c r="F12" s="494"/>
      <c r="G12" s="194" t="s">
        <v>252</v>
      </c>
      <c r="H12" s="495" t="s">
        <v>91</v>
      </c>
      <c r="I12" s="496"/>
      <c r="J12" s="20"/>
      <c r="K12" s="20"/>
      <c r="M12" s="179" t="s">
        <v>80</v>
      </c>
      <c r="N12" s="6" t="s">
        <v>81</v>
      </c>
    </row>
    <row r="13" spans="2:14" ht="23.25" customHeight="1" x14ac:dyDescent="0.2">
      <c r="B13" s="195" t="s">
        <v>255</v>
      </c>
      <c r="C13" s="497" t="s">
        <v>334</v>
      </c>
      <c r="D13" s="497"/>
      <c r="E13" s="497"/>
      <c r="F13" s="497"/>
      <c r="G13" s="194" t="s">
        <v>253</v>
      </c>
      <c r="H13" s="480" t="s">
        <v>70</v>
      </c>
      <c r="I13" s="498"/>
      <c r="J13" s="20"/>
      <c r="K13" s="20"/>
      <c r="M13" s="179" t="s">
        <v>84</v>
      </c>
    </row>
    <row r="14" spans="2:14" ht="145.5" customHeight="1" x14ac:dyDescent="0.2">
      <c r="B14" s="195" t="s">
        <v>256</v>
      </c>
      <c r="C14" s="555" t="s">
        <v>337</v>
      </c>
      <c r="D14" s="555"/>
      <c r="E14" s="555"/>
      <c r="F14" s="555"/>
      <c r="G14" s="555"/>
      <c r="H14" s="555"/>
      <c r="I14" s="556"/>
      <c r="J14" s="25"/>
      <c r="K14" s="25"/>
      <c r="M14" s="179" t="s">
        <v>86</v>
      </c>
      <c r="N14" s="6"/>
    </row>
    <row r="15" spans="2:14" ht="30.75" customHeight="1" x14ac:dyDescent="0.2">
      <c r="B15" s="195" t="s">
        <v>257</v>
      </c>
      <c r="C15" s="483" t="s">
        <v>327</v>
      </c>
      <c r="D15" s="484"/>
      <c r="E15" s="484"/>
      <c r="F15" s="484"/>
      <c r="G15" s="484"/>
      <c r="H15" s="484"/>
      <c r="I15" s="485"/>
      <c r="J15" s="26"/>
      <c r="K15" s="26"/>
      <c r="M15" s="179" t="s">
        <v>88</v>
      </c>
      <c r="N15" s="6"/>
    </row>
    <row r="16" spans="2:14" ht="36" customHeight="1" x14ac:dyDescent="0.2">
      <c r="B16" s="195" t="s">
        <v>258</v>
      </c>
      <c r="C16" s="481" t="s">
        <v>330</v>
      </c>
      <c r="D16" s="481"/>
      <c r="E16" s="481"/>
      <c r="F16" s="481"/>
      <c r="G16" s="481"/>
      <c r="H16" s="481"/>
      <c r="I16" s="482"/>
      <c r="J16" s="27"/>
      <c r="K16" s="27"/>
      <c r="M16" s="179"/>
      <c r="N16" s="6"/>
    </row>
    <row r="17" spans="2:14" ht="30.75" customHeight="1" x14ac:dyDescent="0.2">
      <c r="B17" s="195" t="s">
        <v>259</v>
      </c>
      <c r="C17" s="480" t="s">
        <v>308</v>
      </c>
      <c r="D17" s="501"/>
      <c r="E17" s="501"/>
      <c r="F17" s="501"/>
      <c r="G17" s="501"/>
      <c r="H17" s="501"/>
      <c r="I17" s="502"/>
      <c r="J17" s="28"/>
      <c r="K17" s="28"/>
      <c r="M17" s="179" t="s">
        <v>91</v>
      </c>
      <c r="N17" s="6"/>
    </row>
    <row r="18" spans="2:14" ht="18" customHeight="1" x14ac:dyDescent="0.2">
      <c r="B18" s="503" t="s">
        <v>265</v>
      </c>
      <c r="C18" s="504" t="s">
        <v>237</v>
      </c>
      <c r="D18" s="504"/>
      <c r="E18" s="504"/>
      <c r="F18" s="505" t="s">
        <v>238</v>
      </c>
      <c r="G18" s="505"/>
      <c r="H18" s="505"/>
      <c r="I18" s="506"/>
      <c r="J18" s="29"/>
      <c r="K18" s="29"/>
      <c r="M18" s="179" t="s">
        <v>79</v>
      </c>
      <c r="N18" s="6"/>
    </row>
    <row r="19" spans="2:14" ht="32.25" customHeight="1" x14ac:dyDescent="0.2">
      <c r="B19" s="503"/>
      <c r="C19" s="481" t="s">
        <v>319</v>
      </c>
      <c r="D19" s="481"/>
      <c r="E19" s="481"/>
      <c r="F19" s="481" t="s">
        <v>320</v>
      </c>
      <c r="G19" s="481"/>
      <c r="H19" s="481"/>
      <c r="I19" s="482"/>
      <c r="J19" s="27"/>
      <c r="K19" s="27"/>
      <c r="M19" s="179" t="s">
        <v>95</v>
      </c>
      <c r="N19" s="6"/>
    </row>
    <row r="20" spans="2:14" ht="35.25" customHeight="1" x14ac:dyDescent="0.2">
      <c r="B20" s="195" t="s">
        <v>266</v>
      </c>
      <c r="C20" s="510" t="s">
        <v>308</v>
      </c>
      <c r="D20" s="511"/>
      <c r="E20" s="512"/>
      <c r="F20" s="495" t="s">
        <v>308</v>
      </c>
      <c r="G20" s="495"/>
      <c r="H20" s="495"/>
      <c r="I20" s="496"/>
      <c r="J20" s="20"/>
      <c r="K20" s="20"/>
      <c r="M20" s="179"/>
      <c r="N20" s="6"/>
    </row>
    <row r="21" spans="2:14" ht="42" customHeight="1" x14ac:dyDescent="0.2">
      <c r="B21" s="195" t="s">
        <v>267</v>
      </c>
      <c r="C21" s="513" t="s">
        <v>321</v>
      </c>
      <c r="D21" s="514"/>
      <c r="E21" s="515"/>
      <c r="F21" s="513" t="s">
        <v>322</v>
      </c>
      <c r="G21" s="514"/>
      <c r="H21" s="514"/>
      <c r="I21" s="516"/>
      <c r="J21" s="26"/>
      <c r="K21" s="26"/>
      <c r="M21" s="179"/>
      <c r="N21" s="6"/>
    </row>
    <row r="22" spans="2:14" ht="23.25" customHeight="1" x14ac:dyDescent="0.2">
      <c r="B22" s="195" t="s">
        <v>268</v>
      </c>
      <c r="C22" s="517">
        <v>44197</v>
      </c>
      <c r="D22" s="514"/>
      <c r="E22" s="515"/>
      <c r="F22" s="194" t="s">
        <v>271</v>
      </c>
      <c r="G22" s="196">
        <v>18043</v>
      </c>
      <c r="H22" s="194" t="s">
        <v>275</v>
      </c>
      <c r="I22" s="197">
        <f>G22</f>
        <v>18043</v>
      </c>
      <c r="J22" s="31"/>
      <c r="K22" s="31"/>
      <c r="M22" s="179"/>
    </row>
    <row r="23" spans="2:14" ht="27" customHeight="1" x14ac:dyDescent="0.2">
      <c r="B23" s="195" t="s">
        <v>269</v>
      </c>
      <c r="C23" s="517">
        <v>44561</v>
      </c>
      <c r="D23" s="514"/>
      <c r="E23" s="515"/>
      <c r="F23" s="194" t="s">
        <v>272</v>
      </c>
      <c r="G23" s="557">
        <v>15027</v>
      </c>
      <c r="H23" s="558"/>
      <c r="I23" s="559"/>
      <c r="J23" s="32"/>
      <c r="K23" s="32"/>
      <c r="M23" s="179"/>
    </row>
    <row r="24" spans="2:14" ht="110.25" customHeight="1" x14ac:dyDescent="0.2">
      <c r="B24" s="198" t="s">
        <v>270</v>
      </c>
      <c r="C24" s="521" t="s">
        <v>88</v>
      </c>
      <c r="D24" s="522"/>
      <c r="E24" s="523"/>
      <c r="F24" s="199" t="s">
        <v>274</v>
      </c>
      <c r="G24" s="560" t="s">
        <v>336</v>
      </c>
      <c r="H24" s="561"/>
      <c r="I24" s="562"/>
      <c r="J24" s="29"/>
      <c r="K24" s="29"/>
      <c r="M24" s="179"/>
    </row>
    <row r="25" spans="2:14" ht="22.5" customHeight="1" x14ac:dyDescent="0.2">
      <c r="B25" s="524" t="s">
        <v>235</v>
      </c>
      <c r="C25" s="525"/>
      <c r="D25" s="525"/>
      <c r="E25" s="525"/>
      <c r="F25" s="525"/>
      <c r="G25" s="525"/>
      <c r="H25" s="525"/>
      <c r="I25" s="526"/>
      <c r="J25" s="64"/>
      <c r="K25" s="64"/>
      <c r="M25" s="179"/>
    </row>
    <row r="26" spans="2:14" ht="43.5" customHeight="1" x14ac:dyDescent="0.2">
      <c r="B26" s="200" t="s">
        <v>105</v>
      </c>
      <c r="C26" s="201" t="s">
        <v>261</v>
      </c>
      <c r="D26" s="201" t="s">
        <v>260</v>
      </c>
      <c r="E26" s="202" t="s">
        <v>264</v>
      </c>
      <c r="F26" s="201" t="s">
        <v>263</v>
      </c>
      <c r="G26" s="201" t="s">
        <v>262</v>
      </c>
      <c r="H26" s="202" t="s">
        <v>276</v>
      </c>
      <c r="I26" s="203" t="s">
        <v>273</v>
      </c>
      <c r="J26" s="27"/>
      <c r="K26" s="27"/>
      <c r="M26" s="179"/>
    </row>
    <row r="27" spans="2:14" ht="15" customHeight="1" x14ac:dyDescent="0.2">
      <c r="B27" s="204" t="s">
        <v>333</v>
      </c>
      <c r="C27" s="205">
        <v>795</v>
      </c>
      <c r="D27" s="206">
        <v>795</v>
      </c>
      <c r="E27" s="255">
        <f>IF(OR(C27=0,C27=""),0,D27/C27)</f>
        <v>1</v>
      </c>
      <c r="F27" s="563">
        <f>SUM(C27:C38)</f>
        <v>15027</v>
      </c>
      <c r="G27" s="563">
        <f>SUM(D27:D38)</f>
        <v>12653</v>
      </c>
      <c r="H27" s="251">
        <f>+(D27*100%)/$G$23</f>
        <v>5.290477141145937E-2</v>
      </c>
      <c r="I27" s="566">
        <f>G27+I22</f>
        <v>30696</v>
      </c>
      <c r="J27" s="39"/>
      <c r="K27" s="39"/>
    </row>
    <row r="28" spans="2:14" ht="15" customHeight="1" x14ac:dyDescent="0.2">
      <c r="B28" s="204" t="s">
        <v>114</v>
      </c>
      <c r="C28" s="205">
        <v>414</v>
      </c>
      <c r="D28" s="205">
        <v>394</v>
      </c>
      <c r="E28" s="255">
        <f t="shared" ref="E28:E38" si="0">IF(OR(C28=0,C28=""),0,D28/C28)</f>
        <v>0.95169082125603865</v>
      </c>
      <c r="F28" s="564"/>
      <c r="G28" s="564"/>
      <c r="H28" s="251">
        <f>+IF(D28="","",((D28*100%)/$G$23)+H27)</f>
        <v>7.9124243029214086E-2</v>
      </c>
      <c r="I28" s="567"/>
      <c r="J28" s="39"/>
      <c r="K28" s="237"/>
    </row>
    <row r="29" spans="2:14" ht="15" customHeight="1" x14ac:dyDescent="0.2">
      <c r="B29" s="204" t="s">
        <v>115</v>
      </c>
      <c r="C29" s="205">
        <v>1000</v>
      </c>
      <c r="D29" s="205">
        <v>1358</v>
      </c>
      <c r="E29" s="255">
        <f t="shared" si="0"/>
        <v>1.3580000000000001</v>
      </c>
      <c r="F29" s="564"/>
      <c r="G29" s="564"/>
      <c r="H29" s="251">
        <f t="shared" ref="H29:H38" si="1">+IF(D29="","",((D29*100%)/$G$23)+H28)</f>
        <v>0.16949490916350568</v>
      </c>
      <c r="I29" s="567"/>
      <c r="J29" s="39"/>
      <c r="K29" s="39"/>
    </row>
    <row r="30" spans="2:14" ht="15" customHeight="1" x14ac:dyDescent="0.2">
      <c r="B30" s="204" t="s">
        <v>116</v>
      </c>
      <c r="C30" s="205">
        <v>1165</v>
      </c>
      <c r="D30" s="205">
        <v>1055</v>
      </c>
      <c r="E30" s="255">
        <f t="shared" si="0"/>
        <v>0.90557939914163088</v>
      </c>
      <c r="F30" s="564"/>
      <c r="G30" s="564"/>
      <c r="H30" s="251">
        <f t="shared" si="1"/>
        <v>0.23970186996739201</v>
      </c>
      <c r="I30" s="567"/>
      <c r="J30" s="225"/>
      <c r="K30" s="229"/>
    </row>
    <row r="31" spans="2:14" ht="15" customHeight="1" x14ac:dyDescent="0.2">
      <c r="B31" s="204" t="s">
        <v>117</v>
      </c>
      <c r="C31" s="205">
        <v>1167</v>
      </c>
      <c r="D31" s="205">
        <v>1274</v>
      </c>
      <c r="E31" s="255">
        <f t="shared" si="0"/>
        <v>1.091688089117395</v>
      </c>
      <c r="F31" s="564"/>
      <c r="G31" s="564"/>
      <c r="H31" s="251">
        <f t="shared" si="1"/>
        <v>0.32448259799028412</v>
      </c>
      <c r="I31" s="567"/>
      <c r="J31" s="39"/>
      <c r="K31" s="229"/>
    </row>
    <row r="32" spans="2:14" ht="15" customHeight="1" x14ac:dyDescent="0.2">
      <c r="B32" s="204" t="s">
        <v>118</v>
      </c>
      <c r="C32" s="205">
        <v>1219</v>
      </c>
      <c r="D32" s="205">
        <v>1307</v>
      </c>
      <c r="E32" s="255">
        <f t="shared" si="0"/>
        <v>1.0721903199343725</v>
      </c>
      <c r="F32" s="564"/>
      <c r="G32" s="564"/>
      <c r="H32" s="251">
        <f t="shared" si="1"/>
        <v>0.41145937312836889</v>
      </c>
      <c r="I32" s="567"/>
      <c r="J32" s="39"/>
      <c r="K32" s="39"/>
    </row>
    <row r="33" spans="2:11" ht="15" customHeight="1" x14ac:dyDescent="0.2">
      <c r="B33" s="204" t="s">
        <v>119</v>
      </c>
      <c r="C33" s="205">
        <v>1219</v>
      </c>
      <c r="D33" s="205">
        <v>1565</v>
      </c>
      <c r="E33" s="255">
        <f t="shared" si="0"/>
        <v>1.283839212469237</v>
      </c>
      <c r="F33" s="564"/>
      <c r="G33" s="564"/>
      <c r="H33" s="251">
        <f t="shared" si="1"/>
        <v>0.5156052438943235</v>
      </c>
      <c r="I33" s="567"/>
      <c r="J33" s="39"/>
      <c r="K33" s="39"/>
    </row>
    <row r="34" spans="2:11" ht="15" customHeight="1" x14ac:dyDescent="0.2">
      <c r="B34" s="204" t="s">
        <v>120</v>
      </c>
      <c r="C34" s="205">
        <v>1229</v>
      </c>
      <c r="D34" s="205">
        <v>1643</v>
      </c>
      <c r="E34" s="255">
        <f t="shared" si="0"/>
        <v>1.3368592351505288</v>
      </c>
      <c r="F34" s="564"/>
      <c r="G34" s="564"/>
      <c r="H34" s="251">
        <f t="shared" si="1"/>
        <v>0.62494177147800622</v>
      </c>
      <c r="I34" s="567"/>
      <c r="J34" s="229"/>
      <c r="K34" s="39"/>
    </row>
    <row r="35" spans="2:11" ht="15" customHeight="1" x14ac:dyDescent="0.2">
      <c r="B35" s="204" t="s">
        <v>121</v>
      </c>
      <c r="C35" s="205">
        <v>1234</v>
      </c>
      <c r="D35" s="205">
        <v>1784</v>
      </c>
      <c r="E35" s="255">
        <f t="shared" si="0"/>
        <v>1.4457050243111831</v>
      </c>
      <c r="F35" s="564"/>
      <c r="G35" s="564"/>
      <c r="H35" s="251">
        <f>+IF(D35="","",((D35*100%)/$G$23)+H34)</f>
        <v>0.74366140946296666</v>
      </c>
      <c r="I35" s="567"/>
      <c r="J35" s="229"/>
      <c r="K35" s="39"/>
    </row>
    <row r="36" spans="2:11" ht="15" customHeight="1" x14ac:dyDescent="0.2">
      <c r="B36" s="204" t="s">
        <v>122</v>
      </c>
      <c r="C36" s="205">
        <v>1867</v>
      </c>
      <c r="D36" s="205">
        <v>1478</v>
      </c>
      <c r="E36" s="255">
        <f t="shared" si="0"/>
        <v>0.79164434922335303</v>
      </c>
      <c r="F36" s="564"/>
      <c r="G36" s="564"/>
      <c r="H36" s="251">
        <f t="shared" si="1"/>
        <v>0.84201770147068611</v>
      </c>
      <c r="I36" s="567"/>
      <c r="J36" s="229"/>
      <c r="K36" s="39"/>
    </row>
    <row r="37" spans="2:11" ht="15" customHeight="1" x14ac:dyDescent="0.2">
      <c r="B37" s="204" t="s">
        <v>123</v>
      </c>
      <c r="C37" s="205">
        <v>1862</v>
      </c>
      <c r="D37" s="205"/>
      <c r="E37" s="255">
        <f t="shared" si="0"/>
        <v>0</v>
      </c>
      <c r="F37" s="564"/>
      <c r="G37" s="564"/>
      <c r="H37" s="251" t="str">
        <f t="shared" si="1"/>
        <v/>
      </c>
      <c r="I37" s="567"/>
      <c r="J37" s="39"/>
      <c r="K37" s="39"/>
    </row>
    <row r="38" spans="2:11" ht="15" customHeight="1" x14ac:dyDescent="0.2">
      <c r="B38" s="204" t="s">
        <v>124</v>
      </c>
      <c r="C38" s="205">
        <v>1856</v>
      </c>
      <c r="D38" s="205"/>
      <c r="E38" s="255">
        <f t="shared" si="0"/>
        <v>0</v>
      </c>
      <c r="F38" s="565"/>
      <c r="G38" s="565"/>
      <c r="H38" s="251" t="str">
        <f t="shared" si="1"/>
        <v/>
      </c>
      <c r="I38" s="568"/>
      <c r="J38" s="39"/>
      <c r="K38" s="39"/>
    </row>
    <row r="39" spans="2:11" ht="33.75" customHeight="1" x14ac:dyDescent="0.2">
      <c r="B39" s="216" t="s">
        <v>277</v>
      </c>
      <c r="C39" s="507" t="s">
        <v>359</v>
      </c>
      <c r="D39" s="508"/>
      <c r="E39" s="508"/>
      <c r="F39" s="508"/>
      <c r="G39" s="508"/>
      <c r="H39" s="508"/>
      <c r="I39" s="509"/>
      <c r="J39" s="40"/>
      <c r="K39" s="40"/>
    </row>
    <row r="40" spans="2:11" ht="34.5" customHeight="1" x14ac:dyDescent="0.2">
      <c r="B40" s="540"/>
      <c r="C40" s="541"/>
      <c r="D40" s="541"/>
      <c r="E40" s="541"/>
      <c r="F40" s="541"/>
      <c r="G40" s="541"/>
      <c r="H40" s="541"/>
      <c r="I40" s="542"/>
      <c r="J40" s="64"/>
      <c r="K40" s="64"/>
    </row>
    <row r="41" spans="2:11" ht="34.5" customHeight="1" x14ac:dyDescent="0.2">
      <c r="B41" s="543"/>
      <c r="C41" s="544"/>
      <c r="D41" s="544"/>
      <c r="E41" s="544"/>
      <c r="F41" s="544"/>
      <c r="G41" s="544"/>
      <c r="H41" s="544"/>
      <c r="I41" s="545"/>
      <c r="J41" s="40"/>
      <c r="K41" s="40"/>
    </row>
    <row r="42" spans="2:11" ht="34.5" customHeight="1" x14ac:dyDescent="0.2">
      <c r="B42" s="543"/>
      <c r="C42" s="544"/>
      <c r="D42" s="544"/>
      <c r="E42" s="544"/>
      <c r="F42" s="544"/>
      <c r="G42" s="544"/>
      <c r="H42" s="544"/>
      <c r="I42" s="545"/>
      <c r="J42" s="40"/>
      <c r="K42" s="40"/>
    </row>
    <row r="43" spans="2:11" ht="34.5" customHeight="1" x14ac:dyDescent="0.2">
      <c r="B43" s="543"/>
      <c r="C43" s="544"/>
      <c r="D43" s="544"/>
      <c r="E43" s="544"/>
      <c r="F43" s="544"/>
      <c r="G43" s="544"/>
      <c r="H43" s="544"/>
      <c r="I43" s="545"/>
      <c r="J43" s="40"/>
      <c r="K43" s="40"/>
    </row>
    <row r="44" spans="2:11" ht="95.25" customHeight="1" x14ac:dyDescent="0.2">
      <c r="B44" s="546"/>
      <c r="C44" s="547"/>
      <c r="D44" s="547"/>
      <c r="E44" s="547"/>
      <c r="F44" s="547"/>
      <c r="G44" s="547"/>
      <c r="H44" s="547"/>
      <c r="I44" s="548"/>
      <c r="J44" s="41"/>
      <c r="K44" s="41"/>
    </row>
    <row r="45" spans="2:11" ht="208.5" customHeight="1" x14ac:dyDescent="0.2">
      <c r="B45" s="195" t="s">
        <v>278</v>
      </c>
      <c r="C45" s="552" t="s">
        <v>358</v>
      </c>
      <c r="D45" s="550"/>
      <c r="E45" s="550"/>
      <c r="F45" s="550"/>
      <c r="G45" s="550"/>
      <c r="H45" s="550"/>
      <c r="I45" s="551"/>
      <c r="J45" s="42"/>
      <c r="K45" s="42"/>
    </row>
    <row r="46" spans="2:11" ht="36" customHeight="1" x14ac:dyDescent="0.2">
      <c r="B46" s="195" t="s">
        <v>279</v>
      </c>
      <c r="C46" s="552" t="s">
        <v>351</v>
      </c>
      <c r="D46" s="550"/>
      <c r="E46" s="550"/>
      <c r="F46" s="550"/>
      <c r="G46" s="550"/>
      <c r="H46" s="550"/>
      <c r="I46" s="551"/>
      <c r="J46" s="42"/>
      <c r="K46" s="42"/>
    </row>
    <row r="47" spans="2:11" ht="81.75" customHeight="1" x14ac:dyDescent="0.2">
      <c r="B47" s="217" t="s">
        <v>280</v>
      </c>
      <c r="C47" s="549" t="s">
        <v>341</v>
      </c>
      <c r="D47" s="553"/>
      <c r="E47" s="553"/>
      <c r="F47" s="553"/>
      <c r="G47" s="553"/>
      <c r="H47" s="553"/>
      <c r="I47" s="554"/>
      <c r="J47" s="42"/>
      <c r="K47" s="42"/>
    </row>
    <row r="48" spans="2:11" ht="22.5" customHeight="1" x14ac:dyDescent="0.2">
      <c r="B48" s="524" t="s">
        <v>236</v>
      </c>
      <c r="C48" s="525"/>
      <c r="D48" s="525"/>
      <c r="E48" s="525"/>
      <c r="F48" s="525"/>
      <c r="G48" s="525"/>
      <c r="H48" s="525"/>
      <c r="I48" s="526"/>
      <c r="J48" s="42"/>
      <c r="K48" s="42"/>
    </row>
    <row r="49" spans="2:11" ht="22.5" customHeight="1" x14ac:dyDescent="0.2">
      <c r="B49" s="536" t="s">
        <v>281</v>
      </c>
      <c r="C49" s="209" t="s">
        <v>282</v>
      </c>
      <c r="D49" s="538" t="s">
        <v>283</v>
      </c>
      <c r="E49" s="538"/>
      <c r="F49" s="538"/>
      <c r="G49" s="538" t="s">
        <v>284</v>
      </c>
      <c r="H49" s="538"/>
      <c r="I49" s="539"/>
      <c r="J49" s="43"/>
      <c r="K49" s="43"/>
    </row>
    <row r="50" spans="2:11" ht="50.25" customHeight="1" x14ac:dyDescent="0.2">
      <c r="B50" s="537"/>
      <c r="C50" s="210" t="s">
        <v>338</v>
      </c>
      <c r="D50" s="467" t="s">
        <v>338</v>
      </c>
      <c r="E50" s="467"/>
      <c r="F50" s="467"/>
      <c r="G50" s="467" t="s">
        <v>338</v>
      </c>
      <c r="H50" s="467"/>
      <c r="I50" s="468"/>
      <c r="J50" s="43"/>
      <c r="K50" s="43"/>
    </row>
    <row r="51" spans="2:11" ht="82.5" customHeight="1" x14ac:dyDescent="0.2">
      <c r="B51" s="218" t="s">
        <v>285</v>
      </c>
      <c r="C51" s="467" t="s">
        <v>346</v>
      </c>
      <c r="D51" s="467"/>
      <c r="E51" s="467"/>
      <c r="F51" s="467"/>
      <c r="G51" s="467"/>
      <c r="H51" s="467"/>
      <c r="I51" s="468"/>
      <c r="J51" s="46"/>
      <c r="K51" s="46"/>
    </row>
    <row r="52" spans="2:11" ht="28.5" customHeight="1" x14ac:dyDescent="0.2">
      <c r="B52" s="219" t="s">
        <v>286</v>
      </c>
      <c r="C52" s="467" t="s">
        <v>354</v>
      </c>
      <c r="D52" s="467"/>
      <c r="E52" s="467"/>
      <c r="F52" s="467"/>
      <c r="G52" s="467"/>
      <c r="H52" s="467"/>
      <c r="I52" s="468"/>
      <c r="J52" s="46"/>
      <c r="K52" s="46"/>
    </row>
    <row r="53" spans="2:11" ht="30" customHeight="1" x14ac:dyDescent="0.2">
      <c r="B53" s="217" t="s">
        <v>287</v>
      </c>
      <c r="C53" s="467" t="s">
        <v>345</v>
      </c>
      <c r="D53" s="467"/>
      <c r="E53" s="467"/>
      <c r="F53" s="467"/>
      <c r="G53" s="467"/>
      <c r="H53" s="467"/>
      <c r="I53" s="468"/>
      <c r="J53" s="47"/>
      <c r="K53" s="47"/>
    </row>
    <row r="54" spans="2:11" ht="31.5" customHeight="1" thickBot="1" x14ac:dyDescent="0.25">
      <c r="B54" s="220" t="s">
        <v>288</v>
      </c>
      <c r="C54" s="469"/>
      <c r="D54" s="469"/>
      <c r="E54" s="469"/>
      <c r="F54" s="469"/>
      <c r="G54" s="469"/>
      <c r="H54" s="469"/>
      <c r="I54" s="47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PxK2uDnSalP1chx9eGj0hlrjiS41IXen/BTvHffjrz0jhwXpC/8d9XSIxJG8jVhfTkwNBgbOUFW0iL7zWvXy7g==" saltValue="vteP+q6Cs5aNCcoe0RBi3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33" zoomScaleNormal="100" workbookViewId="0">
      <selection activeCell="C45" sqref="C45:I45"/>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hidden="1" customWidth="1"/>
    <col min="13" max="18" width="11.42578125" style="178" hidden="1" customWidth="1"/>
    <col min="19" max="19" width="27.140625" style="11" hidden="1" customWidth="1"/>
    <col min="20" max="21" width="0" style="11" hidden="1" customWidth="1"/>
    <col min="22" max="24" width="0" style="12" hidden="1" customWidth="1"/>
    <col min="25" max="16384" width="11.42578125" style="7" hidden="1"/>
  </cols>
  <sheetData>
    <row r="1" spans="2:14" ht="37.5" customHeight="1" x14ac:dyDescent="0.2">
      <c r="B1" s="463"/>
      <c r="C1" s="471" t="s">
        <v>25</v>
      </c>
      <c r="D1" s="471"/>
      <c r="E1" s="471"/>
      <c r="F1" s="471"/>
      <c r="G1" s="471"/>
      <c r="H1" s="471"/>
      <c r="I1" s="465"/>
      <c r="J1" s="13"/>
      <c r="K1" s="13"/>
      <c r="M1" s="177" t="s">
        <v>47</v>
      </c>
    </row>
    <row r="2" spans="2:14" ht="37.5" customHeight="1" x14ac:dyDescent="0.2">
      <c r="B2" s="464"/>
      <c r="C2" s="472" t="s">
        <v>239</v>
      </c>
      <c r="D2" s="472"/>
      <c r="E2" s="472"/>
      <c r="F2" s="472"/>
      <c r="G2" s="472"/>
      <c r="H2" s="472"/>
      <c r="I2" s="466"/>
      <c r="J2" s="13"/>
      <c r="K2" s="13"/>
      <c r="M2" s="177" t="s">
        <v>48</v>
      </c>
    </row>
    <row r="3" spans="2:14" ht="37.5" customHeight="1" x14ac:dyDescent="0.2">
      <c r="B3" s="464"/>
      <c r="C3" s="472" t="s">
        <v>240</v>
      </c>
      <c r="D3" s="472"/>
      <c r="E3" s="472"/>
      <c r="F3" s="472" t="s">
        <v>241</v>
      </c>
      <c r="G3" s="472"/>
      <c r="H3" s="472"/>
      <c r="I3" s="466"/>
      <c r="J3" s="13"/>
      <c r="K3" s="13"/>
      <c r="M3" s="177" t="s">
        <v>50</v>
      </c>
    </row>
    <row r="4" spans="2:14" ht="23.25" customHeight="1" x14ac:dyDescent="0.2">
      <c r="B4" s="473"/>
      <c r="C4" s="474"/>
      <c r="D4" s="474"/>
      <c r="E4" s="474"/>
      <c r="F4" s="474"/>
      <c r="G4" s="474"/>
      <c r="H4" s="474"/>
      <c r="I4" s="475"/>
      <c r="J4" s="15"/>
      <c r="K4" s="15"/>
    </row>
    <row r="5" spans="2:14" ht="24" customHeight="1" x14ac:dyDescent="0.2">
      <c r="B5" s="476" t="s">
        <v>234</v>
      </c>
      <c r="C5" s="477"/>
      <c r="D5" s="477"/>
      <c r="E5" s="477"/>
      <c r="F5" s="477"/>
      <c r="G5" s="477"/>
      <c r="H5" s="477"/>
      <c r="I5" s="478"/>
      <c r="J5" s="64"/>
      <c r="K5" s="64"/>
      <c r="N5" s="178" t="s">
        <v>57</v>
      </c>
    </row>
    <row r="6" spans="2:14" ht="30.75" customHeight="1" x14ac:dyDescent="0.2">
      <c r="B6" s="233" t="s">
        <v>242</v>
      </c>
      <c r="C6" s="231">
        <v>3</v>
      </c>
      <c r="D6" s="479" t="s">
        <v>243</v>
      </c>
      <c r="E6" s="479"/>
      <c r="F6" s="481" t="s">
        <v>290</v>
      </c>
      <c r="G6" s="481"/>
      <c r="H6" s="481"/>
      <c r="I6" s="482"/>
      <c r="J6" s="18"/>
      <c r="K6" s="18"/>
      <c r="M6" s="177" t="s">
        <v>60</v>
      </c>
      <c r="N6" s="178" t="s">
        <v>61</v>
      </c>
    </row>
    <row r="7" spans="2:14" ht="30.75" customHeight="1" x14ac:dyDescent="0.2">
      <c r="B7" s="233" t="s">
        <v>244</v>
      </c>
      <c r="C7" s="231" t="s">
        <v>81</v>
      </c>
      <c r="D7" s="479" t="s">
        <v>245</v>
      </c>
      <c r="E7" s="479"/>
      <c r="F7" s="480" t="s">
        <v>289</v>
      </c>
      <c r="G7" s="480"/>
      <c r="H7" s="194" t="s">
        <v>246</v>
      </c>
      <c r="I7" s="232" t="s">
        <v>81</v>
      </c>
      <c r="J7" s="20"/>
      <c r="K7" s="20"/>
      <c r="M7" s="177" t="s">
        <v>65</v>
      </c>
      <c r="N7" s="178" t="s">
        <v>66</v>
      </c>
    </row>
    <row r="8" spans="2:14" ht="30.75" customHeight="1" x14ac:dyDescent="0.2">
      <c r="B8" s="233" t="s">
        <v>247</v>
      </c>
      <c r="C8" s="481" t="s">
        <v>293</v>
      </c>
      <c r="D8" s="481"/>
      <c r="E8" s="481"/>
      <c r="F8" s="481"/>
      <c r="G8" s="194" t="s">
        <v>248</v>
      </c>
      <c r="H8" s="486">
        <v>7551</v>
      </c>
      <c r="I8" s="487"/>
      <c r="J8" s="22"/>
      <c r="K8" s="22"/>
      <c r="M8" s="177" t="s">
        <v>69</v>
      </c>
      <c r="N8" s="178" t="s">
        <v>70</v>
      </c>
    </row>
    <row r="9" spans="2:14" ht="30.75" customHeight="1" x14ac:dyDescent="0.2">
      <c r="B9" s="233" t="s">
        <v>48</v>
      </c>
      <c r="C9" s="488" t="s">
        <v>65</v>
      </c>
      <c r="D9" s="488"/>
      <c r="E9" s="488"/>
      <c r="F9" s="488"/>
      <c r="G9" s="194" t="s">
        <v>249</v>
      </c>
      <c r="H9" s="489" t="s">
        <v>306</v>
      </c>
      <c r="I9" s="490"/>
      <c r="J9" s="23"/>
      <c r="K9" s="23"/>
      <c r="M9" s="179" t="s">
        <v>73</v>
      </c>
    </row>
    <row r="10" spans="2:14" ht="30.75" customHeight="1" x14ac:dyDescent="0.2">
      <c r="B10" s="233" t="s">
        <v>250</v>
      </c>
      <c r="C10" s="481" t="s">
        <v>343</v>
      </c>
      <c r="D10" s="481"/>
      <c r="E10" s="481"/>
      <c r="F10" s="481"/>
      <c r="G10" s="481"/>
      <c r="H10" s="481"/>
      <c r="I10" s="482"/>
      <c r="J10" s="25"/>
      <c r="K10" s="25"/>
      <c r="M10" s="179"/>
    </row>
    <row r="11" spans="2:14" ht="30.75" customHeight="1" x14ac:dyDescent="0.2">
      <c r="B11" s="233" t="s">
        <v>251</v>
      </c>
      <c r="C11" s="569" t="s">
        <v>303</v>
      </c>
      <c r="D11" s="569"/>
      <c r="E11" s="569"/>
      <c r="F11" s="569"/>
      <c r="G11" s="569"/>
      <c r="H11" s="569"/>
      <c r="I11" s="570"/>
      <c r="J11" s="20"/>
      <c r="K11" s="20"/>
      <c r="M11" s="179"/>
      <c r="N11" s="178" t="s">
        <v>76</v>
      </c>
    </row>
    <row r="12" spans="2:14" ht="30.75" customHeight="1" x14ac:dyDescent="0.2">
      <c r="B12" s="233" t="s">
        <v>254</v>
      </c>
      <c r="C12" s="494" t="s">
        <v>309</v>
      </c>
      <c r="D12" s="494"/>
      <c r="E12" s="494"/>
      <c r="F12" s="494"/>
      <c r="G12" s="194" t="s">
        <v>252</v>
      </c>
      <c r="H12" s="495" t="s">
        <v>91</v>
      </c>
      <c r="I12" s="496"/>
      <c r="J12" s="20"/>
      <c r="K12" s="20"/>
      <c r="M12" s="179" t="s">
        <v>80</v>
      </c>
      <c r="N12" s="178" t="s">
        <v>81</v>
      </c>
    </row>
    <row r="13" spans="2:14" ht="30.75" customHeight="1" x14ac:dyDescent="0.2">
      <c r="B13" s="233" t="s">
        <v>255</v>
      </c>
      <c r="C13" s="497" t="s">
        <v>334</v>
      </c>
      <c r="D13" s="497"/>
      <c r="E13" s="497"/>
      <c r="F13" s="497"/>
      <c r="G13" s="194" t="s">
        <v>253</v>
      </c>
      <c r="H13" s="480" t="s">
        <v>70</v>
      </c>
      <c r="I13" s="498"/>
      <c r="J13" s="20"/>
      <c r="K13" s="20"/>
      <c r="M13" s="179" t="s">
        <v>84</v>
      </c>
    </row>
    <row r="14" spans="2:14" ht="64.5" customHeight="1" x14ac:dyDescent="0.2">
      <c r="B14" s="233" t="s">
        <v>256</v>
      </c>
      <c r="C14" s="499" t="s">
        <v>329</v>
      </c>
      <c r="D14" s="499"/>
      <c r="E14" s="499"/>
      <c r="F14" s="499"/>
      <c r="G14" s="499"/>
      <c r="H14" s="499"/>
      <c r="I14" s="500"/>
      <c r="J14" s="25"/>
      <c r="K14" s="25"/>
      <c r="M14" s="179" t="s">
        <v>86</v>
      </c>
    </row>
    <row r="15" spans="2:14" ht="30.75" customHeight="1" x14ac:dyDescent="0.2">
      <c r="B15" s="233" t="s">
        <v>257</v>
      </c>
      <c r="C15" s="483" t="s">
        <v>327</v>
      </c>
      <c r="D15" s="484"/>
      <c r="E15" s="484"/>
      <c r="F15" s="484"/>
      <c r="G15" s="484"/>
      <c r="H15" s="484"/>
      <c r="I15" s="485"/>
      <c r="J15" s="26"/>
      <c r="K15" s="26"/>
      <c r="M15" s="179" t="s">
        <v>88</v>
      </c>
    </row>
    <row r="16" spans="2:14" ht="20.25" customHeight="1" x14ac:dyDescent="0.2">
      <c r="B16" s="233" t="s">
        <v>258</v>
      </c>
      <c r="C16" s="481" t="s">
        <v>310</v>
      </c>
      <c r="D16" s="481"/>
      <c r="E16" s="481"/>
      <c r="F16" s="481"/>
      <c r="G16" s="481"/>
      <c r="H16" s="481"/>
      <c r="I16" s="482"/>
      <c r="J16" s="27"/>
      <c r="K16" s="27"/>
      <c r="M16" s="179"/>
    </row>
    <row r="17" spans="2:18" ht="30.75" customHeight="1" x14ac:dyDescent="0.2">
      <c r="B17" s="233" t="s">
        <v>259</v>
      </c>
      <c r="C17" s="480" t="s">
        <v>308</v>
      </c>
      <c r="D17" s="501"/>
      <c r="E17" s="501"/>
      <c r="F17" s="501"/>
      <c r="G17" s="501"/>
      <c r="H17" s="501"/>
      <c r="I17" s="502"/>
      <c r="J17" s="28"/>
      <c r="K17" s="28"/>
      <c r="M17" s="179" t="s">
        <v>91</v>
      </c>
    </row>
    <row r="18" spans="2:18" ht="18" customHeight="1" x14ac:dyDescent="0.2">
      <c r="B18" s="503" t="s">
        <v>265</v>
      </c>
      <c r="C18" s="504" t="s">
        <v>237</v>
      </c>
      <c r="D18" s="504"/>
      <c r="E18" s="504"/>
      <c r="F18" s="505" t="s">
        <v>238</v>
      </c>
      <c r="G18" s="505"/>
      <c r="H18" s="505"/>
      <c r="I18" s="506"/>
      <c r="J18" s="192"/>
      <c r="K18" s="29"/>
      <c r="M18" s="179"/>
    </row>
    <row r="19" spans="2:18" ht="25.5" customHeight="1" x14ac:dyDescent="0.2">
      <c r="B19" s="503"/>
      <c r="C19" s="481" t="s">
        <v>311</v>
      </c>
      <c r="D19" s="481"/>
      <c r="E19" s="481"/>
      <c r="F19" s="481" t="s">
        <v>332</v>
      </c>
      <c r="G19" s="481"/>
      <c r="H19" s="481"/>
      <c r="I19" s="482"/>
      <c r="J19" s="27"/>
      <c r="K19" s="27"/>
      <c r="M19" s="179"/>
    </row>
    <row r="20" spans="2:18" ht="39.75" customHeight="1" x14ac:dyDescent="0.2">
      <c r="B20" s="233" t="s">
        <v>266</v>
      </c>
      <c r="C20" s="510" t="s">
        <v>312</v>
      </c>
      <c r="D20" s="511"/>
      <c r="E20" s="512"/>
      <c r="F20" s="495" t="s">
        <v>312</v>
      </c>
      <c r="G20" s="495"/>
      <c r="H20" s="495"/>
      <c r="I20" s="496"/>
      <c r="J20" s="20"/>
      <c r="K20" s="20"/>
      <c r="M20" s="179"/>
    </row>
    <row r="21" spans="2:18" ht="42" customHeight="1" x14ac:dyDescent="0.2">
      <c r="B21" s="233" t="s">
        <v>267</v>
      </c>
      <c r="C21" s="513" t="s">
        <v>313</v>
      </c>
      <c r="D21" s="514"/>
      <c r="E21" s="515"/>
      <c r="F21" s="513" t="s">
        <v>314</v>
      </c>
      <c r="G21" s="514"/>
      <c r="H21" s="514"/>
      <c r="I21" s="516"/>
      <c r="J21" s="26"/>
      <c r="K21" s="26"/>
      <c r="M21" s="179"/>
    </row>
    <row r="22" spans="2:18" ht="23.25" customHeight="1" x14ac:dyDescent="0.2">
      <c r="B22" s="233" t="s">
        <v>268</v>
      </c>
      <c r="C22" s="517">
        <v>44197</v>
      </c>
      <c r="D22" s="514"/>
      <c r="E22" s="515"/>
      <c r="F22" s="194" t="s">
        <v>271</v>
      </c>
      <c r="G22" s="211">
        <v>9.6000000000000002E-2</v>
      </c>
      <c r="H22" s="194" t="s">
        <v>275</v>
      </c>
      <c r="I22" s="212">
        <f>G22</f>
        <v>9.6000000000000002E-2</v>
      </c>
      <c r="J22" s="227"/>
      <c r="K22" s="31"/>
      <c r="M22" s="179"/>
    </row>
    <row r="23" spans="2:18" ht="27" customHeight="1" x14ac:dyDescent="0.2">
      <c r="B23" s="233" t="s">
        <v>269</v>
      </c>
      <c r="C23" s="517">
        <v>44561</v>
      </c>
      <c r="D23" s="514"/>
      <c r="E23" s="515"/>
      <c r="F23" s="194" t="s">
        <v>272</v>
      </c>
      <c r="G23" s="513">
        <v>0.16400000000000001</v>
      </c>
      <c r="H23" s="514"/>
      <c r="I23" s="516"/>
      <c r="J23" s="32"/>
      <c r="K23" s="32"/>
      <c r="M23" s="179"/>
      <c r="N23" s="181"/>
      <c r="P23" s="178">
        <f>N24*M23</f>
        <v>0</v>
      </c>
      <c r="R23" s="178">
        <v>9.5300000000000003E-3</v>
      </c>
    </row>
    <row r="24" spans="2:18" ht="30.75" customHeight="1" x14ac:dyDescent="0.2">
      <c r="B24" s="235" t="s">
        <v>270</v>
      </c>
      <c r="C24" s="521" t="s">
        <v>88</v>
      </c>
      <c r="D24" s="522"/>
      <c r="E24" s="523"/>
      <c r="F24" s="199" t="s">
        <v>274</v>
      </c>
      <c r="G24" s="513" t="s">
        <v>223</v>
      </c>
      <c r="H24" s="514"/>
      <c r="I24" s="516"/>
      <c r="J24" s="192"/>
      <c r="K24" s="191"/>
      <c r="M24" s="180"/>
      <c r="N24" s="182"/>
      <c r="O24" s="182" t="e">
        <f>N24/N23</f>
        <v>#DIV/0!</v>
      </c>
      <c r="P24" s="182"/>
      <c r="R24" s="178">
        <v>9.5300000000000003E-3</v>
      </c>
    </row>
    <row r="25" spans="2:18" ht="22.5" customHeight="1" x14ac:dyDescent="0.2">
      <c r="B25" s="524" t="s">
        <v>235</v>
      </c>
      <c r="C25" s="525"/>
      <c r="D25" s="525"/>
      <c r="E25" s="525"/>
      <c r="F25" s="525"/>
      <c r="G25" s="525"/>
      <c r="H25" s="525"/>
      <c r="I25" s="526"/>
      <c r="J25" s="64"/>
      <c r="K25" s="64"/>
      <c r="L25" s="176"/>
      <c r="M25" s="179"/>
      <c r="R25" s="178">
        <v>1.6199999999999999E-2</v>
      </c>
    </row>
    <row r="26" spans="2:18" ht="43.5" customHeight="1" x14ac:dyDescent="0.2">
      <c r="B26" s="200" t="s">
        <v>105</v>
      </c>
      <c r="C26" s="230" t="s">
        <v>261</v>
      </c>
      <c r="D26" s="230" t="s">
        <v>260</v>
      </c>
      <c r="E26" s="202" t="s">
        <v>264</v>
      </c>
      <c r="F26" s="230" t="s">
        <v>263</v>
      </c>
      <c r="G26" s="230" t="s">
        <v>262</v>
      </c>
      <c r="H26" s="202" t="s">
        <v>276</v>
      </c>
      <c r="I26" s="203" t="s">
        <v>273</v>
      </c>
      <c r="J26" s="246"/>
      <c r="K26" s="247"/>
      <c r="L26" s="176"/>
      <c r="M26" s="179"/>
      <c r="R26" s="178">
        <v>1.6199999999999999E-2</v>
      </c>
    </row>
    <row r="27" spans="2:18" ht="12" customHeight="1" x14ac:dyDescent="0.2">
      <c r="B27" s="204" t="s">
        <v>333</v>
      </c>
      <c r="C27" s="213">
        <v>1.4500000000000001E-2</v>
      </c>
      <c r="D27" s="214">
        <v>1.06E-2</v>
      </c>
      <c r="E27" s="207">
        <f>IF(OR(C27=0,C27=""),0,D27/C27)</f>
        <v>0.73103448275862071</v>
      </c>
      <c r="F27" s="571">
        <f>SUM(C27:C38)</f>
        <v>0.16379999999999997</v>
      </c>
      <c r="G27" s="574">
        <f>SUM(D27:D38)</f>
        <v>0.12461891999999999</v>
      </c>
      <c r="H27" s="208">
        <f>+(D27*100%)/$G$23</f>
        <v>6.4634146341463417E-2</v>
      </c>
      <c r="I27" s="577">
        <f>G27+I22</f>
        <v>0.22061892</v>
      </c>
      <c r="J27" s="248"/>
      <c r="K27" s="75"/>
    </row>
    <row r="28" spans="2:18" ht="12" customHeight="1" x14ac:dyDescent="0.2">
      <c r="B28" s="204" t="s">
        <v>114</v>
      </c>
      <c r="C28" s="213">
        <v>1.18E-2</v>
      </c>
      <c r="D28" s="214">
        <v>1.18E-2</v>
      </c>
      <c r="E28" s="207">
        <f t="shared" ref="E28:E38" si="0">IF(OR(C28=0,C28=""),0,D28/C28)</f>
        <v>1</v>
      </c>
      <c r="F28" s="572"/>
      <c r="G28" s="575"/>
      <c r="H28" s="208">
        <f>+IF(D28="","",((D28*100%)/$G$23)+H27)</f>
        <v>0.13658536585365855</v>
      </c>
      <c r="I28" s="578"/>
      <c r="J28" s="243">
        <v>9.6000000000000002E-2</v>
      </c>
      <c r="K28" s="249"/>
    </row>
    <row r="29" spans="2:18" ht="12" customHeight="1" x14ac:dyDescent="0.2">
      <c r="B29" s="204" t="s">
        <v>115</v>
      </c>
      <c r="C29" s="213">
        <v>1.21E-2</v>
      </c>
      <c r="D29" s="214">
        <v>1.15E-2</v>
      </c>
      <c r="E29" s="207">
        <f t="shared" si="0"/>
        <v>0.95041322314049592</v>
      </c>
      <c r="F29" s="572"/>
      <c r="G29" s="575"/>
      <c r="H29" s="208">
        <f t="shared" ref="H29:H38" si="1">+IF(D29="","",((D29*100%)/$G$23)+H28)</f>
        <v>0.20670731707317075</v>
      </c>
      <c r="I29" s="578"/>
      <c r="J29" s="242">
        <v>4.0000000000000001E-3</v>
      </c>
      <c r="K29" s="249">
        <v>3.4999999999999997E-5</v>
      </c>
    </row>
    <row r="30" spans="2:18" ht="12" customHeight="1" x14ac:dyDescent="0.2">
      <c r="B30" s="204" t="s">
        <v>116</v>
      </c>
      <c r="C30" s="213">
        <v>1.54E-2</v>
      </c>
      <c r="D30" s="214">
        <v>1.4999999999999999E-2</v>
      </c>
      <c r="E30" s="207">
        <f t="shared" si="0"/>
        <v>0.97402597402597391</v>
      </c>
      <c r="F30" s="572"/>
      <c r="G30" s="575"/>
      <c r="H30" s="208">
        <f t="shared" si="1"/>
        <v>0.29817073170731712</v>
      </c>
      <c r="I30" s="578"/>
      <c r="J30" s="242"/>
      <c r="K30" s="249"/>
    </row>
    <row r="31" spans="2:18" ht="12" customHeight="1" x14ac:dyDescent="0.2">
      <c r="B31" s="204" t="s">
        <v>117</v>
      </c>
      <c r="C31" s="213">
        <v>1.54E-2</v>
      </c>
      <c r="D31" s="214">
        <v>1.26E-2</v>
      </c>
      <c r="E31" s="207">
        <f t="shared" si="0"/>
        <v>0.81818181818181812</v>
      </c>
      <c r="F31" s="572"/>
      <c r="G31" s="575"/>
      <c r="H31" s="208">
        <f t="shared" si="1"/>
        <v>0.37500000000000006</v>
      </c>
      <c r="I31" s="578"/>
      <c r="J31" s="242"/>
      <c r="K31" s="242"/>
    </row>
    <row r="32" spans="2:18" ht="12" customHeight="1" x14ac:dyDescent="0.2">
      <c r="B32" s="204" t="s">
        <v>118</v>
      </c>
      <c r="C32" s="213">
        <v>1.54E-2</v>
      </c>
      <c r="D32" s="214">
        <v>1.2E-2</v>
      </c>
      <c r="E32" s="207">
        <f t="shared" si="0"/>
        <v>0.77922077922077926</v>
      </c>
      <c r="F32" s="572"/>
      <c r="G32" s="575"/>
      <c r="H32" s="208">
        <f t="shared" si="1"/>
        <v>0.44817073170731714</v>
      </c>
      <c r="I32" s="578"/>
      <c r="J32" s="242">
        <v>9.9500000000000005E-2</v>
      </c>
      <c r="K32" s="242"/>
    </row>
    <row r="33" spans="2:11" ht="12" customHeight="1" x14ac:dyDescent="0.2">
      <c r="B33" s="204" t="s">
        <v>119</v>
      </c>
      <c r="C33" s="213">
        <v>1.32E-2</v>
      </c>
      <c r="D33" s="214">
        <v>1.2999999999999999E-2</v>
      </c>
      <c r="E33" s="207">
        <f t="shared" si="0"/>
        <v>0.98484848484848486</v>
      </c>
      <c r="F33" s="572"/>
      <c r="G33" s="575"/>
      <c r="H33" s="208">
        <f>+IF(D33="","",((D33*100%)/$G$23)+H32)</f>
        <v>0.52743902439024393</v>
      </c>
      <c r="I33" s="578"/>
      <c r="J33" s="242">
        <f>J32-J29</f>
        <v>9.5500000000000002E-2</v>
      </c>
      <c r="K33" s="243"/>
    </row>
    <row r="34" spans="2:11" ht="12" customHeight="1" x14ac:dyDescent="0.2">
      <c r="B34" s="204" t="s">
        <v>120</v>
      </c>
      <c r="C34" s="213">
        <v>1.32E-2</v>
      </c>
      <c r="D34" s="214">
        <v>1.2999999999999999E-2</v>
      </c>
      <c r="E34" s="207">
        <f t="shared" si="0"/>
        <v>0.98484848484848486</v>
      </c>
      <c r="F34" s="572"/>
      <c r="G34" s="575"/>
      <c r="H34" s="208">
        <f t="shared" si="1"/>
        <v>0.60670731707317072</v>
      </c>
      <c r="I34" s="578"/>
      <c r="J34" s="242">
        <v>3.5000000000000001E-3</v>
      </c>
      <c r="K34" s="242"/>
    </row>
    <row r="35" spans="2:11" ht="12" customHeight="1" x14ac:dyDescent="0.2">
      <c r="B35" s="204" t="s">
        <v>121</v>
      </c>
      <c r="C35" s="213">
        <v>1.32E-2</v>
      </c>
      <c r="D35" s="214">
        <v>1.2999999999999999E-2</v>
      </c>
      <c r="E35" s="207">
        <f t="shared" si="0"/>
        <v>0.98484848484848486</v>
      </c>
      <c r="F35" s="572"/>
      <c r="G35" s="575"/>
      <c r="H35" s="208">
        <f t="shared" si="1"/>
        <v>0.6859756097560975</v>
      </c>
      <c r="I35" s="578"/>
      <c r="J35" s="242"/>
      <c r="K35" s="249"/>
    </row>
    <row r="36" spans="2:11" ht="12" customHeight="1" x14ac:dyDescent="0.2">
      <c r="B36" s="204" t="s">
        <v>122</v>
      </c>
      <c r="C36" s="213">
        <v>1.32E-2</v>
      </c>
      <c r="D36" s="214">
        <f>+C36*0.9181</f>
        <v>1.211892E-2</v>
      </c>
      <c r="E36" s="207">
        <f t="shared" si="0"/>
        <v>0.91810000000000003</v>
      </c>
      <c r="F36" s="572"/>
      <c r="G36" s="575"/>
      <c r="H36" s="208">
        <f t="shared" si="1"/>
        <v>0.75987146341463407</v>
      </c>
      <c r="I36" s="578"/>
      <c r="J36" s="242">
        <v>0.1125</v>
      </c>
      <c r="K36" s="249"/>
    </row>
    <row r="37" spans="2:11" ht="12" customHeight="1" x14ac:dyDescent="0.2">
      <c r="B37" s="204" t="s">
        <v>123</v>
      </c>
      <c r="C37" s="213">
        <v>1.32E-2</v>
      </c>
      <c r="D37" s="214"/>
      <c r="E37" s="207">
        <f t="shared" si="0"/>
        <v>0</v>
      </c>
      <c r="F37" s="572"/>
      <c r="G37" s="575"/>
      <c r="H37" s="208" t="str">
        <f t="shared" si="1"/>
        <v/>
      </c>
      <c r="I37" s="578"/>
      <c r="J37" s="242">
        <f>J36-J29</f>
        <v>0.1085</v>
      </c>
      <c r="K37" s="249"/>
    </row>
    <row r="38" spans="2:11" ht="12" customHeight="1" x14ac:dyDescent="0.2">
      <c r="B38" s="204" t="s">
        <v>124</v>
      </c>
      <c r="C38" s="213">
        <v>1.32E-2</v>
      </c>
      <c r="D38" s="214"/>
      <c r="E38" s="207">
        <f t="shared" si="0"/>
        <v>0</v>
      </c>
      <c r="F38" s="573"/>
      <c r="G38" s="576"/>
      <c r="H38" s="208" t="str">
        <f t="shared" si="1"/>
        <v/>
      </c>
      <c r="I38" s="579"/>
      <c r="J38" s="248">
        <v>3.5000000000000001E-3</v>
      </c>
      <c r="K38" s="249"/>
    </row>
    <row r="39" spans="2:11" ht="43.5" customHeight="1" x14ac:dyDescent="0.2">
      <c r="B39" s="216" t="s">
        <v>277</v>
      </c>
      <c r="C39" s="507" t="s">
        <v>360</v>
      </c>
      <c r="D39" s="508"/>
      <c r="E39" s="508"/>
      <c r="F39" s="508"/>
      <c r="G39" s="508"/>
      <c r="H39" s="508"/>
      <c r="I39" s="509"/>
      <c r="J39" s="250"/>
      <c r="K39" s="244"/>
    </row>
    <row r="40" spans="2:11" ht="34.5" customHeight="1" x14ac:dyDescent="0.2">
      <c r="B40" s="540"/>
      <c r="C40" s="541"/>
      <c r="D40" s="541"/>
      <c r="E40" s="541"/>
      <c r="F40" s="541"/>
      <c r="G40" s="541"/>
      <c r="H40" s="541"/>
      <c r="I40" s="542"/>
      <c r="J40" s="226"/>
      <c r="K40" s="64"/>
    </row>
    <row r="41" spans="2:11" ht="34.5" customHeight="1" x14ac:dyDescent="0.2">
      <c r="B41" s="543"/>
      <c r="C41" s="544"/>
      <c r="D41" s="544"/>
      <c r="E41" s="544"/>
      <c r="F41" s="544"/>
      <c r="G41" s="544"/>
      <c r="H41" s="544"/>
      <c r="I41" s="545"/>
      <c r="J41" s="40"/>
      <c r="K41" s="40"/>
    </row>
    <row r="42" spans="2:11" ht="34.5" customHeight="1" x14ac:dyDescent="0.2">
      <c r="B42" s="543"/>
      <c r="C42" s="544"/>
      <c r="D42" s="544"/>
      <c r="E42" s="544"/>
      <c r="F42" s="544"/>
      <c r="G42" s="544"/>
      <c r="H42" s="544"/>
      <c r="I42" s="545"/>
      <c r="J42" s="40"/>
      <c r="K42" s="40"/>
    </row>
    <row r="43" spans="2:11" ht="34.5" customHeight="1" x14ac:dyDescent="0.2">
      <c r="B43" s="543"/>
      <c r="C43" s="544"/>
      <c r="D43" s="544"/>
      <c r="E43" s="544"/>
      <c r="F43" s="544"/>
      <c r="G43" s="544"/>
      <c r="H43" s="544"/>
      <c r="I43" s="545"/>
      <c r="J43" s="40"/>
      <c r="K43" s="40"/>
    </row>
    <row r="44" spans="2:11" ht="101.25" customHeight="1" x14ac:dyDescent="0.2">
      <c r="B44" s="546"/>
      <c r="C44" s="547"/>
      <c r="D44" s="547"/>
      <c r="E44" s="547"/>
      <c r="F44" s="547"/>
      <c r="G44" s="547"/>
      <c r="H44" s="547"/>
      <c r="I44" s="548"/>
      <c r="J44" s="41"/>
      <c r="K44" s="41"/>
    </row>
    <row r="45" spans="2:11" ht="120" customHeight="1" x14ac:dyDescent="0.2">
      <c r="B45" s="233" t="s">
        <v>278</v>
      </c>
      <c r="C45" s="552" t="s">
        <v>362</v>
      </c>
      <c r="D45" s="550"/>
      <c r="E45" s="550"/>
      <c r="F45" s="550"/>
      <c r="G45" s="550"/>
      <c r="H45" s="550"/>
      <c r="I45" s="551"/>
      <c r="J45" s="42"/>
      <c r="K45" s="42"/>
    </row>
    <row r="46" spans="2:11" ht="48.75" customHeight="1" x14ac:dyDescent="0.2">
      <c r="B46" s="233" t="s">
        <v>279</v>
      </c>
      <c r="C46" s="549" t="s">
        <v>361</v>
      </c>
      <c r="D46" s="553"/>
      <c r="E46" s="553"/>
      <c r="F46" s="553"/>
      <c r="G46" s="553"/>
      <c r="H46" s="553"/>
      <c r="I46" s="554"/>
      <c r="J46" s="42"/>
      <c r="K46" s="42"/>
    </row>
    <row r="47" spans="2:11" ht="42.75" customHeight="1" x14ac:dyDescent="0.2">
      <c r="B47" s="217" t="s">
        <v>280</v>
      </c>
      <c r="C47" s="549" t="s">
        <v>342</v>
      </c>
      <c r="D47" s="553"/>
      <c r="E47" s="553"/>
      <c r="F47" s="553"/>
      <c r="G47" s="553"/>
      <c r="H47" s="553"/>
      <c r="I47" s="554"/>
      <c r="J47" s="42"/>
      <c r="K47" s="42"/>
    </row>
    <row r="48" spans="2:11" ht="22.5" customHeight="1" x14ac:dyDescent="0.2">
      <c r="B48" s="524" t="s">
        <v>236</v>
      </c>
      <c r="C48" s="525"/>
      <c r="D48" s="525"/>
      <c r="E48" s="525"/>
      <c r="F48" s="525"/>
      <c r="G48" s="525"/>
      <c r="H48" s="525"/>
      <c r="I48" s="526"/>
      <c r="J48" s="42"/>
      <c r="K48" s="42"/>
    </row>
    <row r="49" spans="2:11" ht="22.5" customHeight="1" x14ac:dyDescent="0.2">
      <c r="B49" s="536" t="s">
        <v>281</v>
      </c>
      <c r="C49" s="236" t="s">
        <v>282</v>
      </c>
      <c r="D49" s="538" t="s">
        <v>283</v>
      </c>
      <c r="E49" s="538"/>
      <c r="F49" s="538"/>
      <c r="G49" s="538" t="s">
        <v>284</v>
      </c>
      <c r="H49" s="538"/>
      <c r="I49" s="539"/>
      <c r="J49" s="43"/>
      <c r="K49" s="43"/>
    </row>
    <row r="50" spans="2:11" ht="30.75" customHeight="1" x14ac:dyDescent="0.2">
      <c r="B50" s="537"/>
      <c r="C50" s="210" t="s">
        <v>338</v>
      </c>
      <c r="D50" s="467" t="s">
        <v>338</v>
      </c>
      <c r="E50" s="467"/>
      <c r="F50" s="467"/>
      <c r="G50" s="467" t="s">
        <v>338</v>
      </c>
      <c r="H50" s="467"/>
      <c r="I50" s="468"/>
      <c r="J50" s="43"/>
      <c r="K50" s="43"/>
    </row>
    <row r="51" spans="2:11" ht="32.25" customHeight="1" x14ac:dyDescent="0.2">
      <c r="B51" s="218" t="s">
        <v>285</v>
      </c>
      <c r="C51" s="467" t="s">
        <v>363</v>
      </c>
      <c r="D51" s="467"/>
      <c r="E51" s="467"/>
      <c r="F51" s="467"/>
      <c r="G51" s="467"/>
      <c r="H51" s="467"/>
      <c r="I51" s="468"/>
      <c r="J51" s="46"/>
      <c r="K51" s="46"/>
    </row>
    <row r="52" spans="2:11" ht="28.5" customHeight="1" x14ac:dyDescent="0.2">
      <c r="B52" s="219" t="s">
        <v>286</v>
      </c>
      <c r="C52" s="467" t="s">
        <v>354</v>
      </c>
      <c r="D52" s="467"/>
      <c r="E52" s="467"/>
      <c r="F52" s="467"/>
      <c r="G52" s="467"/>
      <c r="H52" s="467"/>
      <c r="I52" s="468"/>
      <c r="J52" s="46"/>
      <c r="K52" s="46"/>
    </row>
    <row r="53" spans="2:11" ht="30" customHeight="1" x14ac:dyDescent="0.2">
      <c r="B53" s="217" t="s">
        <v>287</v>
      </c>
      <c r="C53" s="467" t="s">
        <v>345</v>
      </c>
      <c r="D53" s="467"/>
      <c r="E53" s="467"/>
      <c r="F53" s="467"/>
      <c r="G53" s="467"/>
      <c r="H53" s="467"/>
      <c r="I53" s="468"/>
      <c r="J53" s="47"/>
      <c r="K53" s="47"/>
    </row>
    <row r="54" spans="2:11" ht="31.5" customHeight="1" thickBot="1" x14ac:dyDescent="0.25">
      <c r="B54" s="220" t="s">
        <v>288</v>
      </c>
      <c r="C54" s="469"/>
      <c r="D54" s="469"/>
      <c r="E54" s="469"/>
      <c r="F54" s="469"/>
      <c r="G54" s="469"/>
      <c r="H54" s="469"/>
      <c r="I54" s="47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oBFWqYKGMwEYx0xNv+76s1YcHj6jqYHiWWI6viEQ7TzaRHLIJuB6lyV2VG+LEdbIZ7PKdbNqEOxIy0FMlcU4ig==" saltValue="MCuX50gKmIYVZaJaPDT3l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36" zoomScale="90" zoomScaleNormal="90" workbookViewId="0">
      <selection activeCell="J39" sqref="J39"/>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463"/>
      <c r="C1" s="471" t="s">
        <v>25</v>
      </c>
      <c r="D1" s="471"/>
      <c r="E1" s="471"/>
      <c r="F1" s="471"/>
      <c r="G1" s="471"/>
      <c r="H1" s="471"/>
      <c r="I1" s="465"/>
      <c r="J1" s="13"/>
      <c r="K1" s="13"/>
      <c r="M1" s="177" t="s">
        <v>47</v>
      </c>
    </row>
    <row r="2" spans="2:14" ht="37.5" customHeight="1" x14ac:dyDescent="0.2">
      <c r="B2" s="464"/>
      <c r="C2" s="472" t="s">
        <v>239</v>
      </c>
      <c r="D2" s="472"/>
      <c r="E2" s="472"/>
      <c r="F2" s="472"/>
      <c r="G2" s="472"/>
      <c r="H2" s="472"/>
      <c r="I2" s="466"/>
      <c r="J2" s="13"/>
      <c r="K2" s="13"/>
      <c r="M2" s="177" t="s">
        <v>48</v>
      </c>
    </row>
    <row r="3" spans="2:14" ht="37.5" customHeight="1" x14ac:dyDescent="0.2">
      <c r="B3" s="464"/>
      <c r="C3" s="472" t="s">
        <v>240</v>
      </c>
      <c r="D3" s="472"/>
      <c r="E3" s="472"/>
      <c r="F3" s="472" t="s">
        <v>241</v>
      </c>
      <c r="G3" s="472"/>
      <c r="H3" s="472"/>
      <c r="I3" s="466"/>
      <c r="J3" s="13"/>
      <c r="K3" s="13"/>
      <c r="M3" s="177" t="s">
        <v>50</v>
      </c>
    </row>
    <row r="4" spans="2:14" ht="23.25" customHeight="1" x14ac:dyDescent="0.2">
      <c r="B4" s="473"/>
      <c r="C4" s="474"/>
      <c r="D4" s="474"/>
      <c r="E4" s="474"/>
      <c r="F4" s="474"/>
      <c r="G4" s="474"/>
      <c r="H4" s="474"/>
      <c r="I4" s="475"/>
      <c r="J4" s="15"/>
      <c r="K4" s="15"/>
    </row>
    <row r="5" spans="2:14" ht="24" customHeight="1" x14ac:dyDescent="0.2">
      <c r="B5" s="476" t="s">
        <v>234</v>
      </c>
      <c r="C5" s="477"/>
      <c r="D5" s="477"/>
      <c r="E5" s="477"/>
      <c r="F5" s="477"/>
      <c r="G5" s="477"/>
      <c r="H5" s="477"/>
      <c r="I5" s="478"/>
      <c r="J5" s="64"/>
      <c r="K5" s="64"/>
      <c r="N5" s="178" t="s">
        <v>57</v>
      </c>
    </row>
    <row r="6" spans="2:14" ht="30.75" customHeight="1" x14ac:dyDescent="0.2">
      <c r="B6" s="233" t="s">
        <v>242</v>
      </c>
      <c r="C6" s="231">
        <v>4</v>
      </c>
      <c r="D6" s="479" t="s">
        <v>243</v>
      </c>
      <c r="E6" s="479"/>
      <c r="F6" s="481" t="s">
        <v>292</v>
      </c>
      <c r="G6" s="481"/>
      <c r="H6" s="481"/>
      <c r="I6" s="482"/>
      <c r="J6" s="18"/>
      <c r="K6" s="18"/>
      <c r="M6" s="177" t="s">
        <v>60</v>
      </c>
      <c r="N6" s="178" t="s">
        <v>61</v>
      </c>
    </row>
    <row r="7" spans="2:14" ht="30.75" customHeight="1" x14ac:dyDescent="0.2">
      <c r="B7" s="233" t="s">
        <v>244</v>
      </c>
      <c r="C7" s="231" t="s">
        <v>81</v>
      </c>
      <c r="D7" s="479" t="s">
        <v>245</v>
      </c>
      <c r="E7" s="479"/>
      <c r="F7" s="480" t="s">
        <v>289</v>
      </c>
      <c r="G7" s="480"/>
      <c r="H7" s="194" t="s">
        <v>246</v>
      </c>
      <c r="I7" s="232" t="s">
        <v>76</v>
      </c>
      <c r="J7" s="20"/>
      <c r="K7" s="20"/>
      <c r="M7" s="177" t="s">
        <v>65</v>
      </c>
      <c r="N7" s="178" t="s">
        <v>66</v>
      </c>
    </row>
    <row r="8" spans="2:14" ht="30.75" customHeight="1" x14ac:dyDescent="0.2">
      <c r="B8" s="233" t="s">
        <v>247</v>
      </c>
      <c r="C8" s="481" t="s">
        <v>293</v>
      </c>
      <c r="D8" s="481"/>
      <c r="E8" s="481"/>
      <c r="F8" s="481"/>
      <c r="G8" s="194" t="s">
        <v>248</v>
      </c>
      <c r="H8" s="486">
        <v>7551</v>
      </c>
      <c r="I8" s="487"/>
      <c r="J8" s="22"/>
      <c r="K8" s="22"/>
      <c r="M8" s="177" t="s">
        <v>69</v>
      </c>
      <c r="N8" s="178" t="s">
        <v>70</v>
      </c>
    </row>
    <row r="9" spans="2:14" ht="30.75" customHeight="1" x14ac:dyDescent="0.2">
      <c r="B9" s="233" t="s">
        <v>48</v>
      </c>
      <c r="C9" s="488" t="s">
        <v>65</v>
      </c>
      <c r="D9" s="488"/>
      <c r="E9" s="488"/>
      <c r="F9" s="488"/>
      <c r="G9" s="194" t="s">
        <v>249</v>
      </c>
      <c r="H9" s="489" t="s">
        <v>305</v>
      </c>
      <c r="I9" s="490"/>
      <c r="J9" s="23"/>
      <c r="K9" s="23"/>
      <c r="M9" s="179" t="s">
        <v>73</v>
      </c>
    </row>
    <row r="10" spans="2:14" ht="30.75" customHeight="1" x14ac:dyDescent="0.2">
      <c r="B10" s="233" t="s">
        <v>250</v>
      </c>
      <c r="C10" s="481" t="s">
        <v>343</v>
      </c>
      <c r="D10" s="481"/>
      <c r="E10" s="481"/>
      <c r="F10" s="481"/>
      <c r="G10" s="481"/>
      <c r="H10" s="481"/>
      <c r="I10" s="482"/>
      <c r="J10" s="25"/>
      <c r="K10" s="25"/>
      <c r="M10" s="179"/>
    </row>
    <row r="11" spans="2:14" ht="30.75" customHeight="1" x14ac:dyDescent="0.2">
      <c r="B11" s="233" t="s">
        <v>251</v>
      </c>
      <c r="C11" s="480" t="s">
        <v>304</v>
      </c>
      <c r="D11" s="480"/>
      <c r="E11" s="480"/>
      <c r="F11" s="480"/>
      <c r="G11" s="480"/>
      <c r="H11" s="480"/>
      <c r="I11" s="498"/>
      <c r="J11" s="20"/>
      <c r="K11" s="20"/>
      <c r="M11" s="179"/>
      <c r="N11" s="178" t="s">
        <v>76</v>
      </c>
    </row>
    <row r="12" spans="2:14" ht="30.75" customHeight="1" x14ac:dyDescent="0.2">
      <c r="B12" s="233" t="s">
        <v>254</v>
      </c>
      <c r="C12" s="494" t="s">
        <v>323</v>
      </c>
      <c r="D12" s="494"/>
      <c r="E12" s="494"/>
      <c r="F12" s="494"/>
      <c r="G12" s="194" t="s">
        <v>252</v>
      </c>
      <c r="H12" s="495" t="s">
        <v>91</v>
      </c>
      <c r="I12" s="496"/>
      <c r="J12" s="20"/>
      <c r="K12" s="20"/>
      <c r="M12" s="179" t="s">
        <v>80</v>
      </c>
      <c r="N12" s="178" t="s">
        <v>81</v>
      </c>
    </row>
    <row r="13" spans="2:14" ht="30.75" customHeight="1" x14ac:dyDescent="0.2">
      <c r="B13" s="233" t="s">
        <v>255</v>
      </c>
      <c r="C13" s="497" t="s">
        <v>335</v>
      </c>
      <c r="D13" s="497"/>
      <c r="E13" s="497"/>
      <c r="F13" s="497"/>
      <c r="G13" s="194" t="s">
        <v>253</v>
      </c>
      <c r="H13" s="480" t="s">
        <v>70</v>
      </c>
      <c r="I13" s="498"/>
      <c r="J13" s="20"/>
      <c r="K13" s="20"/>
      <c r="M13" s="179" t="s">
        <v>84</v>
      </c>
    </row>
    <row r="14" spans="2:14" ht="44.25" customHeight="1" x14ac:dyDescent="0.2">
      <c r="B14" s="233" t="s">
        <v>256</v>
      </c>
      <c r="C14" s="499" t="s">
        <v>328</v>
      </c>
      <c r="D14" s="499"/>
      <c r="E14" s="499"/>
      <c r="F14" s="499"/>
      <c r="G14" s="499"/>
      <c r="H14" s="499"/>
      <c r="I14" s="500"/>
      <c r="J14" s="25"/>
      <c r="K14" s="25"/>
      <c r="M14" s="179" t="s">
        <v>86</v>
      </c>
    </row>
    <row r="15" spans="2:14" ht="33.75" customHeight="1" x14ac:dyDescent="0.2">
      <c r="B15" s="233" t="s">
        <v>257</v>
      </c>
      <c r="C15" s="483" t="s">
        <v>327</v>
      </c>
      <c r="D15" s="484"/>
      <c r="E15" s="484"/>
      <c r="F15" s="484"/>
      <c r="G15" s="484"/>
      <c r="H15" s="484"/>
      <c r="I15" s="485"/>
      <c r="J15" s="26"/>
      <c r="K15" s="26"/>
      <c r="M15" s="179" t="s">
        <v>88</v>
      </c>
    </row>
    <row r="16" spans="2:14" ht="22.5" customHeight="1" x14ac:dyDescent="0.2">
      <c r="B16" s="233" t="s">
        <v>258</v>
      </c>
      <c r="C16" s="481" t="s">
        <v>331</v>
      </c>
      <c r="D16" s="481"/>
      <c r="E16" s="481"/>
      <c r="F16" s="481"/>
      <c r="G16" s="481"/>
      <c r="H16" s="481"/>
      <c r="I16" s="482"/>
      <c r="J16" s="27"/>
      <c r="K16" s="27"/>
      <c r="M16" s="179"/>
    </row>
    <row r="17" spans="2:13" ht="30.75" customHeight="1" x14ac:dyDescent="0.2">
      <c r="B17" s="233" t="s">
        <v>259</v>
      </c>
      <c r="C17" s="480" t="s">
        <v>308</v>
      </c>
      <c r="D17" s="501"/>
      <c r="E17" s="501"/>
      <c r="F17" s="501"/>
      <c r="G17" s="501"/>
      <c r="H17" s="501"/>
      <c r="I17" s="502"/>
      <c r="J17" s="28"/>
      <c r="K17" s="28"/>
      <c r="M17" s="179" t="s">
        <v>91</v>
      </c>
    </row>
    <row r="18" spans="2:13" ht="18" customHeight="1" x14ac:dyDescent="0.2">
      <c r="B18" s="503" t="s">
        <v>265</v>
      </c>
      <c r="C18" s="504" t="s">
        <v>237</v>
      </c>
      <c r="D18" s="504"/>
      <c r="E18" s="504"/>
      <c r="F18" s="505" t="s">
        <v>238</v>
      </c>
      <c r="G18" s="505"/>
      <c r="H18" s="505"/>
      <c r="I18" s="506"/>
      <c r="J18" s="29"/>
      <c r="K18" s="29"/>
      <c r="M18" s="179" t="s">
        <v>79</v>
      </c>
    </row>
    <row r="19" spans="2:13" ht="39.75" customHeight="1" x14ac:dyDescent="0.2">
      <c r="B19" s="503"/>
      <c r="C19" s="481" t="s">
        <v>315</v>
      </c>
      <c r="D19" s="481"/>
      <c r="E19" s="481"/>
      <c r="F19" s="481" t="s">
        <v>316</v>
      </c>
      <c r="G19" s="481"/>
      <c r="H19" s="481"/>
      <c r="I19" s="482"/>
      <c r="J19" s="27"/>
      <c r="K19" s="27"/>
      <c r="M19" s="179" t="s">
        <v>95</v>
      </c>
    </row>
    <row r="20" spans="2:13" ht="39.75" customHeight="1" x14ac:dyDescent="0.2">
      <c r="B20" s="233" t="s">
        <v>266</v>
      </c>
      <c r="C20" s="510" t="s">
        <v>308</v>
      </c>
      <c r="D20" s="511"/>
      <c r="E20" s="512"/>
      <c r="F20" s="495" t="s">
        <v>308</v>
      </c>
      <c r="G20" s="495"/>
      <c r="H20" s="495"/>
      <c r="I20" s="496"/>
      <c r="J20" s="20"/>
      <c r="K20" s="20"/>
      <c r="M20" s="179"/>
    </row>
    <row r="21" spans="2:13" ht="42" customHeight="1" x14ac:dyDescent="0.2">
      <c r="B21" s="233" t="s">
        <v>267</v>
      </c>
      <c r="C21" s="513" t="s">
        <v>317</v>
      </c>
      <c r="D21" s="514"/>
      <c r="E21" s="515"/>
      <c r="F21" s="513" t="s">
        <v>318</v>
      </c>
      <c r="G21" s="514"/>
      <c r="H21" s="514"/>
      <c r="I21" s="516"/>
      <c r="J21" s="26"/>
      <c r="K21" s="26"/>
      <c r="M21" s="179"/>
    </row>
    <row r="22" spans="2:13" ht="33" customHeight="1" x14ac:dyDescent="0.2">
      <c r="B22" s="233" t="s">
        <v>268</v>
      </c>
      <c r="C22" s="517">
        <v>44197</v>
      </c>
      <c r="D22" s="514"/>
      <c r="E22" s="515"/>
      <c r="F22" s="194" t="s">
        <v>271</v>
      </c>
      <c r="G22" s="196">
        <v>15679</v>
      </c>
      <c r="H22" s="194" t="s">
        <v>275</v>
      </c>
      <c r="I22" s="197">
        <f>G22</f>
        <v>15679</v>
      </c>
      <c r="J22" s="31"/>
      <c r="K22" s="31"/>
      <c r="M22" s="179"/>
    </row>
    <row r="23" spans="2:13" ht="27" customHeight="1" x14ac:dyDescent="0.2">
      <c r="B23" s="233" t="s">
        <v>269</v>
      </c>
      <c r="C23" s="517">
        <v>44561</v>
      </c>
      <c r="D23" s="514"/>
      <c r="E23" s="515"/>
      <c r="F23" s="194" t="s">
        <v>272</v>
      </c>
      <c r="G23" s="557">
        <v>71821</v>
      </c>
      <c r="H23" s="558"/>
      <c r="I23" s="559"/>
      <c r="J23" s="32"/>
      <c r="K23" s="32"/>
      <c r="M23" s="179"/>
    </row>
    <row r="24" spans="2:13" ht="30.75" customHeight="1" x14ac:dyDescent="0.2">
      <c r="B24" s="235" t="s">
        <v>270</v>
      </c>
      <c r="C24" s="521" t="s">
        <v>88</v>
      </c>
      <c r="D24" s="522"/>
      <c r="E24" s="523"/>
      <c r="F24" s="199" t="s">
        <v>274</v>
      </c>
      <c r="G24" s="513" t="s">
        <v>223</v>
      </c>
      <c r="H24" s="514"/>
      <c r="I24" s="516"/>
      <c r="J24" s="29"/>
      <c r="K24" s="29"/>
      <c r="M24" s="179"/>
    </row>
    <row r="25" spans="2:13" ht="22.5" customHeight="1" x14ac:dyDescent="0.2">
      <c r="B25" s="524" t="s">
        <v>235</v>
      </c>
      <c r="C25" s="525"/>
      <c r="D25" s="525"/>
      <c r="E25" s="525"/>
      <c r="F25" s="525"/>
      <c r="G25" s="525"/>
      <c r="H25" s="525"/>
      <c r="I25" s="526"/>
      <c r="J25" s="64"/>
      <c r="K25" s="64"/>
      <c r="M25" s="179"/>
    </row>
    <row r="26" spans="2:13" ht="43.5" customHeight="1" x14ac:dyDescent="0.2">
      <c r="B26" s="200" t="s">
        <v>105</v>
      </c>
      <c r="C26" s="230" t="s">
        <v>261</v>
      </c>
      <c r="D26" s="230" t="s">
        <v>260</v>
      </c>
      <c r="E26" s="202" t="s">
        <v>264</v>
      </c>
      <c r="F26" s="230" t="s">
        <v>263</v>
      </c>
      <c r="G26" s="230" t="s">
        <v>262</v>
      </c>
      <c r="H26" s="202" t="s">
        <v>276</v>
      </c>
      <c r="I26" s="203" t="s">
        <v>273</v>
      </c>
      <c r="J26" s="27"/>
      <c r="K26" s="27"/>
      <c r="M26" s="179"/>
    </row>
    <row r="27" spans="2:13" ht="15" customHeight="1" x14ac:dyDescent="0.2">
      <c r="B27" s="204" t="s">
        <v>333</v>
      </c>
      <c r="C27" s="205">
        <v>0</v>
      </c>
      <c r="D27" s="206">
        <v>0</v>
      </c>
      <c r="E27" s="207">
        <f>IF(OR(C27=0,C27=""),0,D27/C27)</f>
        <v>0</v>
      </c>
      <c r="F27" s="580">
        <v>71821</v>
      </c>
      <c r="G27" s="580">
        <f>SUM(D27:D38)</f>
        <v>46422</v>
      </c>
      <c r="H27" s="208">
        <f>+(D27*100%)/$G$23</f>
        <v>0</v>
      </c>
      <c r="I27" s="583">
        <f>G27+I22</f>
        <v>62101</v>
      </c>
      <c r="J27" s="190"/>
      <c r="K27" s="238"/>
    </row>
    <row r="28" spans="2:13" ht="15" customHeight="1" x14ac:dyDescent="0.2">
      <c r="B28" s="204" t="s">
        <v>114</v>
      </c>
      <c r="C28" s="205">
        <v>0</v>
      </c>
      <c r="D28" s="206">
        <v>0</v>
      </c>
      <c r="E28" s="207">
        <f t="shared" ref="E28:E38" si="0">IF(OR(C28=0,C28=""),0,D28/C28)</f>
        <v>0</v>
      </c>
      <c r="F28" s="581"/>
      <c r="G28" s="581"/>
      <c r="H28" s="208">
        <f>+IF(D28="","",((D28*100%)/$G$23)+H27)</f>
        <v>0</v>
      </c>
      <c r="I28" s="584"/>
      <c r="J28" s="190"/>
      <c r="K28" s="39"/>
    </row>
    <row r="29" spans="2:13" ht="15" customHeight="1" x14ac:dyDescent="0.2">
      <c r="B29" s="204" t="s">
        <v>115</v>
      </c>
      <c r="C29" s="205">
        <v>3866</v>
      </c>
      <c r="D29" s="206">
        <v>3822</v>
      </c>
      <c r="E29" s="207">
        <f t="shared" si="0"/>
        <v>0.98861872736678735</v>
      </c>
      <c r="F29" s="581"/>
      <c r="G29" s="581"/>
      <c r="H29" s="208">
        <f t="shared" ref="H29:H38" si="1">+IF(D29="","",((D29*100%)/$G$23)+H28)</f>
        <v>5.3215633310591606E-2</v>
      </c>
      <c r="I29" s="584"/>
      <c r="J29" s="190"/>
      <c r="K29" s="190"/>
    </row>
    <row r="30" spans="2:13" ht="15" customHeight="1" x14ac:dyDescent="0.2">
      <c r="B30" s="204" t="s">
        <v>116</v>
      </c>
      <c r="C30" s="205">
        <v>3866</v>
      </c>
      <c r="D30" s="206">
        <f>2457-1</f>
        <v>2456</v>
      </c>
      <c r="E30" s="207">
        <f t="shared" si="0"/>
        <v>0.63528194516295911</v>
      </c>
      <c r="F30" s="581"/>
      <c r="G30" s="581"/>
      <c r="H30" s="208">
        <f t="shared" si="1"/>
        <v>8.7411759791704374E-2</v>
      </c>
      <c r="I30" s="584"/>
      <c r="J30" s="190"/>
      <c r="K30" s="190"/>
    </row>
    <row r="31" spans="2:13" ht="15" customHeight="1" x14ac:dyDescent="0.2">
      <c r="B31" s="204" t="s">
        <v>117</v>
      </c>
      <c r="C31" s="205">
        <v>3866</v>
      </c>
      <c r="D31" s="206">
        <v>3866</v>
      </c>
      <c r="E31" s="207">
        <f t="shared" si="0"/>
        <v>1</v>
      </c>
      <c r="F31" s="581"/>
      <c r="G31" s="581"/>
      <c r="H31" s="208">
        <f t="shared" si="1"/>
        <v>0.14124002729006835</v>
      </c>
      <c r="I31" s="584"/>
      <c r="J31" s="190"/>
      <c r="K31" s="190"/>
    </row>
    <row r="32" spans="2:13" ht="15" customHeight="1" x14ac:dyDescent="0.2">
      <c r="B32" s="204" t="s">
        <v>118</v>
      </c>
      <c r="C32" s="205">
        <v>3866</v>
      </c>
      <c r="D32" s="206">
        <v>4985</v>
      </c>
      <c r="E32" s="207">
        <f t="shared" si="0"/>
        <v>1.2894464562855665</v>
      </c>
      <c r="F32" s="581"/>
      <c r="G32" s="581"/>
      <c r="H32" s="208">
        <f>+IF(D32="","",((D32*100%)/$G$23)+H31)</f>
        <v>0.21064869606382533</v>
      </c>
      <c r="I32" s="584"/>
      <c r="J32" s="190"/>
      <c r="K32" s="190"/>
    </row>
    <row r="33" spans="2:11" ht="15" customHeight="1" x14ac:dyDescent="0.2">
      <c r="B33" s="204" t="s">
        <v>119</v>
      </c>
      <c r="C33" s="205">
        <v>7236</v>
      </c>
      <c r="D33" s="206">
        <v>5777</v>
      </c>
      <c r="E33" s="207">
        <f t="shared" si="0"/>
        <v>0.79836926478717518</v>
      </c>
      <c r="F33" s="581"/>
      <c r="G33" s="581"/>
      <c r="H33" s="208">
        <f t="shared" si="1"/>
        <v>0.29108478021748513</v>
      </c>
      <c r="I33" s="584"/>
      <c r="J33" s="190"/>
      <c r="K33" s="190"/>
    </row>
    <row r="34" spans="2:11" ht="15" customHeight="1" x14ac:dyDescent="0.2">
      <c r="B34" s="204" t="s">
        <v>120</v>
      </c>
      <c r="C34" s="205">
        <v>7236</v>
      </c>
      <c r="D34" s="206">
        <v>7135</v>
      </c>
      <c r="E34" s="207">
        <f t="shared" si="0"/>
        <v>0.98604201216141518</v>
      </c>
      <c r="F34" s="581"/>
      <c r="G34" s="581"/>
      <c r="H34" s="208">
        <f t="shared" si="1"/>
        <v>0.39042898316648333</v>
      </c>
      <c r="I34" s="584"/>
      <c r="J34" s="229"/>
      <c r="K34" s="190"/>
    </row>
    <row r="35" spans="2:11" ht="15" customHeight="1" x14ac:dyDescent="0.2">
      <c r="B35" s="204" t="s">
        <v>121</v>
      </c>
      <c r="C35" s="205">
        <v>8286</v>
      </c>
      <c r="D35" s="206">
        <v>8849</v>
      </c>
      <c r="E35" s="207">
        <f t="shared" si="0"/>
        <v>1.0679459328988656</v>
      </c>
      <c r="F35" s="581"/>
      <c r="G35" s="581"/>
      <c r="H35" s="208">
        <f t="shared" si="1"/>
        <v>0.5136380724300692</v>
      </c>
      <c r="I35" s="584"/>
      <c r="J35" s="229"/>
      <c r="K35" s="190"/>
    </row>
    <row r="36" spans="2:11" ht="15" customHeight="1" x14ac:dyDescent="0.2">
      <c r="B36" s="204" t="s">
        <v>122</v>
      </c>
      <c r="C36" s="205">
        <v>13851</v>
      </c>
      <c r="D36" s="206">
        <v>9532</v>
      </c>
      <c r="E36" s="207">
        <f t="shared" si="0"/>
        <v>0.68818135874666087</v>
      </c>
      <c r="F36" s="581"/>
      <c r="G36" s="581"/>
      <c r="H36" s="208">
        <f t="shared" si="1"/>
        <v>0.64635691510839455</v>
      </c>
      <c r="I36" s="584"/>
      <c r="J36" s="229"/>
      <c r="K36" s="190"/>
    </row>
    <row r="37" spans="2:11" ht="15" customHeight="1" x14ac:dyDescent="0.2">
      <c r="B37" s="204" t="s">
        <v>123</v>
      </c>
      <c r="C37" s="205">
        <v>7689</v>
      </c>
      <c r="D37" s="206"/>
      <c r="E37" s="207">
        <f t="shared" si="0"/>
        <v>0</v>
      </c>
      <c r="F37" s="581"/>
      <c r="G37" s="581"/>
      <c r="H37" s="208" t="str">
        <f t="shared" si="1"/>
        <v/>
      </c>
      <c r="I37" s="584"/>
      <c r="J37" s="190"/>
      <c r="K37" s="190"/>
    </row>
    <row r="38" spans="2:11" ht="15" customHeight="1" x14ac:dyDescent="0.2">
      <c r="B38" s="204" t="s">
        <v>124</v>
      </c>
      <c r="C38" s="205">
        <v>12059</v>
      </c>
      <c r="D38" s="206"/>
      <c r="E38" s="207">
        <f t="shared" si="0"/>
        <v>0</v>
      </c>
      <c r="F38" s="582"/>
      <c r="G38" s="582"/>
      <c r="H38" s="208" t="str">
        <f t="shared" si="1"/>
        <v/>
      </c>
      <c r="I38" s="585"/>
      <c r="J38" s="190"/>
      <c r="K38" s="190"/>
    </row>
    <row r="39" spans="2:11" ht="52.5" customHeight="1" x14ac:dyDescent="0.2">
      <c r="B39" s="216" t="s">
        <v>277</v>
      </c>
      <c r="C39" s="507" t="s">
        <v>353</v>
      </c>
      <c r="D39" s="508"/>
      <c r="E39" s="508"/>
      <c r="F39" s="508"/>
      <c r="G39" s="508"/>
      <c r="H39" s="508"/>
      <c r="I39" s="509"/>
      <c r="J39" s="229"/>
      <c r="K39" s="40"/>
    </row>
    <row r="40" spans="2:11" ht="34.5" customHeight="1" x14ac:dyDescent="0.2">
      <c r="B40" s="540"/>
      <c r="C40" s="541"/>
      <c r="D40" s="541"/>
      <c r="E40" s="541"/>
      <c r="F40" s="541"/>
      <c r="G40" s="541"/>
      <c r="H40" s="541"/>
      <c r="I40" s="542"/>
      <c r="J40" s="189"/>
      <c r="K40" s="64"/>
    </row>
    <row r="41" spans="2:11" ht="34.5" customHeight="1" x14ac:dyDescent="0.2">
      <c r="B41" s="543"/>
      <c r="C41" s="544"/>
      <c r="D41" s="544"/>
      <c r="E41" s="544"/>
      <c r="F41" s="544"/>
      <c r="G41" s="544"/>
      <c r="H41" s="544"/>
      <c r="I41" s="545"/>
      <c r="J41" s="40"/>
      <c r="K41" s="228"/>
    </row>
    <row r="42" spans="2:11" ht="34.5" customHeight="1" x14ac:dyDescent="0.2">
      <c r="B42" s="543"/>
      <c r="C42" s="544"/>
      <c r="D42" s="544"/>
      <c r="E42" s="544"/>
      <c r="F42" s="544"/>
      <c r="G42" s="544"/>
      <c r="H42" s="544"/>
      <c r="I42" s="545"/>
      <c r="J42" s="40"/>
      <c r="K42" s="40"/>
    </row>
    <row r="43" spans="2:11" ht="34.5" customHeight="1" x14ac:dyDescent="0.2">
      <c r="B43" s="543"/>
      <c r="C43" s="544"/>
      <c r="D43" s="544"/>
      <c r="E43" s="544"/>
      <c r="F43" s="544"/>
      <c r="G43" s="544"/>
      <c r="H43" s="544"/>
      <c r="I43" s="545"/>
      <c r="J43" s="40"/>
      <c r="K43" s="40"/>
    </row>
    <row r="44" spans="2:11" ht="87.75" customHeight="1" x14ac:dyDescent="0.2">
      <c r="B44" s="546"/>
      <c r="C44" s="547"/>
      <c r="D44" s="547"/>
      <c r="E44" s="547"/>
      <c r="F44" s="547"/>
      <c r="G44" s="547"/>
      <c r="H44" s="547"/>
      <c r="I44" s="548"/>
      <c r="J44" s="41"/>
      <c r="K44" s="41"/>
    </row>
    <row r="45" spans="2:11" ht="111.75" customHeight="1" x14ac:dyDescent="0.2">
      <c r="B45" s="233" t="s">
        <v>278</v>
      </c>
      <c r="C45" s="552" t="s">
        <v>364</v>
      </c>
      <c r="D45" s="550"/>
      <c r="E45" s="550"/>
      <c r="F45" s="550"/>
      <c r="G45" s="550"/>
      <c r="H45" s="550"/>
      <c r="I45" s="551"/>
      <c r="J45" s="42"/>
      <c r="K45" s="42"/>
    </row>
    <row r="46" spans="2:11" ht="60.75" customHeight="1" x14ac:dyDescent="0.2">
      <c r="B46" s="233" t="s">
        <v>279</v>
      </c>
      <c r="C46" s="552" t="s">
        <v>356</v>
      </c>
      <c r="D46" s="550"/>
      <c r="E46" s="550"/>
      <c r="F46" s="550"/>
      <c r="G46" s="550"/>
      <c r="H46" s="550"/>
      <c r="I46" s="551"/>
      <c r="J46" s="42"/>
      <c r="K46" s="42"/>
    </row>
    <row r="47" spans="2:11" ht="33.75" customHeight="1" x14ac:dyDescent="0.2">
      <c r="B47" s="217" t="s">
        <v>280</v>
      </c>
      <c r="C47" s="586" t="s">
        <v>348</v>
      </c>
      <c r="D47" s="587"/>
      <c r="E47" s="587"/>
      <c r="F47" s="587"/>
      <c r="G47" s="587"/>
      <c r="H47" s="587"/>
      <c r="I47" s="588"/>
      <c r="J47" s="42"/>
      <c r="K47" s="42"/>
    </row>
    <row r="48" spans="2:11" ht="22.5" customHeight="1" x14ac:dyDescent="0.2">
      <c r="B48" s="524" t="s">
        <v>236</v>
      </c>
      <c r="C48" s="525"/>
      <c r="D48" s="525"/>
      <c r="E48" s="525"/>
      <c r="F48" s="525"/>
      <c r="G48" s="525"/>
      <c r="H48" s="525"/>
      <c r="I48" s="526"/>
      <c r="J48" s="42"/>
      <c r="K48" s="42"/>
    </row>
    <row r="49" spans="2:11" ht="22.5" customHeight="1" x14ac:dyDescent="0.2">
      <c r="B49" s="536" t="s">
        <v>281</v>
      </c>
      <c r="C49" s="236" t="s">
        <v>282</v>
      </c>
      <c r="D49" s="538" t="s">
        <v>283</v>
      </c>
      <c r="E49" s="538"/>
      <c r="F49" s="538"/>
      <c r="G49" s="538" t="s">
        <v>284</v>
      </c>
      <c r="H49" s="538"/>
      <c r="I49" s="539"/>
      <c r="J49" s="43"/>
      <c r="K49" s="43"/>
    </row>
    <row r="50" spans="2:11" ht="32.25" customHeight="1" x14ac:dyDescent="0.2">
      <c r="B50" s="537"/>
      <c r="C50" s="210" t="s">
        <v>338</v>
      </c>
      <c r="D50" s="589" t="s">
        <v>338</v>
      </c>
      <c r="E50" s="590"/>
      <c r="F50" s="591"/>
      <c r="G50" s="589" t="s">
        <v>338</v>
      </c>
      <c r="H50" s="590"/>
      <c r="I50" s="592"/>
      <c r="J50" s="43"/>
      <c r="K50" s="43"/>
    </row>
    <row r="51" spans="2:11" ht="32.25" customHeight="1" x14ac:dyDescent="0.2">
      <c r="B51" s="218" t="s">
        <v>285</v>
      </c>
      <c r="C51" s="467" t="s">
        <v>347</v>
      </c>
      <c r="D51" s="467"/>
      <c r="E51" s="467"/>
      <c r="F51" s="467"/>
      <c r="G51" s="467"/>
      <c r="H51" s="467"/>
      <c r="I51" s="468"/>
      <c r="J51" s="46"/>
      <c r="K51" s="46"/>
    </row>
    <row r="52" spans="2:11" ht="28.5" customHeight="1" x14ac:dyDescent="0.2">
      <c r="B52" s="219" t="s">
        <v>286</v>
      </c>
      <c r="C52" s="467" t="s">
        <v>357</v>
      </c>
      <c r="D52" s="467"/>
      <c r="E52" s="467"/>
      <c r="F52" s="467"/>
      <c r="G52" s="467"/>
      <c r="H52" s="467"/>
      <c r="I52" s="468"/>
      <c r="J52" s="46"/>
      <c r="K52" s="46"/>
    </row>
    <row r="53" spans="2:11" ht="30" customHeight="1" x14ac:dyDescent="0.2">
      <c r="B53" s="217" t="s">
        <v>287</v>
      </c>
      <c r="C53" s="467" t="s">
        <v>345</v>
      </c>
      <c r="D53" s="467"/>
      <c r="E53" s="467"/>
      <c r="F53" s="467"/>
      <c r="G53" s="467"/>
      <c r="H53" s="467"/>
      <c r="I53" s="468"/>
      <c r="J53" s="47"/>
      <c r="K53" s="47"/>
    </row>
    <row r="54" spans="2:11" ht="31.5" customHeight="1" thickBot="1" x14ac:dyDescent="0.25">
      <c r="B54" s="220" t="s">
        <v>288</v>
      </c>
      <c r="C54" s="469"/>
      <c r="D54" s="469"/>
      <c r="E54" s="469"/>
      <c r="F54" s="469"/>
      <c r="G54" s="469"/>
      <c r="H54" s="469"/>
      <c r="I54" s="47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PpwnPPqINwEUvZqq9jLK2B9n1v/KaIKxFDjULgWk0yq/p7O5Cs3I+RvreLK2sqEf43v5TDw+rLbE2IFG9FHhMw==" saltValue="Cv1zLK+aw9VK/DAU6KREK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28"/>
      <c r="C2" s="326" t="s">
        <v>24</v>
      </c>
      <c r="D2" s="326"/>
      <c r="E2" s="326"/>
      <c r="F2" s="326"/>
      <c r="G2" s="326"/>
      <c r="H2" s="326"/>
      <c r="I2" s="330"/>
      <c r="J2" s="13"/>
      <c r="K2" s="13"/>
      <c r="M2" s="14" t="s">
        <v>47</v>
      </c>
    </row>
    <row r="3" spans="2:14" ht="25.5" customHeight="1" x14ac:dyDescent="0.2">
      <c r="B3" s="329"/>
      <c r="C3" s="327" t="s">
        <v>25</v>
      </c>
      <c r="D3" s="327"/>
      <c r="E3" s="327"/>
      <c r="F3" s="327"/>
      <c r="G3" s="327"/>
      <c r="H3" s="327"/>
      <c r="I3" s="331"/>
      <c r="J3" s="13"/>
      <c r="K3" s="13"/>
      <c r="M3" s="14" t="s">
        <v>48</v>
      </c>
    </row>
    <row r="4" spans="2:14" ht="25.5" customHeight="1" x14ac:dyDescent="0.2">
      <c r="B4" s="329"/>
      <c r="C4" s="327" t="s">
        <v>49</v>
      </c>
      <c r="D4" s="327"/>
      <c r="E4" s="327"/>
      <c r="F4" s="327"/>
      <c r="G4" s="327"/>
      <c r="H4" s="327"/>
      <c r="I4" s="331"/>
      <c r="J4" s="13"/>
      <c r="K4" s="13"/>
      <c r="M4" s="14" t="s">
        <v>50</v>
      </c>
    </row>
    <row r="5" spans="2:14" ht="25.5" customHeight="1" x14ac:dyDescent="0.2">
      <c r="B5" s="329"/>
      <c r="C5" s="327" t="s">
        <v>51</v>
      </c>
      <c r="D5" s="327"/>
      <c r="E5" s="327"/>
      <c r="F5" s="327"/>
      <c r="G5" s="332" t="s">
        <v>52</v>
      </c>
      <c r="H5" s="332"/>
      <c r="I5" s="331"/>
      <c r="J5" s="13"/>
      <c r="K5" s="13"/>
      <c r="M5" s="14" t="s">
        <v>53</v>
      </c>
    </row>
    <row r="6" spans="2:14" ht="23.25" customHeight="1" x14ac:dyDescent="0.2">
      <c r="B6" s="333" t="s">
        <v>54</v>
      </c>
      <c r="C6" s="334"/>
      <c r="D6" s="334"/>
      <c r="E6" s="334"/>
      <c r="F6" s="334"/>
      <c r="G6" s="334"/>
      <c r="H6" s="334"/>
      <c r="I6" s="335"/>
      <c r="J6" s="15"/>
      <c r="K6" s="15"/>
    </row>
    <row r="7" spans="2:14" ht="24" customHeight="1" x14ac:dyDescent="0.2">
      <c r="B7" s="336" t="s">
        <v>55</v>
      </c>
      <c r="C7" s="337"/>
      <c r="D7" s="337"/>
      <c r="E7" s="337"/>
      <c r="F7" s="337"/>
      <c r="G7" s="337"/>
      <c r="H7" s="337"/>
      <c r="I7" s="338"/>
      <c r="J7" s="16"/>
      <c r="K7" s="16"/>
    </row>
    <row r="8" spans="2:14" ht="24" customHeight="1" x14ac:dyDescent="0.2">
      <c r="B8" s="339" t="s">
        <v>56</v>
      </c>
      <c r="C8" s="340"/>
      <c r="D8" s="340"/>
      <c r="E8" s="340"/>
      <c r="F8" s="340"/>
      <c r="G8" s="340"/>
      <c r="H8" s="340"/>
      <c r="I8" s="341"/>
      <c r="J8" s="64"/>
      <c r="K8" s="64"/>
      <c r="N8" s="6" t="s">
        <v>57</v>
      </c>
    </row>
    <row r="9" spans="2:14" ht="30.75" customHeight="1" x14ac:dyDescent="0.2">
      <c r="B9" s="104" t="s">
        <v>58</v>
      </c>
      <c r="C9" s="65">
        <v>14</v>
      </c>
      <c r="D9" s="347" t="s">
        <v>59</v>
      </c>
      <c r="E9" s="347"/>
      <c r="F9" s="348" t="s">
        <v>207</v>
      </c>
      <c r="G9" s="349"/>
      <c r="H9" s="349"/>
      <c r="I9" s="350"/>
      <c r="J9" s="18"/>
      <c r="K9" s="18"/>
      <c r="M9" s="14" t="s">
        <v>60</v>
      </c>
      <c r="N9" s="6" t="s">
        <v>61</v>
      </c>
    </row>
    <row r="10" spans="2:14" ht="30.75" customHeight="1" x14ac:dyDescent="0.2">
      <c r="B10" s="21" t="s">
        <v>62</v>
      </c>
      <c r="C10" s="66" t="s">
        <v>81</v>
      </c>
      <c r="D10" s="351" t="s">
        <v>63</v>
      </c>
      <c r="E10" s="352"/>
      <c r="F10" s="342" t="s">
        <v>155</v>
      </c>
      <c r="G10" s="343"/>
      <c r="H10" s="19" t="s">
        <v>64</v>
      </c>
      <c r="I10" s="82" t="s">
        <v>81</v>
      </c>
      <c r="J10" s="20"/>
      <c r="K10" s="20"/>
      <c r="M10" s="14" t="s">
        <v>65</v>
      </c>
      <c r="N10" s="6" t="s">
        <v>66</v>
      </c>
    </row>
    <row r="11" spans="2:14" ht="30.75" customHeight="1" x14ac:dyDescent="0.2">
      <c r="B11" s="21" t="s">
        <v>67</v>
      </c>
      <c r="C11" s="344" t="s">
        <v>156</v>
      </c>
      <c r="D11" s="344"/>
      <c r="E11" s="344"/>
      <c r="F11" s="344"/>
      <c r="G11" s="19" t="s">
        <v>68</v>
      </c>
      <c r="H11" s="345">
        <v>1032</v>
      </c>
      <c r="I11" s="346"/>
      <c r="J11" s="22"/>
      <c r="K11" s="22"/>
      <c r="M11" s="14" t="s">
        <v>69</v>
      </c>
      <c r="N11" s="6" t="s">
        <v>70</v>
      </c>
    </row>
    <row r="12" spans="2:14" ht="30.75" customHeight="1" x14ac:dyDescent="0.2">
      <c r="B12" s="21" t="s">
        <v>71</v>
      </c>
      <c r="C12" s="353" t="s">
        <v>65</v>
      </c>
      <c r="D12" s="353"/>
      <c r="E12" s="353"/>
      <c r="F12" s="353"/>
      <c r="G12" s="19" t="s">
        <v>72</v>
      </c>
      <c r="H12" s="619" t="s">
        <v>165</v>
      </c>
      <c r="I12" s="620"/>
      <c r="J12" s="23"/>
      <c r="K12" s="23"/>
      <c r="M12" s="24" t="s">
        <v>73</v>
      </c>
    </row>
    <row r="13" spans="2:14" ht="30.75" customHeight="1" x14ac:dyDescent="0.2">
      <c r="B13" s="21" t="s">
        <v>74</v>
      </c>
      <c r="C13" s="356" t="s">
        <v>45</v>
      </c>
      <c r="D13" s="356"/>
      <c r="E13" s="356"/>
      <c r="F13" s="356"/>
      <c r="G13" s="356"/>
      <c r="H13" s="356"/>
      <c r="I13" s="357"/>
      <c r="J13" s="25"/>
      <c r="K13" s="25"/>
      <c r="M13" s="24"/>
    </row>
    <row r="14" spans="2:14" ht="30.75" customHeight="1" x14ac:dyDescent="0.2">
      <c r="B14" s="21" t="s">
        <v>75</v>
      </c>
      <c r="C14" s="342" t="s">
        <v>153</v>
      </c>
      <c r="D14" s="343"/>
      <c r="E14" s="343"/>
      <c r="F14" s="343"/>
      <c r="G14" s="343"/>
      <c r="H14" s="343"/>
      <c r="I14" s="358"/>
      <c r="J14" s="20"/>
      <c r="K14" s="20"/>
      <c r="M14" s="24"/>
      <c r="N14" s="6" t="s">
        <v>76</v>
      </c>
    </row>
    <row r="15" spans="2:14" ht="30.75" customHeight="1" x14ac:dyDescent="0.2">
      <c r="B15" s="21" t="s">
        <v>77</v>
      </c>
      <c r="C15" s="348" t="s">
        <v>166</v>
      </c>
      <c r="D15" s="349"/>
      <c r="E15" s="349"/>
      <c r="F15" s="601"/>
      <c r="G15" s="19" t="s">
        <v>78</v>
      </c>
      <c r="H15" s="360" t="s">
        <v>91</v>
      </c>
      <c r="I15" s="361"/>
      <c r="J15" s="20"/>
      <c r="K15" s="20"/>
      <c r="M15" s="24" t="s">
        <v>80</v>
      </c>
      <c r="N15" s="6" t="s">
        <v>81</v>
      </c>
    </row>
    <row r="16" spans="2:14" ht="30.75" customHeight="1" x14ac:dyDescent="0.2">
      <c r="B16" s="21" t="s">
        <v>82</v>
      </c>
      <c r="C16" s="362" t="s">
        <v>215</v>
      </c>
      <c r="D16" s="363"/>
      <c r="E16" s="363"/>
      <c r="F16" s="363"/>
      <c r="G16" s="19" t="s">
        <v>83</v>
      </c>
      <c r="H16" s="360" t="s">
        <v>70</v>
      </c>
      <c r="I16" s="361"/>
      <c r="J16" s="20"/>
      <c r="K16" s="20"/>
      <c r="M16" s="24" t="s">
        <v>84</v>
      </c>
    </row>
    <row r="17" spans="2:14" ht="36" customHeight="1" x14ac:dyDescent="0.2">
      <c r="B17" s="21" t="s">
        <v>85</v>
      </c>
      <c r="C17" s="612" t="s">
        <v>167</v>
      </c>
      <c r="D17" s="613"/>
      <c r="E17" s="613"/>
      <c r="F17" s="613"/>
      <c r="G17" s="613"/>
      <c r="H17" s="613"/>
      <c r="I17" s="614"/>
      <c r="J17" s="25"/>
      <c r="K17" s="25"/>
      <c r="M17" s="24" t="s">
        <v>86</v>
      </c>
      <c r="N17" s="6" t="s">
        <v>39</v>
      </c>
    </row>
    <row r="18" spans="2:14" ht="30.75" customHeight="1" x14ac:dyDescent="0.2">
      <c r="B18" s="21" t="s">
        <v>87</v>
      </c>
      <c r="C18" s="348" t="s">
        <v>168</v>
      </c>
      <c r="D18" s="349"/>
      <c r="E18" s="349"/>
      <c r="F18" s="349"/>
      <c r="G18" s="349"/>
      <c r="H18" s="349"/>
      <c r="I18" s="350"/>
      <c r="J18" s="26"/>
      <c r="K18" s="26"/>
      <c r="M18" s="24" t="s">
        <v>88</v>
      </c>
      <c r="N18" s="6" t="s">
        <v>40</v>
      </c>
    </row>
    <row r="19" spans="2:14" ht="30.75" customHeight="1" x14ac:dyDescent="0.2">
      <c r="B19" s="21" t="s">
        <v>89</v>
      </c>
      <c r="C19" s="609" t="s">
        <v>200</v>
      </c>
      <c r="D19" s="610"/>
      <c r="E19" s="610"/>
      <c r="F19" s="610"/>
      <c r="G19" s="610"/>
      <c r="H19" s="610"/>
      <c r="I19" s="611"/>
      <c r="J19" s="27"/>
      <c r="K19" s="27"/>
      <c r="M19" s="24"/>
      <c r="N19" s="6" t="s">
        <v>41</v>
      </c>
    </row>
    <row r="20" spans="2:14" ht="30.75" customHeight="1" x14ac:dyDescent="0.2">
      <c r="B20" s="21" t="s">
        <v>90</v>
      </c>
      <c r="C20" s="615" t="s">
        <v>152</v>
      </c>
      <c r="D20" s="616"/>
      <c r="E20" s="616"/>
      <c r="F20" s="616"/>
      <c r="G20" s="616"/>
      <c r="H20" s="616"/>
      <c r="I20" s="617"/>
      <c r="J20" s="28"/>
      <c r="K20" s="28"/>
      <c r="M20" s="24" t="s">
        <v>91</v>
      </c>
      <c r="N20" s="6" t="s">
        <v>42</v>
      </c>
    </row>
    <row r="21" spans="2:14" ht="27.75" customHeight="1" x14ac:dyDescent="0.2">
      <c r="B21" s="367" t="s">
        <v>92</v>
      </c>
      <c r="C21" s="369" t="s">
        <v>93</v>
      </c>
      <c r="D21" s="369"/>
      <c r="E21" s="369"/>
      <c r="F21" s="370" t="s">
        <v>94</v>
      </c>
      <c r="G21" s="370"/>
      <c r="H21" s="370"/>
      <c r="I21" s="371"/>
      <c r="J21" s="29"/>
      <c r="K21" s="29"/>
      <c r="M21" s="24" t="s">
        <v>79</v>
      </c>
      <c r="N21" s="6" t="s">
        <v>43</v>
      </c>
    </row>
    <row r="22" spans="2:14" ht="27" customHeight="1" x14ac:dyDescent="0.2">
      <c r="B22" s="368"/>
      <c r="C22" s="609" t="s">
        <v>169</v>
      </c>
      <c r="D22" s="610"/>
      <c r="E22" s="618"/>
      <c r="F22" s="609" t="s">
        <v>171</v>
      </c>
      <c r="G22" s="610"/>
      <c r="H22" s="610"/>
      <c r="I22" s="611"/>
      <c r="J22" s="27"/>
      <c r="K22" s="27"/>
      <c r="M22" s="24" t="s">
        <v>95</v>
      </c>
      <c r="N22" s="6" t="s">
        <v>44</v>
      </c>
    </row>
    <row r="23" spans="2:14" ht="39.75" customHeight="1" x14ac:dyDescent="0.2">
      <c r="B23" s="21" t="s">
        <v>96</v>
      </c>
      <c r="C23" s="342" t="s">
        <v>152</v>
      </c>
      <c r="D23" s="343"/>
      <c r="E23" s="605"/>
      <c r="F23" s="342" t="s">
        <v>152</v>
      </c>
      <c r="G23" s="343"/>
      <c r="H23" s="343"/>
      <c r="I23" s="358"/>
      <c r="J23" s="20"/>
      <c r="K23" s="20"/>
      <c r="M23" s="24"/>
      <c r="N23" s="6" t="s">
        <v>45</v>
      </c>
    </row>
    <row r="24" spans="2:14" ht="44.25" customHeight="1" x14ac:dyDescent="0.2">
      <c r="B24" s="21" t="s">
        <v>97</v>
      </c>
      <c r="C24" s="606" t="s">
        <v>170</v>
      </c>
      <c r="D24" s="607"/>
      <c r="E24" s="608"/>
      <c r="F24" s="609" t="s">
        <v>172</v>
      </c>
      <c r="G24" s="610"/>
      <c r="H24" s="610"/>
      <c r="I24" s="611"/>
      <c r="J24" s="26"/>
      <c r="K24" s="26"/>
      <c r="M24" s="30"/>
      <c r="N24" s="6" t="s">
        <v>46</v>
      </c>
    </row>
    <row r="25" spans="2:14" ht="29.25" customHeight="1" x14ac:dyDescent="0.2">
      <c r="B25" s="21" t="s">
        <v>98</v>
      </c>
      <c r="C25" s="384" t="s">
        <v>215</v>
      </c>
      <c r="D25" s="385"/>
      <c r="E25" s="386"/>
      <c r="F25" s="19" t="s">
        <v>99</v>
      </c>
      <c r="G25" s="602">
        <v>74</v>
      </c>
      <c r="H25" s="603"/>
      <c r="I25" s="604"/>
      <c r="J25" s="31"/>
      <c r="K25" s="31"/>
      <c r="M25" s="30"/>
    </row>
    <row r="26" spans="2:14" ht="27" customHeight="1" x14ac:dyDescent="0.2">
      <c r="B26" s="21" t="s">
        <v>100</v>
      </c>
      <c r="C26" s="348" t="s">
        <v>216</v>
      </c>
      <c r="D26" s="349"/>
      <c r="E26" s="601"/>
      <c r="F26" s="19" t="s">
        <v>101</v>
      </c>
      <c r="G26" s="602">
        <v>0</v>
      </c>
      <c r="H26" s="603"/>
      <c r="I26" s="604"/>
      <c r="J26" s="32"/>
      <c r="K26" s="32"/>
      <c r="M26" s="30"/>
    </row>
    <row r="27" spans="2:14" ht="47.25" customHeight="1" x14ac:dyDescent="0.2">
      <c r="B27" s="103" t="s">
        <v>102</v>
      </c>
      <c r="C27" s="342" t="s">
        <v>86</v>
      </c>
      <c r="D27" s="343"/>
      <c r="E27" s="605"/>
      <c r="F27" s="33" t="s">
        <v>103</v>
      </c>
      <c r="G27" s="391" t="s">
        <v>182</v>
      </c>
      <c r="H27" s="392"/>
      <c r="I27" s="393"/>
      <c r="J27" s="29"/>
      <c r="K27" s="29"/>
      <c r="M27" s="30"/>
    </row>
    <row r="28" spans="2:14" ht="30" customHeight="1" x14ac:dyDescent="0.2">
      <c r="B28" s="397" t="s">
        <v>104</v>
      </c>
      <c r="C28" s="398"/>
      <c r="D28" s="398"/>
      <c r="E28" s="398"/>
      <c r="F28" s="398"/>
      <c r="G28" s="398"/>
      <c r="H28" s="398"/>
      <c r="I28" s="399"/>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402"/>
      <c r="D42" s="402"/>
      <c r="E42" s="402"/>
      <c r="F42" s="402"/>
      <c r="G42" s="402"/>
      <c r="H42" s="402"/>
      <c r="I42" s="403"/>
      <c r="J42" s="40"/>
      <c r="K42" s="40"/>
    </row>
    <row r="43" spans="2:11" ht="29.25" customHeight="1" x14ac:dyDescent="0.2">
      <c r="B43" s="397" t="s">
        <v>126</v>
      </c>
      <c r="C43" s="398"/>
      <c r="D43" s="398"/>
      <c r="E43" s="398"/>
      <c r="F43" s="398"/>
      <c r="G43" s="398"/>
      <c r="H43" s="398"/>
      <c r="I43" s="399"/>
      <c r="J43" s="64"/>
      <c r="K43" s="64"/>
    </row>
    <row r="44" spans="2:11" ht="32.25" customHeight="1" x14ac:dyDescent="0.2">
      <c r="B44" s="372"/>
      <c r="C44" s="373"/>
      <c r="D44" s="373"/>
      <c r="E44" s="373"/>
      <c r="F44" s="373"/>
      <c r="G44" s="373"/>
      <c r="H44" s="373"/>
      <c r="I44" s="374"/>
      <c r="J44" s="64"/>
      <c r="K44" s="64"/>
    </row>
    <row r="45" spans="2:11" ht="32.25" customHeight="1" x14ac:dyDescent="0.2">
      <c r="B45" s="375"/>
      <c r="C45" s="376"/>
      <c r="D45" s="376"/>
      <c r="E45" s="376"/>
      <c r="F45" s="376"/>
      <c r="G45" s="376"/>
      <c r="H45" s="376"/>
      <c r="I45" s="377"/>
      <c r="J45" s="40"/>
      <c r="K45" s="40"/>
    </row>
    <row r="46" spans="2:11" ht="32.25" customHeight="1" x14ac:dyDescent="0.2">
      <c r="B46" s="375"/>
      <c r="C46" s="376"/>
      <c r="D46" s="376"/>
      <c r="E46" s="376"/>
      <c r="F46" s="376"/>
      <c r="G46" s="376"/>
      <c r="H46" s="376"/>
      <c r="I46" s="377"/>
      <c r="J46" s="40"/>
      <c r="K46" s="40"/>
    </row>
    <row r="47" spans="2:11" ht="32.25" customHeight="1" x14ac:dyDescent="0.2">
      <c r="B47" s="375"/>
      <c r="C47" s="376"/>
      <c r="D47" s="376"/>
      <c r="E47" s="376"/>
      <c r="F47" s="376"/>
      <c r="G47" s="376"/>
      <c r="H47" s="376"/>
      <c r="I47" s="377"/>
      <c r="J47" s="40"/>
      <c r="K47" s="40"/>
    </row>
    <row r="48" spans="2:11" ht="32.25" customHeight="1" x14ac:dyDescent="0.2">
      <c r="B48" s="378"/>
      <c r="C48" s="379"/>
      <c r="D48" s="379"/>
      <c r="E48" s="379"/>
      <c r="F48" s="379"/>
      <c r="G48" s="379"/>
      <c r="H48" s="379"/>
      <c r="I48" s="380"/>
      <c r="J48" s="41"/>
      <c r="K48" s="41"/>
    </row>
    <row r="49" spans="2:11" ht="79.5" customHeight="1" x14ac:dyDescent="0.2">
      <c r="B49" s="21" t="s">
        <v>127</v>
      </c>
      <c r="C49" s="595"/>
      <c r="D49" s="596"/>
      <c r="E49" s="596"/>
      <c r="F49" s="596"/>
      <c r="G49" s="596"/>
      <c r="H49" s="596"/>
      <c r="I49" s="597"/>
      <c r="J49" s="42"/>
      <c r="K49" s="42"/>
    </row>
    <row r="50" spans="2:11" ht="26.25" customHeight="1" x14ac:dyDescent="0.2">
      <c r="B50" s="21" t="s">
        <v>128</v>
      </c>
      <c r="C50" s="598"/>
      <c r="D50" s="599"/>
      <c r="E50" s="599"/>
      <c r="F50" s="599"/>
      <c r="G50" s="599"/>
      <c r="H50" s="599"/>
      <c r="I50" s="600"/>
      <c r="J50" s="42"/>
      <c r="K50" s="42"/>
    </row>
    <row r="51" spans="2:11" ht="64.5" customHeight="1" x14ac:dyDescent="0.2">
      <c r="B51" s="133" t="s">
        <v>129</v>
      </c>
      <c r="C51" s="595"/>
      <c r="D51" s="596"/>
      <c r="E51" s="596"/>
      <c r="F51" s="596"/>
      <c r="G51" s="596"/>
      <c r="H51" s="596"/>
      <c r="I51" s="597"/>
      <c r="J51" s="42"/>
      <c r="K51" s="42"/>
    </row>
    <row r="52" spans="2:11" ht="29.25" customHeight="1" x14ac:dyDescent="0.2">
      <c r="B52" s="397" t="s">
        <v>130</v>
      </c>
      <c r="C52" s="398"/>
      <c r="D52" s="398"/>
      <c r="E52" s="398"/>
      <c r="F52" s="398"/>
      <c r="G52" s="398"/>
      <c r="H52" s="398"/>
      <c r="I52" s="399"/>
      <c r="J52" s="42"/>
      <c r="K52" s="42"/>
    </row>
    <row r="53" spans="2:11" ht="33" customHeight="1" x14ac:dyDescent="0.2">
      <c r="B53" s="407" t="s">
        <v>131</v>
      </c>
      <c r="C53" s="134" t="s">
        <v>132</v>
      </c>
      <c r="D53" s="408" t="s">
        <v>133</v>
      </c>
      <c r="E53" s="408"/>
      <c r="F53" s="408"/>
      <c r="G53" s="408" t="s">
        <v>134</v>
      </c>
      <c r="H53" s="408"/>
      <c r="I53" s="409"/>
      <c r="J53" s="43"/>
      <c r="K53" s="43"/>
    </row>
    <row r="54" spans="2:11" ht="31.5" customHeight="1" x14ac:dyDescent="0.2">
      <c r="B54" s="407"/>
      <c r="C54" s="113"/>
      <c r="D54" s="402"/>
      <c r="E54" s="402"/>
      <c r="F54" s="402"/>
      <c r="G54" s="410"/>
      <c r="H54" s="410"/>
      <c r="I54" s="411"/>
      <c r="J54" s="43"/>
      <c r="K54" s="43"/>
    </row>
    <row r="55" spans="2:11" ht="31.5" customHeight="1" x14ac:dyDescent="0.2">
      <c r="B55" s="133" t="s">
        <v>135</v>
      </c>
      <c r="C55" s="593" t="s">
        <v>173</v>
      </c>
      <c r="D55" s="594"/>
      <c r="E55" s="424" t="s">
        <v>136</v>
      </c>
      <c r="F55" s="424"/>
      <c r="G55" s="423" t="s">
        <v>158</v>
      </c>
      <c r="H55" s="423"/>
      <c r="I55" s="425"/>
      <c r="J55" s="45"/>
      <c r="K55" s="45"/>
    </row>
    <row r="56" spans="2:11" ht="31.5" customHeight="1" x14ac:dyDescent="0.2">
      <c r="B56" s="133" t="s">
        <v>137</v>
      </c>
      <c r="C56" s="402" t="str">
        <f>+'[3]HV 1'!C56:D56</f>
        <v>NICOLAS ADOLFO CORREAL HUERTAS</v>
      </c>
      <c r="D56" s="402"/>
      <c r="E56" s="426" t="s">
        <v>138</v>
      </c>
      <c r="F56" s="426"/>
      <c r="G56" s="423" t="str">
        <f>+'[7]HV 1'!G59:I59</f>
        <v>DIANA VIDAL</v>
      </c>
      <c r="H56" s="423"/>
      <c r="I56" s="425"/>
      <c r="J56" s="45"/>
      <c r="K56" s="45"/>
    </row>
    <row r="57" spans="2:11" ht="31.5" customHeight="1" x14ac:dyDescent="0.2">
      <c r="B57" s="133" t="s">
        <v>139</v>
      </c>
      <c r="C57" s="402"/>
      <c r="D57" s="402"/>
      <c r="E57" s="412" t="s">
        <v>140</v>
      </c>
      <c r="F57" s="413"/>
      <c r="G57" s="416"/>
      <c r="H57" s="417"/>
      <c r="I57" s="418"/>
      <c r="J57" s="46"/>
      <c r="K57" s="46"/>
    </row>
    <row r="58" spans="2:11" ht="31.5" customHeight="1" thickBot="1" x14ac:dyDescent="0.25">
      <c r="B58" s="84" t="s">
        <v>141</v>
      </c>
      <c r="C58" s="422"/>
      <c r="D58" s="422"/>
      <c r="E58" s="414"/>
      <c r="F58" s="415"/>
      <c r="G58" s="419"/>
      <c r="H58" s="420"/>
      <c r="I58" s="421"/>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1"/>
      <c r="C1" s="434" t="s">
        <v>24</v>
      </c>
      <c r="D1" s="435"/>
      <c r="E1" s="435"/>
      <c r="F1" s="435"/>
      <c r="G1" s="435"/>
      <c r="H1" s="436"/>
      <c r="I1" s="437"/>
      <c r="J1" s="438"/>
    </row>
    <row r="2" spans="2:11" ht="18" customHeight="1" thickBot="1" x14ac:dyDescent="0.3">
      <c r="B2" s="432"/>
      <c r="C2" s="443" t="s">
        <v>25</v>
      </c>
      <c r="D2" s="444"/>
      <c r="E2" s="444"/>
      <c r="F2" s="444"/>
      <c r="G2" s="444"/>
      <c r="H2" s="445"/>
      <c r="I2" s="439"/>
      <c r="J2" s="440"/>
    </row>
    <row r="3" spans="2:11" ht="18" customHeight="1" thickBot="1" x14ac:dyDescent="0.3">
      <c r="B3" s="432"/>
      <c r="C3" s="443" t="s">
        <v>183</v>
      </c>
      <c r="D3" s="444"/>
      <c r="E3" s="444"/>
      <c r="F3" s="444"/>
      <c r="G3" s="444"/>
      <c r="H3" s="445"/>
      <c r="I3" s="439"/>
      <c r="J3" s="440"/>
    </row>
    <row r="4" spans="2:11" ht="18" customHeight="1" thickBot="1" x14ac:dyDescent="0.3">
      <c r="B4" s="433"/>
      <c r="C4" s="443" t="s">
        <v>143</v>
      </c>
      <c r="D4" s="444"/>
      <c r="E4" s="444"/>
      <c r="F4" s="445"/>
      <c r="G4" s="446" t="s">
        <v>190</v>
      </c>
      <c r="H4" s="447"/>
      <c r="I4" s="441"/>
      <c r="J4" s="442"/>
    </row>
    <row r="5" spans="2:11" ht="18" customHeight="1" thickBot="1" x14ac:dyDescent="0.3">
      <c r="B5" s="57"/>
      <c r="C5" s="58"/>
      <c r="D5" s="58"/>
      <c r="E5" s="58"/>
      <c r="F5" s="58"/>
      <c r="G5" s="58"/>
      <c r="H5" s="58"/>
      <c r="I5" s="58"/>
      <c r="J5" s="59"/>
    </row>
    <row r="6" spans="2:11" ht="51.75" customHeight="1" thickBot="1" x14ac:dyDescent="0.3">
      <c r="B6" s="1" t="s">
        <v>199</v>
      </c>
      <c r="C6" s="450" t="str">
        <f>+'[5]Sección 1. Metas - Magnitud'!C7</f>
        <v>1032 - Gestión y control de tránsito y transporte</v>
      </c>
      <c r="D6" s="451"/>
      <c r="E6" s="452"/>
      <c r="F6" s="60"/>
      <c r="G6" s="58"/>
      <c r="H6" s="58"/>
      <c r="I6" s="58"/>
      <c r="J6" s="59"/>
    </row>
    <row r="7" spans="2:11" ht="32.25" customHeight="1" thickBot="1" x14ac:dyDescent="0.3">
      <c r="B7" s="2" t="s">
        <v>0</v>
      </c>
      <c r="C7" s="450" t="str">
        <f>+'[5]Sección 1. Metas - Magnitud'!C8:F8</f>
        <v>Dirección de Control y Vigilancia</v>
      </c>
      <c r="D7" s="451"/>
      <c r="E7" s="452"/>
      <c r="F7" s="60"/>
      <c r="G7" s="58"/>
      <c r="H7" s="58"/>
      <c r="I7" s="58"/>
      <c r="J7" s="59"/>
    </row>
    <row r="8" spans="2:11" ht="32.25" customHeight="1" thickBot="1" x14ac:dyDescent="0.3">
      <c r="B8" s="2" t="s">
        <v>144</v>
      </c>
      <c r="C8" s="450" t="str">
        <f>+'[5]Sección 1. Metas - Magnitud'!C9:F9</f>
        <v>Subsecretaría de Servicios de la Movilidad</v>
      </c>
      <c r="D8" s="451"/>
      <c r="E8" s="452"/>
      <c r="F8" s="4"/>
      <c r="G8" s="58"/>
      <c r="H8" s="58"/>
      <c r="I8" s="58"/>
      <c r="J8" s="59"/>
    </row>
    <row r="9" spans="2:11" ht="33.75" customHeight="1" thickBot="1" x14ac:dyDescent="0.3">
      <c r="B9" s="2" t="s">
        <v>28</v>
      </c>
      <c r="C9" s="450" t="s">
        <v>184</v>
      </c>
      <c r="D9" s="451"/>
      <c r="E9" s="452"/>
      <c r="F9" s="60"/>
      <c r="G9" s="58"/>
      <c r="H9" s="58"/>
      <c r="I9" s="58"/>
      <c r="J9" s="59"/>
    </row>
    <row r="10" spans="2:11" ht="33.75" customHeight="1" thickBot="1" x14ac:dyDescent="0.3">
      <c r="B10" s="106" t="s">
        <v>197</v>
      </c>
      <c r="C10" s="450" t="str">
        <f>+'[7]HV 14'!F9</f>
        <v>14. Realizar 241 visitas administrativas y de seguimiento a empresas prestadoras del servicio público de transporte.</v>
      </c>
      <c r="D10" s="451"/>
      <c r="E10" s="452"/>
      <c r="F10" s="60"/>
      <c r="G10" s="58"/>
      <c r="H10" s="58"/>
      <c r="I10" s="58"/>
      <c r="J10" s="59"/>
    </row>
    <row r="11" spans="2:11" ht="34.5" customHeight="1" x14ac:dyDescent="0.25"/>
    <row r="12" spans="2:11" ht="21.75" customHeight="1" x14ac:dyDescent="0.25">
      <c r="B12" s="460" t="s">
        <v>218</v>
      </c>
      <c r="C12" s="461"/>
      <c r="D12" s="461"/>
      <c r="E12" s="461"/>
      <c r="F12" s="461"/>
      <c r="G12" s="461"/>
      <c r="H12" s="462"/>
      <c r="I12" s="627" t="s">
        <v>145</v>
      </c>
      <c r="J12" s="628"/>
      <c r="K12" s="628"/>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625"/>
    </row>
    <row r="16" spans="2:11" x14ac:dyDescent="0.25">
      <c r="B16" s="154"/>
      <c r="C16" s="155"/>
      <c r="D16" s="156"/>
      <c r="E16" s="157"/>
      <c r="F16" s="155"/>
      <c r="G16" s="156"/>
      <c r="H16" s="158"/>
      <c r="I16" s="159"/>
      <c r="J16" s="160"/>
      <c r="K16" s="626"/>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621" t="s">
        <v>17</v>
      </c>
      <c r="C19" s="622"/>
      <c r="D19" s="169">
        <f>SUM(D15:D16)</f>
        <v>0</v>
      </c>
      <c r="E19" s="623" t="s">
        <v>17</v>
      </c>
      <c r="F19" s="624"/>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2021-11-12T22:12:41Z</dcterms:modified>
</cp:coreProperties>
</file>