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1/12DICIEMBRE/Obligacion9/Reportenoviembre/"/>
    </mc:Choice>
  </mc:AlternateContent>
  <xr:revisionPtr revIDLastSave="8" documentId="13_ncr:1_{5AF7C20B-A1EB-4DC4-A149-0FBBEDC07AFD}" xr6:coauthVersionLast="47" xr6:coauthVersionMax="47" xr10:uidLastSave="{4A56B4B9-97DB-4868-BF17-80501816EDE7}"/>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24" l="1"/>
  <c r="J35" i="24" s="1"/>
  <c r="G27" i="68"/>
  <c r="H37" i="24"/>
  <c r="K34" i="68"/>
  <c r="D36" i="68"/>
  <c r="J33" i="24"/>
  <c r="J32" i="24"/>
  <c r="J34" i="68"/>
  <c r="I27" i="24" l="1"/>
  <c r="J33" i="68"/>
  <c r="F27" i="68"/>
  <c r="H37" i="69"/>
  <c r="I22" i="69" l="1"/>
  <c r="E37" i="69"/>
  <c r="G27" i="69"/>
  <c r="I27" i="69" s="1"/>
  <c r="F27" i="67"/>
  <c r="J34" i="67"/>
  <c r="G27" i="67"/>
  <c r="J36" i="67"/>
  <c r="J35" i="67"/>
  <c r="H38" i="24" l="1"/>
  <c r="D36" i="24"/>
  <c r="E36" i="24"/>
  <c r="D35" i="24" l="1"/>
  <c r="H27" i="67" l="1"/>
  <c r="K27" i="66" l="1"/>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I30" i="47" s="1"/>
  <c r="H38" i="69"/>
  <c r="E38" i="69"/>
  <c r="E36" i="69"/>
  <c r="E35" i="69"/>
  <c r="E34" i="69"/>
  <c r="E33" i="69"/>
  <c r="E32" i="69"/>
  <c r="E31" i="69"/>
  <c r="E30" i="69"/>
  <c r="E29" i="69"/>
  <c r="E28" i="69"/>
  <c r="H27" i="69"/>
  <c r="H28" i="69" s="1"/>
  <c r="H29" i="69" s="1"/>
  <c r="H30" i="69" s="1"/>
  <c r="H31" i="69" s="1"/>
  <c r="H32" i="69" s="1"/>
  <c r="H33" i="69" s="1"/>
  <c r="H34" i="69" s="1"/>
  <c r="H35" i="69" s="1"/>
  <c r="H36" i="69" s="1"/>
  <c r="E27" i="69"/>
  <c r="H38" i="68"/>
  <c r="E38" i="68"/>
  <c r="H37" i="68"/>
  <c r="E37" i="68"/>
  <c r="H36" i="68"/>
  <c r="E36" i="68"/>
  <c r="E35" i="68"/>
  <c r="E34" i="68"/>
  <c r="E33" i="68"/>
  <c r="E32" i="68"/>
  <c r="E31" i="68"/>
  <c r="E30" i="68"/>
  <c r="E29" i="68"/>
  <c r="E28" i="68"/>
  <c r="H27" i="68"/>
  <c r="H28" i="68" s="1"/>
  <c r="H29" i="68" s="1"/>
  <c r="H30" i="68" s="1"/>
  <c r="H31" i="68" s="1"/>
  <c r="H32" i="68" s="1"/>
  <c r="H33" i="68" s="1"/>
  <c r="H34" i="68" s="1"/>
  <c r="H35" i="68" s="1"/>
  <c r="J36" i="68"/>
  <c r="E27" i="68"/>
  <c r="O24" i="68"/>
  <c r="P23" i="68"/>
  <c r="I22" i="68"/>
  <c r="H38" i="67"/>
  <c r="E38" i="67"/>
  <c r="H37" i="67"/>
  <c r="E37" i="67"/>
  <c r="H36" i="67"/>
  <c r="E36" i="67"/>
  <c r="E35" i="67"/>
  <c r="E34" i="67"/>
  <c r="E33" i="67"/>
  <c r="E32" i="67"/>
  <c r="E31" i="67"/>
  <c r="E30" i="67"/>
  <c r="E29" i="67"/>
  <c r="E28" i="67"/>
  <c r="H28" i="67"/>
  <c r="H29" i="67" s="1"/>
  <c r="H30" i="67" s="1"/>
  <c r="H31" i="67" s="1"/>
  <c r="H32" i="67" s="1"/>
  <c r="H33" i="67" s="1"/>
  <c r="H34" i="67" s="1"/>
  <c r="H35" i="67" s="1"/>
  <c r="E27" i="67"/>
  <c r="I22" i="67"/>
  <c r="E38" i="24"/>
  <c r="E37" i="24"/>
  <c r="H36" i="24"/>
  <c r="E35" i="24"/>
  <c r="E34" i="24"/>
  <c r="E33" i="24"/>
  <c r="E32" i="24"/>
  <c r="E31" i="24"/>
  <c r="E30" i="24"/>
  <c r="E29" i="24"/>
  <c r="E28" i="24"/>
  <c r="F27" i="24"/>
  <c r="D27" i="24"/>
  <c r="E27" i="24" s="1"/>
  <c r="I22" i="24"/>
  <c r="I18" i="63"/>
  <c r="G18" i="63"/>
  <c r="D18" i="63"/>
  <c r="C8" i="63"/>
  <c r="C7" i="63"/>
  <c r="C6" i="63"/>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D30" i="62"/>
  <c r="AA21" i="5"/>
  <c r="I21" i="5"/>
  <c r="B21" i="5"/>
  <c r="AA19" i="5"/>
  <c r="I19" i="5"/>
  <c r="B19" i="5"/>
  <c r="AA17" i="5"/>
  <c r="AB17" i="5" s="1"/>
  <c r="I17" i="5"/>
  <c r="B17" i="5"/>
  <c r="Z15" i="5"/>
  <c r="Y15" i="5"/>
  <c r="X15" i="5"/>
  <c r="W15" i="5"/>
  <c r="V15" i="5"/>
  <c r="U15" i="5"/>
  <c r="T15" i="5"/>
  <c r="S15" i="5"/>
  <c r="AA15" i="5" s="1"/>
  <c r="N15" i="5"/>
  <c r="M15" i="5"/>
  <c r="L15" i="5"/>
  <c r="K15" i="5"/>
  <c r="J15" i="5"/>
  <c r="B15" i="5"/>
  <c r="Z13" i="5"/>
  <c r="Y13" i="5"/>
  <c r="X13" i="5"/>
  <c r="W13" i="5"/>
  <c r="V13" i="5"/>
  <c r="U13" i="5"/>
  <c r="T13" i="5"/>
  <c r="S13" i="5"/>
  <c r="O13" i="5"/>
  <c r="AA13" i="5" s="1"/>
  <c r="AB13" i="5" s="1"/>
  <c r="N13" i="5"/>
  <c r="M13" i="5"/>
  <c r="L13" i="5"/>
  <c r="K13" i="5"/>
  <c r="J13" i="5"/>
  <c r="I13" i="5" s="1"/>
  <c r="B13" i="5"/>
  <c r="A11" i="5"/>
  <c r="C9" i="5"/>
  <c r="C8" i="5"/>
  <c r="C7" i="5"/>
  <c r="I27" i="68" l="1"/>
  <c r="H30" i="62"/>
  <c r="AC17" i="5"/>
  <c r="AC19" i="5"/>
  <c r="D31" i="62"/>
  <c r="D32" i="62" s="1"/>
  <c r="D33" i="62" s="1"/>
  <c r="L27" i="66"/>
  <c r="M27" i="66" s="1"/>
  <c r="AB15" i="5"/>
  <c r="AB19" i="5"/>
  <c r="AC13" i="5"/>
  <c r="AC21" i="5"/>
  <c r="I15" i="5"/>
  <c r="AC15" i="5" s="1"/>
  <c r="I30" i="62"/>
  <c r="H31" i="62"/>
  <c r="H30" i="47"/>
  <c r="D31" i="47"/>
  <c r="H27" i="24"/>
  <c r="H28" i="24" s="1"/>
  <c r="H29" i="24" s="1"/>
  <c r="H30" i="24" s="1"/>
  <c r="H31" i="24" s="1"/>
  <c r="H32" i="24" s="1"/>
  <c r="H33" i="24" s="1"/>
  <c r="H34" i="24" s="1"/>
  <c r="H35" i="24" s="1"/>
  <c r="AB21" i="5"/>
  <c r="I27" i="67"/>
  <c r="I31" i="62" l="1"/>
  <c r="H32" i="62"/>
  <c r="I32" i="62"/>
  <c r="I33" i="62"/>
  <c r="H33" i="62"/>
  <c r="D34" i="62"/>
  <c r="D32" i="47"/>
  <c r="H31" i="47"/>
  <c r="I31" i="47"/>
  <c r="I32" i="47" l="1"/>
  <c r="H32" i="47"/>
  <c r="D33" i="47"/>
  <c r="H34" i="62"/>
  <c r="D35" i="62"/>
  <c r="I34" i="62"/>
  <c r="H33" i="47" l="1"/>
  <c r="D34" i="47"/>
  <c r="I33" i="47"/>
  <c r="D36" i="62"/>
  <c r="I35" i="62"/>
  <c r="H35" i="62"/>
  <c r="D37" i="62" l="1"/>
  <c r="I36" i="62"/>
  <c r="H36" i="62"/>
  <c r="I34" i="47"/>
  <c r="D35" i="47"/>
  <c r="H34" i="47"/>
  <c r="D36" i="47" l="1"/>
  <c r="H35" i="47"/>
  <c r="I35" i="47"/>
  <c r="I37" i="62"/>
  <c r="H37" i="62"/>
  <c r="D38" i="62"/>
  <c r="I36" i="47" l="1"/>
  <c r="H36" i="47"/>
  <c r="D37" i="47"/>
  <c r="H38" i="62"/>
  <c r="D39" i="62"/>
  <c r="I38" i="62"/>
  <c r="H37" i="47" l="1"/>
  <c r="D38" i="47"/>
  <c r="I37" i="47"/>
  <c r="D40" i="62"/>
  <c r="I39" i="62"/>
  <c r="H39" i="62"/>
  <c r="D41" i="62" l="1"/>
  <c r="I40" i="62"/>
  <c r="H40" i="62"/>
  <c r="I38" i="47"/>
  <c r="D39" i="47"/>
  <c r="H38" i="47"/>
  <c r="D40" i="47" l="1"/>
  <c r="H39" i="47"/>
  <c r="I39" i="47"/>
  <c r="I41" i="62"/>
  <c r="H41" i="62"/>
  <c r="I40" i="47" l="1"/>
  <c r="H40" i="47"/>
  <c r="D41" i="47"/>
  <c r="H41" i="47" l="1"/>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<sst xmlns="http://schemas.openxmlformats.org/spreadsheetml/2006/main" count="919" uniqueCount="364">
  <si>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</si>
  <si>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</si>
  <si>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</si>
  <si>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</si>
  <si>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</si>
  <si>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</si>
  <si>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</si>
  <si>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</si>
  <si>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</si>
  <si>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</si>
  <si>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</si>
  <si>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</si>
  <si>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</si>
  <si>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</si>
  <si>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</si>
  <si>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</si>
  <si>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</si>
  <si>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</si>
  <si>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</si>
  <si>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</si>
  <si>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</si>
  <si>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</si>
  <si>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</si>
  <si>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</si>
  <si>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</si>
  <si>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</si>
  <si>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</si>
  <si>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</si>
  <si>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</si>
  <si>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</si>
  <si>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</si>
  <si>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</si>
  <si>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</si>
  <si>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</si>
  <si>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</si>
  <si>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</si>
  <si>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</si>
  <si>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</si>
  <si>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</si>
  <si>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</si>
  <si>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</si>
  <si>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</si>
  <si>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</si>
  <si>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</si>
  <si>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</si>
  <si>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</si>
  <si>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</si>
  <si>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</si>
  <si>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</si>
  <si>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</si>
  <si>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</si>
  <si>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</si>
  <si>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</si>
  <si>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</si>
  <si>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</si>
  <si>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</si>
  <si>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</si>
  <si>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</si>
  <si>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</si>
  <si>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</si>
  <si>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</si>
  <si>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</si>
  <si>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</si>
  <si>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</si>
  <si>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</si>
  <si>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</si>
  <si>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</si>
  <si>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</si>
  <si>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</si>
  <si>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</si>
  <si>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</si>
  <si>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</si>
  <si>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</si>
  <si>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</si>
  <si>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</si>
  <si>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</si>
  <si>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</si>
  <si>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</si>
  <si>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</si>
  <si>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</si>
  <si>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</si>
  <si>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</si>
  <si>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</si>
  <si>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</si>
  <si>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</si>
  <si>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</si>
  <si>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</si>
  <si>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</si>
  <si>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</si>
  <si>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</si>
  <si>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</si>
  <si>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</si>
  <si>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</si>
  <si>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</si>
  <si>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</si>
  <si>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</si>
  <si>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</si>
  <si>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</si>
  <si>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</si>
  <si>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</si>
  <si>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</si>
  <si>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</si>
  <si>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</si>
  <si>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</si>
  <si>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</si>
  <si>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</si>
  <si>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</si>
  <si>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</si>
  <si>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</si>
  <si>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</si>
  <si>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</si>
  <si>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</si>
  <si>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</si>
  <si>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</si>
  <si>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</si>
  <si>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</si>
  <si>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</si>
  <si>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</si>
  <si>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</si>
  <si>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</si>
  <si>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</si>
  <si>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</si>
  <si>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</si>
  <si>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</si>
  <si>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</si>
  <si>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</si>
  <si>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</si>
  <si>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</si>
  <si>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</si>
  <si>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</si>
  <si>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</si>
  <si>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</si>
  <si>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</si>
  <si>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</si>
  <si>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</si>
  <si>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</si>
  <si>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</si>
  <si>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</si>
  <si>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</si>
  <si>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</si>
  <si>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</si>
  <si>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</si>
  <si>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</si>
  <si>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</si>
  <si>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</si>
  <si>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</si>
  <si>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</si>
  <si>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</si>
  <si>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</si>
  <si>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</si>
  <si>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</si>
  <si>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</si>
  <si>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</si>
  <si>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</si>
  <si>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</si>
  <si>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</si>
  <si>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</si>
  <si>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</si>
  <si>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</si>
  <si>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</si>
  <si>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</si>
  <si>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</si>
  <si>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</si>
  <si>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</si>
  <si>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</si>
  <si>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</si>
  <si>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</si>
  <si>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</si>
  <si>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</si>
  <si>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</si>
  <si>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</si>
  <si>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</si>
  <si>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</si>
  <si>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</si>
  <si>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</si>
  <si>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</si>
  <si>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</si>
  <si>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</si>
  <si>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</si>
  <si>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</si>
  <si>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</si>
  <si>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</si>
  <si>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</si>
  <si>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</si>
  <si>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</si>
  <si>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</si>
  <si>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</si>
  <si>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</si>
  <si>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</si>
  <si>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</si>
  <si>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</si>
  <si>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</si>
  <si>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</si>
  <si>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</si>
  <si>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</si>
  <si>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</si>
  <si>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</si>
  <si>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</si>
  <si>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</si>
  <si>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</si>
  <si>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</si>
  <si>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</si>
  <si>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</si>
  <si>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</si>
  <si>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</si>
  <si>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</si>
  <si>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</si>
  <si>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</si>
  <si>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</si>
  <si>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</si>
  <si>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</si>
  <si>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</si>
  <si>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</si>
  <si>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</si>
  <si>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</si>
  <si>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</si>
  <si>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</si>
  <si>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</si>
  <si>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</si>
  <si>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</si>
  <si>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</si>
  <si>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</si>
  <si>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</si>
  <si>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</si>
  <si>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</si>
  <si>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</si>
  <si>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</si>
  <si>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</si>
  <si>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</si>
  <si>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</si>
  <si>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</si>
  <si>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</si>
  <si>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</si>
  <si>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</si>
  <si>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</si>
  <si>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</si>
  <si>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</si>
  <si>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</si>
  <si>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</si>
  <si>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</si>
  <si>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</si>
  <si>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</si>
  <si>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</si>
  <si>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</si>
  <si>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</si>
  <si>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</si>
  <si>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</si>
  <si>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</si>
  <si>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</si>
  <si>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</si>
  <si>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</si>
  <si>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</si>
  <si>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</si>
  <si>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</si>
  <si>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</si>
  <si>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</si>
  <si>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</si>
  <si>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</si>
  <si>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</si>
  <si>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</si>
  <si>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</si>
  <si>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</si>
  <si>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</si>
  <si>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</si>
  <si>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</si>
  <si>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</si>
  <si>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</si>
  <si>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</si>
  <si>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</si>
  <si>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</si>
  <si>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</si>
  <si>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</si>
  <si>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</si>
  <si>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</si>
  <si>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</si>
  <si>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</si>
  <si>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</si>
  <si>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</si>
  <si>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</si>
  <si>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</si>
  <si>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</si>
  <si>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</si>
  <si>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</si>
  <si>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</si>
  <si>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</si>
  <si>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</si>
  <si>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</si>
  <si>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</si>
  <si>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</si>
  <si>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</si>
  <si>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</si>
  <si>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</si>
  <si>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</si>
  <si>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</si>
  <si>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</si>
  <si>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</si>
  <si>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</si>
  <si>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</si>
  <si>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</si>
  <si>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</si>
  <si>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</si>
  <si>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</si>
  <si>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</si>
  <si>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</si>
  <si>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</si>
  <si>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</si>
  <si>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</si>
  <si>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</si>
  <si>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</si>
  <si>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</si>
  <si>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</si>
  <si>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</si>
  <si>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</si>
  <si>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</si>
  <si>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</si>
  <si>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</si>
  <si>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</si>
  <si>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</si>
  <si>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</si>
  <si>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</si>
  <si>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</si>
  <si>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</si>
  <si>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</si>
  <si>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</si>
  <si>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</si>
  <si>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</si>
  <si>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</si>
  <si>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</si>
  <si>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</si>
  <si>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</si>
  <si>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</si>
  <si>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</si>
  <si>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</si>
  <si>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</si>
  <si>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</si>
  <si>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</si>
  <si>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</si>
  <si>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</si>
  <si>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t>
  </si>
  <si>
    <t xml:space="preserve">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</si>
  <si>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</si>
  <si>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</si>
  <si>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Con el fortalecimiento del Escuadron Anticrueldad se contribuye en la protección y el bienestar animal en el Distrito Capital.</t>
  </si>
  <si>
    <t>Proteger la vida y ser garantes del trato digno hacia los animales, a través de acciones de protección y bienestar animal</t>
  </si>
  <si>
    <t>Lider Area Fauna Domestica - Johanna Morales
Profesionales Sinántropicos - Mauricio Cano</t>
  </si>
  <si>
    <t>Subdirectora de Atención a la Fauna - Johanna Izquierdo Paez</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</si>
  <si>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</si>
  <si>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Lider Area Fauna Domestica  - Johanna Morales
Profesional Programa Esterilizaciones - Johanna Diaz</t>
  </si>
  <si>
    <t>Contribuye al control poblacional de los perros y gatos en la ciudad, asi como en temas relacionados con la salud publica.</t>
  </si>
  <si>
    <t>El indicador tiene por objeto medir el porcentaje de avance en la ejecución, a traves del seguimiento de un cronograma de actividades propuesto para lograr el 16,84% de avance para el 2021.  Cabe aclarar que para efectos de analisis del indicador se empleo la unidad de porcentaje, la cual es equivalente en numero.</t>
  </si>
  <si>
    <t>Cabe mencionar que en el mes de septiembre se realiza el cambio en la anualización de la magnitud de la  meta - Solciitud 2021IE0001636.</t>
  </si>
  <si>
    <t>Profesional Administrativa - Laura Gutierrez Z</t>
  </si>
  <si>
    <t>Profesional Administrativa -  Laura Gutierrez Z</t>
  </si>
  <si>
    <r>
      <t xml:space="preserve">Se logró un resultado del 1,044% lo que corresponde a las siguientes actividades: 
• Se realizaron 8 censos poblacionales </t>
    </r>
    <r>
      <rPr>
        <i/>
        <sz val="9"/>
        <rFont val="Arial"/>
        <family val="2"/>
      </rPr>
      <t>Columba livia</t>
    </r>
    <r>
      <rPr>
        <sz val="9"/>
        <rFont val="Arial"/>
        <family val="2"/>
      </rPr>
      <t xml:space="preserve"> en las siguientes localidades: Usaquén 1,  Chapinero 2, Santafe 1, San cristobal 1, Bosa 1, Engativa 1, Rafael Uribe Uribe 1
• Se realizaron 11 visitas técnicas de acuerdo con los requerimientos realizados por parte de la ciudadanía en las siguientes localidades: Usaquen 2, San  Cristobal  1, Bosa 1, Kennedy 1, Fobtibon 1, Engativa 1, Suba 2 y  Teusaquillo 2 . Atencion a 210 palomas en 5 jornadas de atencion durante en el mes.
• Se realizo 4 sensibilizaciones comunitarias con un abordaje de 102 personas  
Se da continuidad a las jornadas de socializaciones a los ciudadanos y propiedad horizontal
Se presto la atención de palomas a través de clínica y brigadas médicas.
Se genera la entrega de los tres documentos técnicos de profundización, desde los tres ejes: 
• Biótico - Acercamiento a un estudio etológico preliminar de palomas de plaza Columba livia en cautiverio con aplicación de enriquecimiento ambiental de acuerdo con el concepto de bienestar animal.
• Clínico - Hígado sano, paloma sana
• Social - ¿Por qué las palomas pasaron de ser animales de fascinación a indeseables y el porqué de su vulneración que generan las palomas en las diversas y principales plazas de Bogotá? 
Así mismo, se obtienen avances en la Guía para el manejo y control de las poblaciones de palomas de plaza en el Distrito, la cual se está elaborando en articulación con la Secretaria Distrital de Ambiente.
• En cuanto a la propuesta del sistema de información, se elaboraron dos planos de palomas y se actualiza la respectiva base de datos.
• En el desarrollo de la evaluación de rutas de movilidad de una muestra de palomas de Plaza de Bolívar, se dio continuidad a la fase de seguimiento.
•  Se realizo la firma del convenio con la universidad Antonio Nariño bajo el contrato 365 cuyo objeto aunar esfuerzo físicos, logísticos, humanos, administrativos, técnicos y financieros para prestar el servicio de atención medica veterinaria para palomas y abejas Apis mellifera en el distrito capital.
En relación con el tema de abejas, se ha realizo alcance a 3 requerimiento con la presencia de abejas, se fortaleció el equipo técnico y estructuración de los estudios previos para la atención de la especie Apis mellifera.
Se realizo apoyo a otros procesos de gestión de la Subdirección de Atención a la Fauna, jornadas de adopción (caninos y felinos) </t>
    </r>
  </si>
  <si>
    <t>Cabe mencionar que en el mes de noviembre se solicita el cambio en la anualización de la magnitud de la  meta - Solicitud 2021IE0002520 lo cual presento un retraso en el avance de ejecución de la meta ya que se realizo la  terminacion de los contratos N° 122 y 123 el 26 y 12 de noviembre.</t>
  </si>
  <si>
    <t>Lider Programa de atención por maltrato - Sandra Medina
Profesional Programa en atención por Maltrato - Leidy Rojas</t>
  </si>
  <si>
    <t>Con corte al 30 de noviembre se logro una magnitud ejecutada acumulada de 52.697 animales lo que corresponde al 82.52% de lo programado.</t>
  </si>
  <si>
    <t>Con corte al 30 de Noviembre se logro una magnitud ejecutada acumulada del 0.1408 lo que corresponde al 85.87% de lo programado.</t>
  </si>
  <si>
    <t>En el mes de Noviembre se logro una magnitud ejecutada acumulada de 14,00% lo que corresponde al 83,16% de lo programado.</t>
  </si>
  <si>
    <t xml:space="preserve">El retraso se encuentra relacionado con la terminación de la Guía para el manejo y control de las poblaciones de palomas de plaza en el Distrito, la cual se esta desarrollando en articulación con la Secretaria Distrital de Ambiente, de tal forma se realizarán acciones que permitan dar cumplimiento a la meta establecida en el ultimo mes del año y el avance Elaborar Avance en el Diagnostico para el manejo y condiciones de bienestar animal de la especie Apis mellifera </t>
  </si>
  <si>
    <t>En el mes de noviembre se logro una magnitud ejecutada acumulada de 14.053 animales lo que corresponde al 93.52% de lo programado.</t>
  </si>
  <si>
    <t>En el mes de noviembrese  realizaron 347 visitas de verificación de condiciones bienestar animal, desagregadas por localidad de la siguiente manera: Usaquén 28, Chapinero 20, Santa fe 9, San Cristóbal 25, Usme 26, Tunjuelito 10, Bosa 23, Kennedy 36, Fontibón 19, Engativá 39, Suba 36, Barrios unidos 6, Teusaquillo 11, Los mártires 3, Antonio nariño 6, Puente Aranda 15, La candelaria 1, Rafael Uribe Uribe 14 y Ciudad Bolívar 20.
Se logró la actualización y socializacion del Procedimiento para la Atención de casos de Maltrato y/o Crueldad animal incluyendo la atención para Fauna Silvestre, fortaleciendo en articulación con la Oficina Asesora Juridica los conceptos jurídicos en aras de garantizar el debido proceso de los ciudadanos que eventualmente se encuentren inmersos en un proceso sancionatorio o penal, asi como la aprobación del Documento y la estrategia y difusion del programa
Se da continuidad al trabajo articulado con Alcaldías Locales para la verificación de casos por presunto maltrato animal.</t>
  </si>
  <si>
    <r>
      <t xml:space="preserve">En el mes de Noviembre se logró la esterilización de 6.275 animales (2340 caninos y 3935 felinos) en el Distrito, desagregados por localidad de la siguiente manera: Usaquén 101, Chapinero 76, San Cristóbal 953, Usme 118, Bosa 411, Kennedy 690, Fontibon 172, Engativá 580, Suba 436, Barrios Unidos 132, Teusaquillo 68, Antonio Nariño 127, Puente Aranda 189, Rafael Uribe Uribe 918, Ciudad Bolivar 291 y Punto Fijo (uca) 1013.
Así mismo, se da continuidad a la articulación con la mesa Distrital de Esterilizaciones, al desarrollo de jornadas en las diferentes localidades para estratos 1, 2,3 a través del aplicativo "Esterilizar Salva" y el desarrollo de jornadas especiales a través de la estrategia CES.
</t>
    </r>
    <r>
      <rPr>
        <sz val="9"/>
        <rFont val="Arial"/>
        <family val="2"/>
      </rPr>
      <t>Se realizaron 9 jornadas especiales en micro territorios en las localidades de Kennedy, Bosa, Fontibón, Ciudad Bolívar, Usaquén, Engativas, San Cristobal y Rafael Uribe Uribe.
Cabe precisar, que el Instituto continua con el aplicativo “Esterilizar salva” para la asignación de turnos digitales con el fin de acceder a las jornadas gratuitas de esterilización del programa. Lo cual no solo se desarrolla con el propósito de facilitar la vinculación de la ciudadanía al programa, sino también aunar esfuerzos en el fortalecimiento institucional, la sistematización de los procesos, la oportunidad, manejo y seguridad de la información. (https://turnos.idpyba.com/solicitar-turnos#).</t>
    </r>
  </si>
  <si>
    <r>
      <rPr>
        <sz val="9"/>
        <rFont val="Arial"/>
        <family val="2"/>
      </rPr>
      <t xml:space="preserve">En el mes de noviembre se atendieron </t>
    </r>
    <r>
      <rPr>
        <b/>
        <sz val="9"/>
        <rFont val="Arial"/>
        <family val="2"/>
      </rPr>
      <t>1400</t>
    </r>
    <r>
      <rPr>
        <sz val="9"/>
        <rFont val="Arial"/>
        <family val="2"/>
      </rPr>
      <t xml:space="preserve"> animales, detallados de la siguiente manera</t>
    </r>
    <r>
      <rPr>
        <sz val="9"/>
        <color rgb="FFFF0000"/>
        <rFont val="Arial"/>
        <family val="2"/>
      </rPr>
      <t xml:space="preserve">:
</t>
    </r>
    <r>
      <rPr>
        <sz val="9"/>
        <rFont val="Arial"/>
        <family val="2"/>
      </rPr>
      <t>Se atendieron por presunto maltrato</t>
    </r>
    <r>
      <rPr>
        <b/>
        <sz val="9"/>
        <rFont val="Arial"/>
        <family val="2"/>
      </rPr>
      <t xml:space="preserve"> 572</t>
    </r>
    <r>
      <rPr>
        <sz val="9"/>
        <rFont val="Arial"/>
        <family val="2"/>
      </rPr>
      <t xml:space="preserve"> animales (40 aves de corral, 155 aves ornamentales, 6 bovinos, 2 camelidos, 249 caninos, 74 felinos, 16 lagomorfos, 1 otros, 9 palomas y 20 roedores,
Por Urgencias Veterinarias se atendieron </t>
    </r>
    <r>
      <rPr>
        <b/>
        <sz val="9"/>
        <rFont val="Arial"/>
        <family val="2"/>
      </rPr>
      <t>157</t>
    </r>
    <r>
      <rPr>
        <sz val="9"/>
        <rFont val="Arial"/>
        <family val="2"/>
      </rPr>
      <t xml:space="preserve"> animales (109 caninos y 48 felinos).</t>
    </r>
    <r>
      <rPr>
        <sz val="9"/>
        <color rgb="FFFF0000"/>
        <rFont val="Arial"/>
        <family val="2"/>
      </rPr>
      <t xml:space="preserve">
</t>
    </r>
    <r>
      <rPr>
        <sz val="9"/>
        <rFont val="Arial"/>
        <family val="2"/>
      </rPr>
      <t xml:space="preserve">A traves de brigadas medicas se han atendido </t>
    </r>
    <r>
      <rPr>
        <b/>
        <sz val="9"/>
        <rFont val="Arial"/>
        <family val="2"/>
      </rPr>
      <t xml:space="preserve">449 </t>
    </r>
    <r>
      <rPr>
        <sz val="9"/>
        <rFont val="Arial"/>
        <family val="2"/>
      </rPr>
      <t>animales (342 perros y 107 gatos).</t>
    </r>
    <r>
      <rPr>
        <sz val="9"/>
        <color rgb="FFFF0000"/>
        <rFont val="Arial"/>
        <family val="2"/>
      </rPr>
      <t xml:space="preserve">
</t>
    </r>
    <r>
      <rPr>
        <sz val="9"/>
        <rFont val="Arial"/>
        <family val="2"/>
      </rPr>
      <t>Ingresadon a la UCA</t>
    </r>
    <r>
      <rPr>
        <b/>
        <sz val="9"/>
        <rFont val="Arial"/>
        <family val="2"/>
      </rPr>
      <t xml:space="preserve"> 12</t>
    </r>
    <r>
      <rPr>
        <sz val="9"/>
        <rFont val="Arial"/>
        <family val="2"/>
      </rPr>
      <t xml:space="preserve"> animales los cuales ingresaron a la Unidad de Cuidado Animal por situación de abandono para la prestación del servicio de custodia.
Se presta atención medica basica a</t>
    </r>
    <r>
      <rPr>
        <b/>
        <sz val="9"/>
        <rFont val="Arial"/>
        <family val="2"/>
      </rPr>
      <t xml:space="preserve"> 210</t>
    </r>
    <r>
      <rPr>
        <sz val="9"/>
        <rFont val="Arial"/>
        <family val="2"/>
      </rPr>
      <t xml:space="preserve"> palomas a traves de brigadasmedicas.</t>
    </r>
    <r>
      <rPr>
        <sz val="9"/>
        <color rgb="FFFF0000"/>
        <rFont val="Arial"/>
        <family val="2"/>
      </rPr>
      <t xml:space="preserve">
</t>
    </r>
    <r>
      <rPr>
        <sz val="9"/>
        <rFont val="Arial"/>
        <family val="2"/>
      </rPr>
      <t>De otra parte, se realizaron las siguientes actividades de gestión:</t>
    </r>
    <r>
      <rPr>
        <sz val="9"/>
        <color rgb="FFFF0000"/>
        <rFont val="Arial"/>
        <family val="2"/>
      </rPr>
      <t xml:space="preserve">
</t>
    </r>
    <r>
      <rPr>
        <sz val="9"/>
        <rFont val="Arial"/>
        <family val="2"/>
      </rPr>
      <t>Se entregaron 54 animales en adopción (45 caninos y 9 felinos).</t>
    </r>
    <r>
      <rPr>
        <sz val="9"/>
        <color rgb="FFFF0000"/>
        <rFont val="Arial"/>
        <family val="2"/>
      </rPr>
      <t xml:space="preserve">
</t>
    </r>
    <r>
      <rPr>
        <sz val="9"/>
        <rFont val="Arial"/>
        <family val="2"/>
      </rPr>
      <t xml:space="preserve">Se identificaron 7.688 animales (3.675 caninos y 4.013 felinos), de los cuales 1.739 animales (1.212 caninos y 527 felinos) fueron implantados  a través de jornadas de identificación y 5.949 (2.463 caninosy 3.486 felinos) a través de los demás programas del Instituto.
Se conto con 475 animales residentes en la Unidad de Cuidado Animal con corte al mes de noviembre, en la Unidad de Cuidado Animal se da continuidad al desarrollo de tratamientos en comportamiento.
Nota: Las cifras resaltadas en negrilla corresponden al desagregado de la magnitud ejecutada mensual. Para efectos de analisis, interpretar de acuerdo al objetivo y descripción del indicador.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</si>
</sst>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 numFmtId="182" formatCode="_-* #,##0.0000_-;\-* #,##0.0000_-;_-* &quot;-&quot;????_-;_-@_-"/>
    <numFmt numFmtId="183" formatCode="_-* #,##0.0_-;\-* #,##0.0_-;_-* &quot;-&quot;????_-;_-@_-"/>
    <numFmt numFmtId="184" formatCode="_-* #,##0.000000_-;\-* #,##0.000000_-;_-* &quot;-&quot;????_-;_-@_-"/>
  </numFmts>
  <fonts count="8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i/>
      <sz val="9"/>
      <name val="Arial"/>
      <family val="2"/>
    </font>
    <font>
      <sz val="9"/>
      <color rgb="FFFF0000"/>
      <name val="Arial"/>
      <family val="2"/>
    </font>
    <font>
      <sz val="11"/>
      <color rgb="FFFF0000"/>
      <name val="Arial"/>
      <family val="2"/>
    </font>
    <font>
      <b/>
      <sz val="9"/>
      <color rgb="FFFF0000"/>
      <name val="Arial"/>
      <family val="2"/>
    </font>
    <font>
      <b/>
      <sz val="10"/>
      <color theme="0"/>
      <name val="Arial"/>
      <family val="2"/>
    </font>
    <font>
      <b/>
      <sz val="11"/>
      <color rgb="FFFF000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65">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8" fontId="9" fillId="24" borderId="20" xfId="1495"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10" fontId="9" fillId="24" borderId="18"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79" fontId="9" fillId="24" borderId="20" xfId="1250" applyNumberFormat="1" applyFont="1" applyFill="1" applyBorder="1" applyAlignment="1" applyProtection="1">
      <alignment horizontal="center" vertical="center"/>
      <protection hidden="1"/>
    </xf>
    <xf numFmtId="176" fontId="9" fillId="24" borderId="20" xfId="1250" applyNumberFormat="1" applyFont="1" applyFill="1" applyBorder="1" applyAlignment="1" applyProtection="1">
      <alignment horizontal="center" vertical="center"/>
      <protection hidden="1"/>
    </xf>
    <xf numFmtId="0" fontId="61" fillId="0" borderId="0" xfId="1495" applyNumberFormat="1" applyFont="1" applyFill="1" applyBorder="1" applyAlignment="1">
      <alignment horizontal="center" vertical="center" wrapText="1"/>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3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68" fillId="0" borderId="0" xfId="1496" applyNumberFormat="1" applyFont="1" applyFill="1" applyBorder="1" applyAlignment="1">
      <alignment horizontal="center" vertical="center"/>
    </xf>
    <xf numFmtId="0" fontId="68" fillId="0" borderId="0" xfId="1371" applyNumberFormat="1" applyFont="1" applyFill="1" applyBorder="1" applyAlignment="1">
      <alignment horizontal="center" vertical="center"/>
    </xf>
    <xf numFmtId="0" fontId="68" fillId="0" borderId="0" xfId="1371" applyNumberFormat="1" applyFont="1" applyFill="1" applyBorder="1" applyAlignment="1">
      <alignment horizontal="center" vertical="center" wrapText="1"/>
    </xf>
    <xf numFmtId="0" fontId="67" fillId="0" borderId="0" xfId="1495" applyNumberFormat="1" applyFont="1" applyFill="1" applyBorder="1" applyAlignment="1">
      <alignment horizontal="center" vertical="center" wrapText="1"/>
    </xf>
    <xf numFmtId="0" fontId="79" fillId="0" borderId="0" xfId="1371" applyFont="1" applyFill="1" applyBorder="1" applyAlignment="1" applyProtection="1">
      <alignment horizontal="center" vertical="center" wrapText="1"/>
      <protection locked="0"/>
    </xf>
    <xf numFmtId="10" fontId="68" fillId="0" borderId="0" xfId="1495" applyNumberFormat="1" applyFont="1" applyFill="1" applyBorder="1" applyAlignment="1">
      <alignment horizontal="center" vertical="center" wrapText="1"/>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0" fontId="9" fillId="50" borderId="17" xfId="1495" applyNumberFormat="1" applyFont="1" applyFill="1" applyBorder="1" applyAlignment="1" applyProtection="1">
      <alignment horizontal="center" vertical="center" wrapText="1"/>
      <protection locked="0" hidden="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0" fontId="12" fillId="0" borderId="0" xfId="1495" applyNumberFormat="1" applyFont="1" applyFill="1" applyBorder="1" applyAlignment="1">
      <alignment horizontal="center" vertical="center" wrapText="1"/>
    </xf>
    <xf numFmtId="10" fontId="9" fillId="50" borderId="17" xfId="1495" applyNumberFormat="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center" vertical="center" wrapText="1"/>
      <protection hidden="1"/>
    </xf>
    <xf numFmtId="10" fontId="82" fillId="0" borderId="0" xfId="1495" applyNumberFormat="1" applyFont="1" applyFill="1" applyBorder="1" applyAlignment="1">
      <alignment horizontal="center" vertical="center" wrapText="1"/>
    </xf>
    <xf numFmtId="171" fontId="82" fillId="0" borderId="0" xfId="1495" applyNumberFormat="1" applyFont="1" applyFill="1" applyBorder="1" applyAlignment="1">
      <alignment horizontal="center" vertical="center" wrapText="1"/>
    </xf>
    <xf numFmtId="0" fontId="68" fillId="0" borderId="0" xfId="1371" applyFont="1" applyFill="1" applyBorder="1" applyAlignment="1">
      <alignment horizontal="center" vertical="center"/>
    </xf>
    <xf numFmtId="0" fontId="84" fillId="0" borderId="0" xfId="1371" applyFont="1" applyFill="1" applyBorder="1" applyAlignment="1">
      <alignment horizontal="center" vertical="center"/>
    </xf>
    <xf numFmtId="9" fontId="4" fillId="24" borderId="0" xfId="1496" applyFont="1" applyFill="1" applyAlignment="1">
      <alignment horizontal="center" vertical="center"/>
    </xf>
    <xf numFmtId="0" fontId="56" fillId="0" borderId="0" xfId="0" applyFont="1" applyAlignment="1">
      <alignment horizontal="center"/>
    </xf>
    <xf numFmtId="0" fontId="9" fillId="0" borderId="10" xfId="137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71" fontId="9" fillId="24" borderId="20" xfId="1250" applyNumberFormat="1" applyFont="1" applyFill="1" applyBorder="1" applyAlignment="1" applyProtection="1">
      <alignment vertical="center"/>
      <protection hidden="1"/>
    </xf>
    <xf numFmtId="9" fontId="56" fillId="0" borderId="10" xfId="1495" applyFont="1" applyBorder="1" applyAlignment="1" applyProtection="1">
      <protection hidden="1"/>
    </xf>
    <xf numFmtId="0" fontId="8" fillId="61" borderId="10" xfId="1371" applyFont="1" applyFill="1" applyBorder="1" applyAlignment="1" applyProtection="1">
      <alignment vertical="center" wrapText="1"/>
      <protection locked="0" hidden="1"/>
    </xf>
    <xf numFmtId="14" fontId="9" fillId="0" borderId="10" xfId="1371" applyNumberFormat="1" applyFont="1" applyFill="1" applyBorder="1" applyAlignment="1" applyProtection="1">
      <alignment vertical="center" wrapText="1"/>
      <protection locked="0" hidden="1"/>
    </xf>
    <xf numFmtId="0" fontId="56" fillId="0" borderId="0" xfId="0" applyFont="1" applyAlignment="1"/>
    <xf numFmtId="171" fontId="83" fillId="24" borderId="10" xfId="1250" applyNumberFormat="1" applyFont="1" applyFill="1" applyBorder="1" applyAlignment="1" applyProtection="1">
      <alignment vertical="center"/>
      <protection hidden="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0" fontId="4" fillId="0" borderId="0" xfId="1371" applyFont="1" applyFill="1" applyBorder="1" applyAlignment="1" applyProtection="1">
      <alignment horizontal="center" vertical="center" wrapText="1"/>
      <protection locked="0"/>
    </xf>
    <xf numFmtId="10" fontId="9" fillId="24" borderId="20" xfId="1495" applyNumberFormat="1" applyFont="1" applyFill="1" applyBorder="1" applyAlignment="1" applyProtection="1">
      <alignment horizontal="center" vertical="center" wrapText="1"/>
      <protection hidden="1"/>
    </xf>
    <xf numFmtId="178" fontId="85" fillId="0" borderId="0" xfId="1371" applyNumberFormat="1" applyFont="1" applyFill="1" applyBorder="1" applyAlignment="1">
      <alignment horizontal="center" vertical="center"/>
    </xf>
    <xf numFmtId="178" fontId="61" fillId="0" borderId="0" xfId="1495" applyNumberFormat="1" applyFont="1" applyFill="1" applyBorder="1" applyAlignment="1">
      <alignment horizontal="center" vertical="center" wrapText="1"/>
    </xf>
    <xf numFmtId="2" fontId="67" fillId="0" borderId="0" xfId="1495" applyNumberFormat="1" applyFont="1" applyFill="1" applyBorder="1" applyAlignment="1">
      <alignment horizontal="center" vertical="center" wrapText="1"/>
    </xf>
    <xf numFmtId="177" fontId="67" fillId="0" borderId="0" xfId="1495" applyNumberFormat="1" applyFont="1" applyFill="1" applyBorder="1" applyAlignment="1">
      <alignment horizontal="center" vertical="center" wrapText="1"/>
    </xf>
    <xf numFmtId="179" fontId="67" fillId="0" borderId="0" xfId="1495" applyNumberFormat="1" applyFont="1" applyFill="1" applyBorder="1" applyAlignment="1">
      <alignment horizontal="center" vertical="center" wrapText="1"/>
    </xf>
    <xf numFmtId="176" fontId="67" fillId="0" borderId="0" xfId="1495" applyNumberFormat="1" applyFont="1" applyFill="1" applyBorder="1" applyAlignment="1">
      <alignment horizontal="center" vertical="center" wrapText="1"/>
    </xf>
    <xf numFmtId="177" fontId="4" fillId="0" borderId="0" xfId="1371" applyNumberFormat="1" applyFont="1" applyFill="1" applyBorder="1" applyAlignment="1" applyProtection="1">
      <alignment horizontal="center" vertical="center" wrapText="1"/>
      <protection locked="0"/>
    </xf>
    <xf numFmtId="183" fontId="67" fillId="0" borderId="0" xfId="1495" applyNumberFormat="1" applyFont="1" applyFill="1" applyBorder="1" applyAlignment="1">
      <alignment horizontal="center" vertical="center" wrapText="1"/>
    </xf>
    <xf numFmtId="178" fontId="67" fillId="0" borderId="0" xfId="1495" applyNumberFormat="1" applyFont="1" applyFill="1" applyBorder="1" applyAlignment="1">
      <alignment horizontal="center" vertical="center" wrapText="1"/>
    </xf>
    <xf numFmtId="184" fontId="67" fillId="0" borderId="0" xfId="1495" applyNumberFormat="1" applyFont="1" applyFill="1" applyBorder="1" applyAlignment="1">
      <alignment horizontal="center" vertical="center" wrapText="1"/>
    </xf>
    <xf numFmtId="182" fontId="67" fillId="0" borderId="0" xfId="1495" applyNumberFormat="1" applyFont="1" applyFill="1" applyBorder="1" applyAlignment="1">
      <alignment horizontal="center" vertical="center" wrapText="1"/>
    </xf>
    <xf numFmtId="0" fontId="79" fillId="0" borderId="0" xfId="0" applyFont="1" applyFill="1"/>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5" xfId="0" applyFont="1" applyFill="1" applyBorder="1" applyAlignment="1" applyProtection="1">
      <alignment horizontal="center"/>
      <protection locked="0"/>
    </xf>
    <xf numFmtId="0" fontId="70" fillId="0" borderId="28"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5"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7"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5"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7"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52"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41"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7"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47"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45"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8"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locked="0" hidden="1"/>
    </xf>
    <xf numFmtId="0" fontId="53" fillId="0" borderId="32" xfId="1371" applyFont="1" applyFill="1" applyBorder="1" applyAlignment="1" applyProtection="1">
      <alignment horizontal="justify" vertical="center" wrapText="1"/>
      <protection locked="0" hidden="1"/>
    </xf>
    <xf numFmtId="0" fontId="53" fillId="0" borderId="46" xfId="1371" applyFont="1" applyFill="1" applyBorder="1" applyAlignment="1" applyProtection="1">
      <alignment horizontal="justify" vertical="center" wrapText="1"/>
      <protection locked="0" hidden="1"/>
    </xf>
    <xf numFmtId="0" fontId="9" fillId="0" borderId="32" xfId="1371" applyFont="1" applyFill="1" applyBorder="1" applyAlignment="1" applyProtection="1">
      <alignment horizontal="justify" vertical="center" wrapText="1"/>
      <protection locked="0" hidden="1"/>
    </xf>
    <xf numFmtId="0" fontId="9" fillId="0" borderId="46" xfId="1371" applyFont="1" applyFill="1" applyBorder="1" applyAlignment="1" applyProtection="1">
      <alignment horizontal="justify" vertical="center" wrapText="1"/>
      <protection locked="0" hidden="1"/>
    </xf>
    <xf numFmtId="0" fontId="9" fillId="0" borderId="18" xfId="1371" applyFont="1" applyFill="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2" xfId="1371" applyFont="1" applyFill="1" applyBorder="1" applyAlignment="1" applyProtection="1">
      <alignment horizontal="center" vertical="center"/>
      <protection hidden="1"/>
    </xf>
    <xf numFmtId="0" fontId="9" fillId="0" borderId="34"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2" xfId="1371" applyFont="1" applyFill="1" applyBorder="1" applyAlignment="1" applyProtection="1">
      <alignment horizontal="center" vertical="center" wrapText="1"/>
      <protection hidden="1"/>
    </xf>
    <xf numFmtId="0" fontId="9" fillId="0" borderId="34" xfId="1371" applyFont="1" applyFill="1" applyBorder="1" applyAlignment="1" applyProtection="1">
      <alignment horizontal="center" vertical="center" wrapText="1"/>
      <protection hidden="1"/>
    </xf>
    <xf numFmtId="0" fontId="9" fillId="0" borderId="46"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left" vertical="center" wrapText="1"/>
      <protection hidden="1"/>
    </xf>
    <xf numFmtId="0" fontId="9" fillId="0" borderId="32" xfId="1371" applyFont="1" applyFill="1" applyBorder="1" applyAlignment="1" applyProtection="1">
      <alignment horizontal="left" vertical="center" wrapText="1"/>
      <protection hidden="1"/>
    </xf>
    <xf numFmtId="0" fontId="9" fillId="0" borderId="46" xfId="1371" applyFont="1" applyFill="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Fill="1" applyBorder="1" applyAlignment="1" applyProtection="1">
      <alignment horizontal="center" vertical="center" wrapText="1"/>
      <protection locked="0" hidden="1"/>
    </xf>
    <xf numFmtId="0" fontId="57" fillId="0" borderId="18" xfId="0" applyFont="1" applyFill="1" applyBorder="1" applyAlignment="1" applyProtection="1">
      <alignment horizontal="center" vertical="center" wrapText="1"/>
      <protection locked="0" hidden="1"/>
    </xf>
    <xf numFmtId="0" fontId="9" fillId="0" borderId="31" xfId="1371" applyFont="1" applyFill="1" applyBorder="1" applyAlignment="1" applyProtection="1">
      <alignment horizontal="center" vertical="center" wrapText="1"/>
      <protection locked="0" hidden="1"/>
    </xf>
    <xf numFmtId="0" fontId="9" fillId="0" borderId="63" xfId="1371" applyFont="1" applyFill="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justify" vertical="center" wrapText="1"/>
      <protection hidden="1"/>
    </xf>
    <xf numFmtId="0" fontId="9" fillId="0" borderId="32" xfId="1371" applyFont="1" applyFill="1" applyBorder="1" applyAlignment="1" applyProtection="1">
      <alignment horizontal="justify" vertical="center" wrapText="1"/>
      <protection hidden="1"/>
    </xf>
    <xf numFmtId="0" fontId="9" fillId="0" borderId="46" xfId="1371" applyFont="1" applyFill="1" applyBorder="1" applyAlignment="1" applyProtection="1">
      <alignment horizontal="justify"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81" fillId="0" borderId="20" xfId="1371" applyFont="1" applyFill="1" applyBorder="1" applyAlignment="1" applyProtection="1">
      <alignment horizontal="justify" vertical="center" wrapText="1"/>
      <protection locked="0" hidden="1"/>
    </xf>
    <xf numFmtId="0" fontId="81" fillId="0" borderId="32" xfId="1371" applyFont="1" applyFill="1" applyBorder="1" applyAlignment="1" applyProtection="1">
      <alignment horizontal="justify" vertical="center" wrapText="1"/>
      <protection locked="0" hidden="1"/>
    </xf>
    <xf numFmtId="0" fontId="81" fillId="0" borderId="46" xfId="1371" applyFont="1" applyFill="1" applyBorder="1" applyAlignment="1" applyProtection="1">
      <alignment horizontal="justify" vertical="center" wrapText="1"/>
      <protection locked="0" hidden="1"/>
    </xf>
    <xf numFmtId="0" fontId="53" fillId="0" borderId="20" xfId="1371" applyFont="1" applyFill="1" applyBorder="1" applyAlignment="1" applyProtection="1">
      <alignment horizontal="justify" vertical="center" wrapText="1"/>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left" vertical="center" wrapText="1"/>
      <protection hidden="1"/>
    </xf>
    <xf numFmtId="0" fontId="9" fillId="0" borderId="18" xfId="1371" applyFont="1" applyFill="1" applyBorder="1" applyAlignment="1" applyProtection="1">
      <alignment horizontal="left" vertical="center" wrapText="1"/>
      <protection hidden="1"/>
    </xf>
    <xf numFmtId="0" fontId="9" fillId="0" borderId="20" xfId="1371" applyFont="1" applyFill="1" applyBorder="1" applyAlignment="1" applyProtection="1">
      <alignment horizontal="center" vertical="center" wrapText="1"/>
      <protection locked="0" hidden="1"/>
    </xf>
    <xf numFmtId="0" fontId="9" fillId="0" borderId="32" xfId="1371" applyFont="1" applyFill="1" applyBorder="1" applyAlignment="1" applyProtection="1">
      <alignment horizontal="center" vertical="center" wrapText="1"/>
      <protection locked="0" hidden="1"/>
    </xf>
    <xf numFmtId="0" fontId="9" fillId="0" borderId="34" xfId="1371" applyFont="1" applyFill="1" applyBorder="1" applyAlignment="1" applyProtection="1">
      <alignment horizontal="center" vertical="center" wrapText="1"/>
      <protection locked="0" hidden="1"/>
    </xf>
    <xf numFmtId="0" fontId="9" fillId="0" borderId="46" xfId="1371" applyFont="1" applyFill="1" applyBorder="1" applyAlignment="1" applyProtection="1">
      <alignment horizontal="center" vertical="center" wrapText="1"/>
      <protection locked="0" hidden="1"/>
    </xf>
    <xf numFmtId="0" fontId="9" fillId="50" borderId="22" xfId="1371" applyFont="1" applyFill="1" applyBorder="1" applyAlignment="1" applyProtection="1">
      <alignment vertical="center"/>
      <protection hidden="1"/>
    </xf>
    <xf numFmtId="0" fontId="9" fillId="50" borderId="23" xfId="1371" applyFont="1" applyFill="1" applyBorder="1" applyAlignment="1" applyProtection="1">
      <alignment vertical="center"/>
      <protection hidden="1"/>
    </xf>
    <xf numFmtId="0" fontId="9" fillId="50" borderId="24" xfId="1371" applyFont="1" applyFill="1" applyBorder="1" applyAlignment="1" applyProtection="1">
      <alignment vertical="center"/>
      <protection hidden="1"/>
    </xf>
    <xf numFmtId="0" fontId="53" fillId="0" borderId="20" xfId="1371" applyFont="1" applyFill="1" applyBorder="1" applyAlignment="1" applyProtection="1">
      <alignment horizontal="left" vertical="center" wrapText="1"/>
      <protection locked="0" hidden="1"/>
    </xf>
    <xf numFmtId="0" fontId="53" fillId="0" borderId="32" xfId="1371" applyFont="1" applyFill="1" applyBorder="1" applyAlignment="1" applyProtection="1">
      <alignment horizontal="left" vertical="center" wrapText="1"/>
      <protection locked="0" hidden="1"/>
    </xf>
    <xf numFmtId="0" fontId="53" fillId="0" borderId="46" xfId="1371" applyFont="1" applyFill="1" applyBorder="1" applyAlignment="1" applyProtection="1">
      <alignment horizontal="left" vertical="center" wrapText="1"/>
      <protection locked="0" hidden="1"/>
    </xf>
    <xf numFmtId="14" fontId="9" fillId="0" borderId="20" xfId="1371" applyNumberFormat="1" applyFont="1" applyFill="1" applyBorder="1" applyAlignment="1" applyProtection="1">
      <alignment vertical="center" wrapText="1"/>
      <protection hidden="1"/>
    </xf>
    <xf numFmtId="0" fontId="9" fillId="0" borderId="32" xfId="1371" applyFont="1" applyFill="1" applyBorder="1" applyAlignment="1" applyProtection="1">
      <alignment vertical="center" wrapText="1"/>
      <protection hidden="1"/>
    </xf>
    <xf numFmtId="0" fontId="9" fillId="0" borderId="34" xfId="1371" applyFont="1" applyFill="1" applyBorder="1" applyAlignment="1" applyProtection="1">
      <alignment vertical="center" wrapText="1"/>
      <protection hidden="1"/>
    </xf>
    <xf numFmtId="3" fontId="81" fillId="24" borderId="20" xfId="1496" applyNumberFormat="1" applyFont="1" applyFill="1" applyBorder="1" applyAlignment="1" applyProtection="1">
      <alignment horizontal="center" vertical="center" wrapText="1"/>
      <protection hidden="1"/>
    </xf>
    <xf numFmtId="3" fontId="81" fillId="24" borderId="32" xfId="1496" applyNumberFormat="1" applyFont="1" applyFill="1" applyBorder="1" applyAlignment="1" applyProtection="1">
      <alignment horizontal="center" vertical="center" wrapText="1"/>
      <protection hidden="1"/>
    </xf>
    <xf numFmtId="3" fontId="81" fillId="24" borderId="46" xfId="1496" applyNumberFormat="1" applyFont="1" applyFill="1" applyBorder="1" applyAlignment="1" applyProtection="1">
      <alignment horizontal="center" vertical="center" wrapText="1"/>
      <protection hidden="1"/>
    </xf>
    <xf numFmtId="0" fontId="8" fillId="61" borderId="10" xfId="1371" applyFont="1" applyFill="1" applyBorder="1" applyAlignment="1" applyProtection="1">
      <alignment vertical="center"/>
      <protection hidden="1"/>
    </xf>
    <xf numFmtId="0" fontId="9" fillId="0" borderId="10" xfId="1371" applyFont="1" applyFill="1" applyBorder="1" applyAlignment="1" applyProtection="1">
      <alignment vertical="center" wrapText="1"/>
      <protection hidden="1"/>
    </xf>
    <xf numFmtId="0" fontId="9" fillId="0" borderId="20" xfId="1371" applyFont="1" applyFill="1" applyBorder="1" applyAlignment="1" applyProtection="1">
      <alignment vertical="center"/>
      <protection hidden="1"/>
    </xf>
    <xf numFmtId="0" fontId="9" fillId="0" borderId="32" xfId="1371" applyFont="1" applyFill="1" applyBorder="1" applyAlignment="1" applyProtection="1">
      <alignment vertical="center"/>
      <protection hidden="1"/>
    </xf>
    <xf numFmtId="0" fontId="9" fillId="0" borderId="34" xfId="1371" applyFont="1" applyFill="1" applyBorder="1" applyAlignment="1" applyProtection="1">
      <alignment vertical="center"/>
      <protection hidden="1"/>
    </xf>
    <xf numFmtId="0" fontId="9" fillId="0" borderId="20" xfId="1371" applyFont="1" applyFill="1" applyBorder="1" applyAlignment="1" applyProtection="1">
      <alignment vertical="center" wrapText="1"/>
      <protection hidden="1"/>
    </xf>
    <xf numFmtId="0" fontId="8" fillId="61" borderId="10" xfId="1371" applyFont="1" applyFill="1" applyBorder="1" applyAlignment="1" applyProtection="1">
      <alignment vertical="center" wrapText="1"/>
      <protection hidden="1"/>
    </xf>
    <xf numFmtId="0" fontId="59" fillId="0" borderId="10" xfId="0" applyFont="1" applyBorder="1" applyAlignment="1" applyProtection="1">
      <alignment vertical="center" wrapText="1"/>
      <protection locked="0" hidden="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8.3199999999999993E-3</c:v>
                </c:pt>
                <c:pt idx="3">
                  <c:v>7.1399999999999996E-3</c:v>
                </c:pt>
                <c:pt idx="4">
                  <c:v>1.0290000000000001E-2</c:v>
                </c:pt>
                <c:pt idx="5">
                  <c:v>3.4200000000000001E-2</c:v>
                </c:pt>
                <c:pt idx="6">
                  <c:v>1.17E-2</c:v>
                </c:pt>
                <c:pt idx="7">
                  <c:v>1.6760000000000001E-2</c:v>
                </c:pt>
                <c:pt idx="8">
                  <c:v>1.8950000000000002E-2</c:v>
                </c:pt>
                <c:pt idx="9">
                  <c:v>1.618E-2</c:v>
                </c:pt>
                <c:pt idx="10">
                  <c:v>1.8710000000000001E-2</c:v>
                </c:pt>
                <c:pt idx="11">
                  <c:v>1.9210000000000001E-2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0.0000%</c:formatCode>
                <c:ptCount val="12"/>
                <c:pt idx="0">
                  <c:v>5.5572E-4</c:v>
                </c:pt>
                <c:pt idx="1">
                  <c:v>6.3699999999999998E-3</c:v>
                </c:pt>
                <c:pt idx="2" formatCode="0.000%">
                  <c:v>8.3199999999999993E-3</c:v>
                </c:pt>
                <c:pt idx="3" formatCode="0.000%">
                  <c:v>7.1399999999999996E-3</c:v>
                </c:pt>
                <c:pt idx="4" formatCode="0.000%">
                  <c:v>9.4299999999999991E-3</c:v>
                </c:pt>
                <c:pt idx="5" formatCode="0.000%">
                  <c:v>3.4200000000000001E-2</c:v>
                </c:pt>
                <c:pt idx="6" formatCode="0.000%">
                  <c:v>1.255E-2</c:v>
                </c:pt>
                <c:pt idx="7" formatCode="0.000%">
                  <c:v>1.6760000000000001E-2</c:v>
                </c:pt>
                <c:pt idx="8" formatCode="0.000%">
                  <c:v>1.8023345E-2</c:v>
                </c:pt>
                <c:pt idx="9" formatCode="0.000%">
                  <c:v>1.618E-2</c:v>
                </c:pt>
                <c:pt idx="10" formatCode="0.000%">
                  <c:v>1.051E-2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4.1126603325415671E-2</c:v>
                </c:pt>
                <c:pt idx="2">
                  <c:v>9.0532779097387162E-2</c:v>
                </c:pt>
                <c:pt idx="3">
                  <c:v>0.13293182897862232</c:v>
                </c:pt>
                <c:pt idx="4">
                  <c:v>0.18892945368171021</c:v>
                </c:pt>
                <c:pt idx="5">
                  <c:v>0.39201733966745844</c:v>
                </c:pt>
                <c:pt idx="6">
                  <c:v>0.46654228028503564</c:v>
                </c:pt>
                <c:pt idx="7">
                  <c:v>0.56606722090261286</c:v>
                </c:pt>
                <c:pt idx="8">
                  <c:v>0.6730942102137768</c:v>
                </c:pt>
                <c:pt idx="9">
                  <c:v>0.76917497030878867</c:v>
                </c:pt>
                <c:pt idx="10">
                  <c:v>0.83158589667458438</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795</c:v>
                </c:pt>
                <c:pt idx="1">
                  <c:v>414</c:v>
                </c:pt>
                <c:pt idx="2">
                  <c:v>1000</c:v>
                </c:pt>
                <c:pt idx="3">
                  <c:v>1165</c:v>
                </c:pt>
                <c:pt idx="4">
                  <c:v>1167</c:v>
                </c:pt>
                <c:pt idx="5">
                  <c:v>1219</c:v>
                </c:pt>
                <c:pt idx="6">
                  <c:v>1219</c:v>
                </c:pt>
                <c:pt idx="7">
                  <c:v>1229</c:v>
                </c:pt>
                <c:pt idx="8">
                  <c:v>1234</c:v>
                </c:pt>
                <c:pt idx="9">
                  <c:v>1867</c:v>
                </c:pt>
                <c:pt idx="10">
                  <c:v>1862</c:v>
                </c:pt>
                <c:pt idx="11">
                  <c:v>1856</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pt idx="1">
                  <c:v>394</c:v>
                </c:pt>
                <c:pt idx="2">
                  <c:v>1358</c:v>
                </c:pt>
                <c:pt idx="3">
                  <c:v>1055</c:v>
                </c:pt>
                <c:pt idx="4">
                  <c:v>1274</c:v>
                </c:pt>
                <c:pt idx="5">
                  <c:v>1307</c:v>
                </c:pt>
                <c:pt idx="6">
                  <c:v>1565</c:v>
                </c:pt>
                <c:pt idx="7">
                  <c:v>1643</c:v>
                </c:pt>
                <c:pt idx="8">
                  <c:v>1784</c:v>
                </c:pt>
                <c:pt idx="9">
                  <c:v>1478</c:v>
                </c:pt>
                <c:pt idx="10">
                  <c:v>1400</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5.290477141145937E-2</c:v>
                </c:pt>
                <c:pt idx="1">
                  <c:v>7.9124243029214086E-2</c:v>
                </c:pt>
                <c:pt idx="2">
                  <c:v>0.16949490916350568</c:v>
                </c:pt>
                <c:pt idx="3">
                  <c:v>0.23970186996739201</c:v>
                </c:pt>
                <c:pt idx="4">
                  <c:v>0.32448259799028412</c:v>
                </c:pt>
                <c:pt idx="5">
                  <c:v>0.41145937312836889</c:v>
                </c:pt>
                <c:pt idx="6">
                  <c:v>0.5156052438943235</c:v>
                </c:pt>
                <c:pt idx="7">
                  <c:v>0.62494177147800622</c:v>
                </c:pt>
                <c:pt idx="8">
                  <c:v>0.74366140946296666</c:v>
                </c:pt>
                <c:pt idx="9">
                  <c:v>0.84201770147068611</c:v>
                </c:pt>
                <c:pt idx="10">
                  <c:v>0.93518333666067743</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502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1.4500000000000001E-2</c:v>
                </c:pt>
                <c:pt idx="1">
                  <c:v>1.18E-2</c:v>
                </c:pt>
                <c:pt idx="2">
                  <c:v>1.21E-2</c:v>
                </c:pt>
                <c:pt idx="3">
                  <c:v>1.54E-2</c:v>
                </c:pt>
                <c:pt idx="4">
                  <c:v>1.54E-2</c:v>
                </c:pt>
                <c:pt idx="5">
                  <c:v>1.54E-2</c:v>
                </c:pt>
                <c:pt idx="6">
                  <c:v>1.32E-2</c:v>
                </c:pt>
                <c:pt idx="7">
                  <c:v>1.32E-2</c:v>
                </c:pt>
                <c:pt idx="8">
                  <c:v>1.32E-2</c:v>
                </c:pt>
                <c:pt idx="9">
                  <c:v>1.32E-2</c:v>
                </c:pt>
                <c:pt idx="10">
                  <c:v>1.32E-2</c:v>
                </c:pt>
                <c:pt idx="11">
                  <c:v>1.32E-2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1.06E-2</c:v>
                </c:pt>
                <c:pt idx="1">
                  <c:v>1.18E-2</c:v>
                </c:pt>
                <c:pt idx="2">
                  <c:v>1.15E-2</c:v>
                </c:pt>
                <c:pt idx="3">
                  <c:v>1.4999999999999999E-2</c:v>
                </c:pt>
                <c:pt idx="4">
                  <c:v>1.26E-2</c:v>
                </c:pt>
                <c:pt idx="5">
                  <c:v>1.2E-2</c:v>
                </c:pt>
                <c:pt idx="6">
                  <c:v>1.2999999999999999E-2</c:v>
                </c:pt>
                <c:pt idx="7">
                  <c:v>1.2999999999999999E-2</c:v>
                </c:pt>
                <c:pt idx="8">
                  <c:v>1.2999999999999999E-2</c:v>
                </c:pt>
                <c:pt idx="9">
                  <c:v>1.211892E-2</c:v>
                </c:pt>
                <c:pt idx="10">
                  <c:v>1.6199999999999999E-2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6.4634146341463417E-2</c:v>
                </c:pt>
                <c:pt idx="1">
                  <c:v>0.13658536585365855</c:v>
                </c:pt>
                <c:pt idx="2">
                  <c:v>0.20670731707317075</c:v>
                </c:pt>
                <c:pt idx="3">
                  <c:v>0.29817073170731712</c:v>
                </c:pt>
                <c:pt idx="4">
                  <c:v>0.37500000000000006</c:v>
                </c:pt>
                <c:pt idx="5">
                  <c:v>0.44817073170731714</c:v>
                </c:pt>
                <c:pt idx="6">
                  <c:v>0.52743902439024393</c:v>
                </c:pt>
                <c:pt idx="7">
                  <c:v>0.60670731707317072</c:v>
                </c:pt>
                <c:pt idx="8">
                  <c:v>0.6859756097560975</c:v>
                </c:pt>
                <c:pt idx="9">
                  <c:v>0.75987146341463407</c:v>
                </c:pt>
                <c:pt idx="10">
                  <c:v>0.8586519512195121</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2.1000000000000005E-2"/>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0</c:v>
                </c:pt>
                <c:pt idx="2">
                  <c:v>3822</c:v>
                </c:pt>
                <c:pt idx="3">
                  <c:v>2456</c:v>
                </c:pt>
                <c:pt idx="4">
                  <c:v>3866</c:v>
                </c:pt>
                <c:pt idx="5">
                  <c:v>4985</c:v>
                </c:pt>
                <c:pt idx="6">
                  <c:v>5777</c:v>
                </c:pt>
                <c:pt idx="7">
                  <c:v>7135</c:v>
                </c:pt>
                <c:pt idx="8">
                  <c:v>8849</c:v>
                </c:pt>
                <c:pt idx="9">
                  <c:v>9532</c:v>
                </c:pt>
                <c:pt idx="10">
                  <c:v>7438</c:v>
                </c:pt>
                <c:pt idx="11">
                  <c:v>10000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pt idx="1">
                  <c:v>0</c:v>
                </c:pt>
                <c:pt idx="2">
                  <c:v>3821</c:v>
                </c:pt>
                <c:pt idx="3">
                  <c:v>2457</c:v>
                </c:pt>
                <c:pt idx="4">
                  <c:v>3866</c:v>
                </c:pt>
                <c:pt idx="5">
                  <c:v>4985</c:v>
                </c:pt>
                <c:pt idx="6">
                  <c:v>5777</c:v>
                </c:pt>
                <c:pt idx="7">
                  <c:v>7135</c:v>
                </c:pt>
                <c:pt idx="8">
                  <c:v>8849</c:v>
                </c:pt>
                <c:pt idx="9">
                  <c:v>9532</c:v>
                </c:pt>
                <c:pt idx="10">
                  <c:v>6275</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5.9834011901033511E-2</c:v>
                </c:pt>
                <c:pt idx="3">
                  <c:v>9.8308800501096139E-2</c:v>
                </c:pt>
                <c:pt idx="4">
                  <c:v>0.15884747886000625</c:v>
                </c:pt>
                <c:pt idx="5">
                  <c:v>0.2369088631381146</c:v>
                </c:pt>
                <c:pt idx="6">
                  <c:v>0.32737237707485123</c:v>
                </c:pt>
                <c:pt idx="7">
                  <c:v>0.43910115878484185</c:v>
                </c:pt>
                <c:pt idx="8">
                  <c:v>0.57766990291262132</c:v>
                </c:pt>
                <c:pt idx="9">
                  <c:v>0.72693391794550577</c:v>
                </c:pt>
                <c:pt idx="10">
                  <c:v>0.82519574068274348</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6386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347"/>
      <c r="B2" s="347"/>
      <c r="C2" s="332" t="s">
        <v>24</v>
      </c>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9"/>
    </row>
    <row r="3" spans="1:67" s="124" customFormat="1" ht="45.75" customHeight="1" x14ac:dyDescent="0.25">
      <c r="A3" s="347"/>
      <c r="B3" s="347"/>
      <c r="C3" s="332" t="s">
        <v>25</v>
      </c>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40"/>
    </row>
    <row r="4" spans="1:67" s="124" customFormat="1" ht="45.75" customHeight="1" x14ac:dyDescent="0.25">
      <c r="A4" s="347"/>
      <c r="B4" s="347"/>
      <c r="C4" s="332" t="s">
        <v>198</v>
      </c>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40"/>
    </row>
    <row r="5" spans="1:67" s="124" customFormat="1" ht="45.75" customHeight="1" x14ac:dyDescent="0.25">
      <c r="A5" s="347"/>
      <c r="B5" s="347"/>
      <c r="C5" s="350" t="s">
        <v>29</v>
      </c>
      <c r="D5" s="350"/>
      <c r="E5" s="350"/>
      <c r="F5" s="350"/>
      <c r="G5" s="350"/>
      <c r="H5" s="350"/>
      <c r="I5" s="350"/>
      <c r="J5" s="350"/>
      <c r="K5" s="350"/>
      <c r="L5" s="350"/>
      <c r="M5" s="350"/>
      <c r="N5" s="350"/>
      <c r="O5" s="350"/>
      <c r="P5" s="350"/>
      <c r="Q5" s="350"/>
      <c r="R5" s="337" t="s">
        <v>189</v>
      </c>
      <c r="S5" s="337"/>
      <c r="T5" s="337"/>
      <c r="U5" s="337"/>
      <c r="V5" s="337"/>
      <c r="W5" s="337"/>
      <c r="X5" s="337"/>
      <c r="Y5" s="337"/>
      <c r="Z5" s="337"/>
      <c r="AA5" s="337"/>
      <c r="AB5" s="337"/>
      <c r="AC5" s="337"/>
      <c r="AD5" s="337"/>
      <c r="AE5" s="337"/>
      <c r="AF5" s="341"/>
    </row>
    <row r="6" spans="1:67" s="125" customFormat="1" ht="30.75" customHeight="1" x14ac:dyDescent="0.25">
      <c r="D6" s="126"/>
      <c r="K6" s="127"/>
      <c r="AA6" s="128"/>
    </row>
    <row r="7" spans="1:67" s="125" customFormat="1" ht="42" customHeight="1" x14ac:dyDescent="0.25">
      <c r="B7" s="129" t="s">
        <v>32</v>
      </c>
      <c r="C7" s="346" t="e">
        <f>+#REF!</f>
        <v>#REF!</v>
      </c>
      <c r="D7" s="346"/>
      <c r="E7" s="346"/>
      <c r="F7" s="346"/>
      <c r="G7" s="346"/>
      <c r="K7" s="127"/>
      <c r="AA7" s="128"/>
    </row>
    <row r="8" spans="1:67" s="125" customFormat="1" ht="42" customHeight="1" x14ac:dyDescent="0.25">
      <c r="B8" s="129" t="s">
        <v>1</v>
      </c>
      <c r="C8" s="346" t="e">
        <f>+#REF!</f>
        <v>#REF!</v>
      </c>
      <c r="D8" s="346"/>
      <c r="E8" s="346"/>
      <c r="F8" s="346"/>
      <c r="G8" s="346"/>
      <c r="K8" s="127"/>
      <c r="AA8" s="128"/>
    </row>
    <row r="9" spans="1:67" s="125" customFormat="1" ht="42" customHeight="1" x14ac:dyDescent="0.25">
      <c r="B9" s="130" t="s">
        <v>30</v>
      </c>
      <c r="C9" s="346" t="e">
        <f>+#REF!</f>
        <v>#REF!</v>
      </c>
      <c r="D9" s="346"/>
      <c r="E9" s="346"/>
      <c r="F9" s="346"/>
      <c r="G9" s="346"/>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321" t="str">
        <f>+'[1]Sección 1. Metas - Magnitud'!B13</f>
        <v>PLAN DE DESARROLLO - BOGOTÁ MEJOR PARA TODOS 2016-2020</v>
      </c>
      <c r="B11" s="322"/>
      <c r="C11" s="322"/>
      <c r="D11" s="322"/>
      <c r="E11" s="322"/>
      <c r="F11" s="322"/>
      <c r="G11" s="322"/>
      <c r="H11" s="323"/>
      <c r="I11" s="343" t="s">
        <v>36</v>
      </c>
      <c r="J11" s="344"/>
      <c r="K11" s="344"/>
      <c r="L11" s="344"/>
      <c r="M11" s="344"/>
      <c r="N11" s="345"/>
      <c r="O11" s="338" t="s">
        <v>38</v>
      </c>
      <c r="P11" s="338"/>
      <c r="Q11" s="338"/>
      <c r="R11" s="338"/>
      <c r="S11" s="338"/>
      <c r="T11" s="338"/>
      <c r="U11" s="338"/>
      <c r="V11" s="338"/>
      <c r="W11" s="338"/>
      <c r="X11" s="338"/>
      <c r="Y11" s="338"/>
      <c r="Z11" s="338"/>
      <c r="AA11" s="338"/>
      <c r="AB11" s="338"/>
      <c r="AC11" s="338"/>
      <c r="AD11" s="321" t="s">
        <v>18</v>
      </c>
      <c r="AE11" s="322"/>
      <c r="AF11" s="323"/>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87" t="s">
        <v>154</v>
      </c>
      <c r="B13" s="287" t="str">
        <f>+'[2]Sección 1. Metas - Magnitud'!I15</f>
        <v>Demarcar 2.600 kilómetro carril de vías</v>
      </c>
      <c r="C13" s="287">
        <v>224</v>
      </c>
      <c r="D13" s="287" t="s">
        <v>187</v>
      </c>
      <c r="E13" s="287">
        <v>171</v>
      </c>
      <c r="F13" s="291" t="s">
        <v>175</v>
      </c>
      <c r="G13" s="287" t="s">
        <v>152</v>
      </c>
      <c r="H13" s="287" t="s">
        <v>70</v>
      </c>
      <c r="I13" s="342" t="e">
        <f>SUM(J13:N14)</f>
        <v>#REF!</v>
      </c>
      <c r="J13" s="324" t="e">
        <f>+#REF!</f>
        <v>#REF!</v>
      </c>
      <c r="K13" s="326" t="e">
        <f>+#REF!</f>
        <v>#REF!</v>
      </c>
      <c r="L13" s="348" t="e">
        <f>+#REF!</f>
        <v>#REF!</v>
      </c>
      <c r="M13" s="324" t="e">
        <f>+#REF!</f>
        <v>#REF!</v>
      </c>
      <c r="N13" s="324" t="e">
        <f>+#REF!</f>
        <v>#REF!</v>
      </c>
      <c r="O13" s="319" t="e">
        <f>+#REF!</f>
        <v>#REF!</v>
      </c>
      <c r="P13" s="319">
        <v>6.45</v>
      </c>
      <c r="Q13" s="319">
        <v>31.03</v>
      </c>
      <c r="R13" s="319"/>
      <c r="S13" s="319" t="e">
        <f>+#REF!</f>
        <v>#REF!</v>
      </c>
      <c r="T13" s="319" t="e">
        <f>+#REF!</f>
        <v>#REF!</v>
      </c>
      <c r="U13" s="319" t="e">
        <f>+#REF!</f>
        <v>#REF!</v>
      </c>
      <c r="V13" s="319" t="e">
        <f>+#REF!</f>
        <v>#REF!</v>
      </c>
      <c r="W13" s="319" t="e">
        <f>+#REF!</f>
        <v>#REF!</v>
      </c>
      <c r="X13" s="319" t="e">
        <f>+#REF!</f>
        <v>#REF!</v>
      </c>
      <c r="Y13" s="319" t="e">
        <f>+#REF!</f>
        <v>#REF!</v>
      </c>
      <c r="Z13" s="319" t="e">
        <f>+#REF!</f>
        <v>#REF!</v>
      </c>
      <c r="AA13" s="330" t="e">
        <f>SUM(O13:Z14)</f>
        <v>#REF!</v>
      </c>
      <c r="AB13" s="294" t="e">
        <f>+AA13/K13</f>
        <v>#REF!</v>
      </c>
      <c r="AC13" s="294" t="e">
        <f>+(J13+AA13)/I13</f>
        <v>#REF!</v>
      </c>
      <c r="AD13" s="328" t="s">
        <v>219</v>
      </c>
      <c r="AE13" s="281" t="s">
        <v>223</v>
      </c>
      <c r="AF13" s="328"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87"/>
      <c r="B14" s="287"/>
      <c r="C14" s="287"/>
      <c r="D14" s="287"/>
      <c r="E14" s="287"/>
      <c r="F14" s="291"/>
      <c r="G14" s="287"/>
      <c r="H14" s="287"/>
      <c r="I14" s="342"/>
      <c r="J14" s="325"/>
      <c r="K14" s="327"/>
      <c r="L14" s="349"/>
      <c r="M14" s="325"/>
      <c r="N14" s="325"/>
      <c r="O14" s="320"/>
      <c r="P14" s="320"/>
      <c r="Q14" s="320"/>
      <c r="R14" s="320"/>
      <c r="S14" s="320"/>
      <c r="T14" s="320"/>
      <c r="U14" s="320"/>
      <c r="V14" s="320"/>
      <c r="W14" s="320"/>
      <c r="X14" s="320"/>
      <c r="Y14" s="320"/>
      <c r="Z14" s="320"/>
      <c r="AA14" s="331"/>
      <c r="AB14" s="294"/>
      <c r="AC14" s="294"/>
      <c r="AD14" s="329"/>
      <c r="AE14" s="282"/>
      <c r="AF14" s="329"/>
    </row>
    <row r="15" spans="1:67" ht="89.25" customHeight="1" x14ac:dyDescent="0.25">
      <c r="A15" s="287" t="s">
        <v>154</v>
      </c>
      <c r="B15" s="287" t="str">
        <f>+'[2]Sección 1. Metas - Magnitud'!I18</f>
        <v>Instalar 35.000 señales verticales de pedestal</v>
      </c>
      <c r="C15" s="287">
        <v>223</v>
      </c>
      <c r="D15" s="287" t="s">
        <v>188</v>
      </c>
      <c r="E15" s="287">
        <v>170</v>
      </c>
      <c r="F15" s="291" t="s">
        <v>174</v>
      </c>
      <c r="G15" s="287" t="s">
        <v>152</v>
      </c>
      <c r="H15" s="287" t="s">
        <v>70</v>
      </c>
      <c r="I15" s="342" t="e">
        <f>SUM(J15:N16)</f>
        <v>#REF!</v>
      </c>
      <c r="J15" s="317" t="e">
        <f>+#REF!</f>
        <v>#REF!</v>
      </c>
      <c r="K15" s="333" t="e">
        <f>+#REF!</f>
        <v>#REF!</v>
      </c>
      <c r="L15" s="335" t="e">
        <f>+#REF!</f>
        <v>#REF!</v>
      </c>
      <c r="M15" s="317" t="e">
        <f>+#REF!</f>
        <v>#REF!</v>
      </c>
      <c r="N15" s="317" t="e">
        <f>+#REF!</f>
        <v>#REF!</v>
      </c>
      <c r="O15" s="319">
        <v>53</v>
      </c>
      <c r="P15" s="319">
        <v>712</v>
      </c>
      <c r="Q15" s="319">
        <v>881</v>
      </c>
      <c r="R15" s="319"/>
      <c r="S15" s="319" t="e">
        <f>+#REF!</f>
        <v>#REF!</v>
      </c>
      <c r="T15" s="319" t="e">
        <f>+#REF!</f>
        <v>#REF!</v>
      </c>
      <c r="U15" s="319" t="e">
        <f>+#REF!</f>
        <v>#REF!</v>
      </c>
      <c r="V15" s="319" t="e">
        <f>+#REF!</f>
        <v>#REF!</v>
      </c>
      <c r="W15" s="319" t="e">
        <f>+#REF!</f>
        <v>#REF!</v>
      </c>
      <c r="X15" s="319" t="e">
        <f>+#REF!</f>
        <v>#REF!</v>
      </c>
      <c r="Y15" s="319" t="e">
        <f>+#REF!</f>
        <v>#REF!</v>
      </c>
      <c r="Z15" s="319" t="e">
        <f>+#REF!</f>
        <v>#REF!</v>
      </c>
      <c r="AA15" s="330" t="e">
        <f>SUM(O15:Z16)</f>
        <v>#REF!</v>
      </c>
      <c r="AB15" s="294" t="e">
        <f>+AA15/K15</f>
        <v>#REF!</v>
      </c>
      <c r="AC15" s="294" t="e">
        <f>+(J15+AA15)/I15</f>
        <v>#REF!</v>
      </c>
      <c r="AD15" s="328" t="s">
        <v>221</v>
      </c>
      <c r="AE15" s="281" t="s">
        <v>223</v>
      </c>
      <c r="AF15" s="328" t="s">
        <v>222</v>
      </c>
    </row>
    <row r="16" spans="1:67" ht="140.25" customHeight="1" x14ac:dyDescent="0.25">
      <c r="A16" s="287"/>
      <c r="B16" s="287"/>
      <c r="C16" s="287"/>
      <c r="D16" s="287"/>
      <c r="E16" s="287"/>
      <c r="F16" s="291"/>
      <c r="G16" s="287"/>
      <c r="H16" s="287"/>
      <c r="I16" s="342"/>
      <c r="J16" s="318"/>
      <c r="K16" s="334"/>
      <c r="L16" s="336"/>
      <c r="M16" s="318"/>
      <c r="N16" s="318"/>
      <c r="O16" s="320"/>
      <c r="P16" s="320"/>
      <c r="Q16" s="320"/>
      <c r="R16" s="320"/>
      <c r="S16" s="320"/>
      <c r="T16" s="320"/>
      <c r="U16" s="320"/>
      <c r="V16" s="320"/>
      <c r="W16" s="320"/>
      <c r="X16" s="320"/>
      <c r="Y16" s="320"/>
      <c r="Z16" s="320"/>
      <c r="AA16" s="331"/>
      <c r="AB16" s="294"/>
      <c r="AC16" s="294"/>
      <c r="AD16" s="329"/>
      <c r="AE16" s="282"/>
      <c r="AF16" s="329"/>
    </row>
    <row r="17" spans="1:32" ht="62.25" customHeight="1" x14ac:dyDescent="0.25">
      <c r="A17" s="287" t="s">
        <v>154</v>
      </c>
      <c r="B17" s="288" t="str">
        <f>+'[2]Sección 1. Metas - Magnitud'!I45</f>
        <v>Realizar el 100% de las actividades para la segunda fase del Sistema Inteligente de Tranporte - SIT</v>
      </c>
      <c r="C17" s="287">
        <v>231</v>
      </c>
      <c r="D17" s="287" t="s">
        <v>176</v>
      </c>
      <c r="E17" s="287">
        <v>178</v>
      </c>
      <c r="F17" s="291" t="s">
        <v>177</v>
      </c>
      <c r="G17" s="287" t="s">
        <v>151</v>
      </c>
      <c r="H17" s="287" t="s">
        <v>70</v>
      </c>
      <c r="I17" s="295">
        <f>SUM(J17:N18)</f>
        <v>1</v>
      </c>
      <c r="J17" s="292">
        <v>0.05</v>
      </c>
      <c r="K17" s="289">
        <v>0.28999999999999998</v>
      </c>
      <c r="L17" s="305">
        <v>0.25</v>
      </c>
      <c r="M17" s="289">
        <v>0.4</v>
      </c>
      <c r="N17" s="289">
        <v>0.01</v>
      </c>
      <c r="O17" s="297">
        <v>0.19</v>
      </c>
      <c r="P17" s="298"/>
      <c r="Q17" s="298"/>
      <c r="R17" s="301">
        <v>0</v>
      </c>
      <c r="S17" s="302"/>
      <c r="T17" s="302"/>
      <c r="U17" s="311">
        <v>0</v>
      </c>
      <c r="V17" s="312"/>
      <c r="W17" s="312"/>
      <c r="X17" s="311">
        <v>0</v>
      </c>
      <c r="Y17" s="312"/>
      <c r="Z17" s="312"/>
      <c r="AA17" s="315">
        <f>+R17+O17+U17+X17</f>
        <v>0.19</v>
      </c>
      <c r="AB17" s="294">
        <f>+AA17/K17</f>
        <v>0.65517241379310354</v>
      </c>
      <c r="AC17" s="294">
        <f>+(J17+AA17)/I17</f>
        <v>0.24</v>
      </c>
      <c r="AD17" s="307" t="s">
        <v>224</v>
      </c>
      <c r="AE17" s="281" t="s">
        <v>223</v>
      </c>
      <c r="AF17" s="307" t="s">
        <v>225</v>
      </c>
    </row>
    <row r="18" spans="1:32" ht="200.25" customHeight="1" x14ac:dyDescent="0.25">
      <c r="A18" s="287"/>
      <c r="B18" s="288"/>
      <c r="C18" s="287"/>
      <c r="D18" s="287"/>
      <c r="E18" s="287"/>
      <c r="F18" s="291"/>
      <c r="G18" s="287"/>
      <c r="H18" s="287"/>
      <c r="I18" s="296"/>
      <c r="J18" s="293"/>
      <c r="K18" s="290"/>
      <c r="L18" s="306"/>
      <c r="M18" s="290"/>
      <c r="N18" s="290"/>
      <c r="O18" s="299"/>
      <c r="P18" s="300"/>
      <c r="Q18" s="300"/>
      <c r="R18" s="303"/>
      <c r="S18" s="304"/>
      <c r="T18" s="304"/>
      <c r="U18" s="313"/>
      <c r="V18" s="314"/>
      <c r="W18" s="314"/>
      <c r="X18" s="313"/>
      <c r="Y18" s="314"/>
      <c r="Z18" s="314"/>
      <c r="AA18" s="316"/>
      <c r="AB18" s="294"/>
      <c r="AC18" s="294"/>
      <c r="AD18" s="308"/>
      <c r="AE18" s="282"/>
      <c r="AF18" s="308"/>
    </row>
    <row r="19" spans="1:32" ht="62.25" customHeight="1" x14ac:dyDescent="0.25">
      <c r="A19" s="287" t="s">
        <v>154</v>
      </c>
      <c r="B19" s="288" t="str">
        <f>+'[2]Sección 1. Metas - Magnitud'!I48</f>
        <v>Realizar el 100% de las actividades para la segunda fase de Semáforos Inteligentes.</v>
      </c>
      <c r="C19" s="287">
        <v>232</v>
      </c>
      <c r="D19" s="287" t="s">
        <v>178</v>
      </c>
      <c r="E19" s="287">
        <v>179</v>
      </c>
      <c r="F19" s="291" t="s">
        <v>179</v>
      </c>
      <c r="G19" s="287" t="s">
        <v>151</v>
      </c>
      <c r="H19" s="287" t="s">
        <v>70</v>
      </c>
      <c r="I19" s="295">
        <f>SUM(J19:N20)</f>
        <v>1</v>
      </c>
      <c r="J19" s="292">
        <v>0.01</v>
      </c>
      <c r="K19" s="289">
        <v>0.15</v>
      </c>
      <c r="L19" s="305">
        <v>0.42</v>
      </c>
      <c r="M19" s="289">
        <v>0.42</v>
      </c>
      <c r="N19" s="289">
        <v>0</v>
      </c>
      <c r="O19" s="283">
        <v>0.35</v>
      </c>
      <c r="P19" s="284"/>
      <c r="Q19" s="284"/>
      <c r="R19" s="297">
        <v>0</v>
      </c>
      <c r="S19" s="298"/>
      <c r="T19" s="298"/>
      <c r="U19" s="283">
        <v>0</v>
      </c>
      <c r="V19" s="284"/>
      <c r="W19" s="284"/>
      <c r="X19" s="283">
        <v>0</v>
      </c>
      <c r="Y19" s="284"/>
      <c r="Z19" s="284"/>
      <c r="AA19" s="309">
        <f>+R19+O19+U19+X19</f>
        <v>0.35</v>
      </c>
      <c r="AB19" s="294">
        <f>+AA19/K19</f>
        <v>2.3333333333333335</v>
      </c>
      <c r="AC19" s="294">
        <f>+(J19+AA19)/I19</f>
        <v>0.36</v>
      </c>
      <c r="AD19" s="307" t="s">
        <v>227</v>
      </c>
      <c r="AE19" s="281" t="s">
        <v>223</v>
      </c>
      <c r="AF19" s="307" t="s">
        <v>225</v>
      </c>
    </row>
    <row r="20" spans="1:32" ht="298.5" customHeight="1" x14ac:dyDescent="0.25">
      <c r="A20" s="287"/>
      <c r="B20" s="288"/>
      <c r="C20" s="287"/>
      <c r="D20" s="287"/>
      <c r="E20" s="287"/>
      <c r="F20" s="291"/>
      <c r="G20" s="287"/>
      <c r="H20" s="287"/>
      <c r="I20" s="296"/>
      <c r="J20" s="293"/>
      <c r="K20" s="290"/>
      <c r="L20" s="306"/>
      <c r="M20" s="290"/>
      <c r="N20" s="290"/>
      <c r="O20" s="285"/>
      <c r="P20" s="286"/>
      <c r="Q20" s="286"/>
      <c r="R20" s="299"/>
      <c r="S20" s="300"/>
      <c r="T20" s="300"/>
      <c r="U20" s="285"/>
      <c r="V20" s="286"/>
      <c r="W20" s="286"/>
      <c r="X20" s="285"/>
      <c r="Y20" s="286"/>
      <c r="Z20" s="286"/>
      <c r="AA20" s="310"/>
      <c r="AB20" s="294"/>
      <c r="AC20" s="294"/>
      <c r="AD20" s="308"/>
      <c r="AE20" s="282"/>
      <c r="AF20" s="308"/>
    </row>
    <row r="21" spans="1:32" ht="62.25" customHeight="1" x14ac:dyDescent="0.25">
      <c r="A21" s="287" t="s">
        <v>154</v>
      </c>
      <c r="B21" s="288" t="str">
        <f>+'[2]Sección 1. Metas - Magnitud'!I51</f>
        <v>Realizar el 100% de las actividades para la primera fase de Detección Electrónica DEI</v>
      </c>
      <c r="C21" s="287">
        <v>233</v>
      </c>
      <c r="D21" s="287" t="s">
        <v>180</v>
      </c>
      <c r="E21" s="287">
        <v>180</v>
      </c>
      <c r="F21" s="291" t="s">
        <v>181</v>
      </c>
      <c r="G21" s="287" t="s">
        <v>151</v>
      </c>
      <c r="H21" s="287" t="s">
        <v>70</v>
      </c>
      <c r="I21" s="295">
        <f>SUM(J21:N22)</f>
        <v>1</v>
      </c>
      <c r="J21" s="292">
        <v>0.01</v>
      </c>
      <c r="K21" s="289">
        <v>0.1</v>
      </c>
      <c r="L21" s="305">
        <v>0.3</v>
      </c>
      <c r="M21" s="289">
        <v>0.55000000000000004</v>
      </c>
      <c r="N21" s="289">
        <v>0.04</v>
      </c>
      <c r="O21" s="283">
        <v>4.4999999999999998E-2</v>
      </c>
      <c r="P21" s="284"/>
      <c r="Q21" s="284"/>
      <c r="R21" s="283">
        <v>0</v>
      </c>
      <c r="S21" s="284"/>
      <c r="T21" s="284"/>
      <c r="U21" s="283">
        <v>0</v>
      </c>
      <c r="V21" s="284"/>
      <c r="W21" s="284"/>
      <c r="X21" s="283">
        <v>0</v>
      </c>
      <c r="Y21" s="284"/>
      <c r="Z21" s="284"/>
      <c r="AA21" s="309">
        <f>+R21+O21+U21+X21</f>
        <v>4.4999999999999998E-2</v>
      </c>
      <c r="AB21" s="294">
        <f>+AA21/K21</f>
        <v>0.44999999999999996</v>
      </c>
      <c r="AC21" s="294">
        <f>+(J21+AA21)/I21</f>
        <v>5.5E-2</v>
      </c>
      <c r="AD21" s="307" t="s">
        <v>228</v>
      </c>
      <c r="AE21" s="281" t="s">
        <v>223</v>
      </c>
      <c r="AF21" s="307" t="s">
        <v>225</v>
      </c>
    </row>
    <row r="22" spans="1:32" ht="124.5" customHeight="1" x14ac:dyDescent="0.25">
      <c r="A22" s="287"/>
      <c r="B22" s="288"/>
      <c r="C22" s="287"/>
      <c r="D22" s="287"/>
      <c r="E22" s="287"/>
      <c r="F22" s="291"/>
      <c r="G22" s="287"/>
      <c r="H22" s="287"/>
      <c r="I22" s="296"/>
      <c r="J22" s="293"/>
      <c r="K22" s="290"/>
      <c r="L22" s="306"/>
      <c r="M22" s="290"/>
      <c r="N22" s="290"/>
      <c r="O22" s="285"/>
      <c r="P22" s="286"/>
      <c r="Q22" s="286"/>
      <c r="R22" s="285"/>
      <c r="S22" s="286"/>
      <c r="T22" s="286"/>
      <c r="U22" s="285"/>
      <c r="V22" s="286"/>
      <c r="W22" s="286"/>
      <c r="X22" s="285"/>
      <c r="Y22" s="286"/>
      <c r="Z22" s="286"/>
      <c r="AA22" s="310"/>
      <c r="AB22" s="294"/>
      <c r="AC22" s="294"/>
      <c r="AD22" s="308"/>
      <c r="AE22" s="282"/>
      <c r="AF22" s="308"/>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47"/>
      <c r="C2" s="445" t="s">
        <v>24</v>
      </c>
      <c r="D2" s="445"/>
      <c r="E2" s="445"/>
      <c r="F2" s="445"/>
      <c r="G2" s="445"/>
      <c r="H2" s="445"/>
      <c r="I2" s="449"/>
      <c r="J2" s="13"/>
      <c r="K2" s="13"/>
      <c r="M2" s="14" t="s">
        <v>47</v>
      </c>
    </row>
    <row r="3" spans="2:14" ht="25.5" customHeight="1" x14ac:dyDescent="0.2">
      <c r="B3" s="448"/>
      <c r="C3" s="446" t="s">
        <v>25</v>
      </c>
      <c r="D3" s="446"/>
      <c r="E3" s="446"/>
      <c r="F3" s="446"/>
      <c r="G3" s="446"/>
      <c r="H3" s="446"/>
      <c r="I3" s="450"/>
      <c r="J3" s="13"/>
      <c r="K3" s="13"/>
      <c r="M3" s="14" t="s">
        <v>48</v>
      </c>
    </row>
    <row r="4" spans="2:14" ht="25.5" customHeight="1" x14ac:dyDescent="0.2">
      <c r="B4" s="448"/>
      <c r="C4" s="446" t="s">
        <v>49</v>
      </c>
      <c r="D4" s="446"/>
      <c r="E4" s="446"/>
      <c r="F4" s="446"/>
      <c r="G4" s="446"/>
      <c r="H4" s="446"/>
      <c r="I4" s="450"/>
      <c r="J4" s="13"/>
      <c r="K4" s="13"/>
      <c r="M4" s="14" t="s">
        <v>50</v>
      </c>
    </row>
    <row r="5" spans="2:14" ht="25.5" customHeight="1" x14ac:dyDescent="0.2">
      <c r="B5" s="448"/>
      <c r="C5" s="446" t="s">
        <v>51</v>
      </c>
      <c r="D5" s="446"/>
      <c r="E5" s="446"/>
      <c r="F5" s="446"/>
      <c r="G5" s="451" t="s">
        <v>52</v>
      </c>
      <c r="H5" s="451"/>
      <c r="I5" s="450"/>
      <c r="J5" s="13"/>
      <c r="K5" s="13"/>
      <c r="M5" s="14" t="s">
        <v>53</v>
      </c>
    </row>
    <row r="6" spans="2:14" ht="23.25" customHeight="1" x14ac:dyDescent="0.2">
      <c r="B6" s="430" t="s">
        <v>54</v>
      </c>
      <c r="C6" s="431"/>
      <c r="D6" s="431"/>
      <c r="E6" s="431"/>
      <c r="F6" s="431"/>
      <c r="G6" s="431"/>
      <c r="H6" s="431"/>
      <c r="I6" s="432"/>
      <c r="J6" s="15"/>
      <c r="K6" s="15"/>
    </row>
    <row r="7" spans="2:14" ht="24" customHeight="1" x14ac:dyDescent="0.2">
      <c r="B7" s="433" t="s">
        <v>55</v>
      </c>
      <c r="C7" s="434"/>
      <c r="D7" s="434"/>
      <c r="E7" s="434"/>
      <c r="F7" s="434"/>
      <c r="G7" s="434"/>
      <c r="H7" s="434"/>
      <c r="I7" s="435"/>
      <c r="J7" s="16"/>
      <c r="K7" s="16"/>
    </row>
    <row r="8" spans="2:14" ht="24" customHeight="1" x14ac:dyDescent="0.2">
      <c r="B8" s="436" t="s">
        <v>56</v>
      </c>
      <c r="C8" s="437"/>
      <c r="D8" s="437"/>
      <c r="E8" s="437"/>
      <c r="F8" s="437"/>
      <c r="G8" s="437"/>
      <c r="H8" s="437"/>
      <c r="I8" s="438"/>
      <c r="J8" s="64"/>
      <c r="K8" s="64"/>
      <c r="N8" s="6" t="s">
        <v>57</v>
      </c>
    </row>
    <row r="9" spans="2:14" ht="30.75" customHeight="1" x14ac:dyDescent="0.2">
      <c r="B9" s="119" t="s">
        <v>58</v>
      </c>
      <c r="C9" s="65">
        <v>231</v>
      </c>
      <c r="D9" s="442" t="s">
        <v>59</v>
      </c>
      <c r="E9" s="442"/>
      <c r="F9" s="393" t="s">
        <v>201</v>
      </c>
      <c r="G9" s="394"/>
      <c r="H9" s="394"/>
      <c r="I9" s="395"/>
      <c r="J9" s="18"/>
      <c r="K9" s="18"/>
      <c r="M9" s="14" t="s">
        <v>60</v>
      </c>
      <c r="N9" s="6" t="s">
        <v>61</v>
      </c>
    </row>
    <row r="10" spans="2:14" ht="30.75" customHeight="1" x14ac:dyDescent="0.2">
      <c r="B10" s="21" t="s">
        <v>62</v>
      </c>
      <c r="C10" s="66" t="s">
        <v>81</v>
      </c>
      <c r="D10" s="443" t="s">
        <v>63</v>
      </c>
      <c r="E10" s="444"/>
      <c r="F10" s="427" t="s">
        <v>155</v>
      </c>
      <c r="G10" s="428"/>
      <c r="H10" s="19" t="s">
        <v>64</v>
      </c>
      <c r="I10" s="121" t="s">
        <v>81</v>
      </c>
      <c r="J10" s="20"/>
      <c r="K10" s="20"/>
      <c r="M10" s="14" t="s">
        <v>65</v>
      </c>
      <c r="N10" s="6" t="s">
        <v>66</v>
      </c>
    </row>
    <row r="11" spans="2:14" ht="30.75" customHeight="1" x14ac:dyDescent="0.2">
      <c r="B11" s="21" t="s">
        <v>67</v>
      </c>
      <c r="C11" s="439" t="s">
        <v>156</v>
      </c>
      <c r="D11" s="439"/>
      <c r="E11" s="439"/>
      <c r="F11" s="439"/>
      <c r="G11" s="19" t="s">
        <v>68</v>
      </c>
      <c r="H11" s="440">
        <v>1032</v>
      </c>
      <c r="I11" s="441"/>
      <c r="J11" s="22"/>
      <c r="K11" s="22"/>
      <c r="M11" s="14" t="s">
        <v>69</v>
      </c>
      <c r="N11" s="6" t="s">
        <v>70</v>
      </c>
    </row>
    <row r="12" spans="2:14" ht="30.75" customHeight="1" x14ac:dyDescent="0.2">
      <c r="B12" s="21" t="s">
        <v>71</v>
      </c>
      <c r="C12" s="424" t="s">
        <v>65</v>
      </c>
      <c r="D12" s="424"/>
      <c r="E12" s="424"/>
      <c r="F12" s="424"/>
      <c r="G12" s="19" t="s">
        <v>72</v>
      </c>
      <c r="H12" s="425" t="s">
        <v>157</v>
      </c>
      <c r="I12" s="426"/>
      <c r="J12" s="23"/>
      <c r="K12" s="23"/>
      <c r="M12" s="24" t="s">
        <v>73</v>
      </c>
    </row>
    <row r="13" spans="2:14" ht="30.75" customHeight="1" x14ac:dyDescent="0.2">
      <c r="B13" s="21" t="s">
        <v>74</v>
      </c>
      <c r="C13" s="420" t="s">
        <v>45</v>
      </c>
      <c r="D13" s="420"/>
      <c r="E13" s="420"/>
      <c r="F13" s="420"/>
      <c r="G13" s="420"/>
      <c r="H13" s="420"/>
      <c r="I13" s="421"/>
      <c r="J13" s="25"/>
      <c r="K13" s="25"/>
      <c r="M13" s="24"/>
    </row>
    <row r="14" spans="2:14" ht="30.75" customHeight="1" x14ac:dyDescent="0.2">
      <c r="B14" s="21" t="s">
        <v>75</v>
      </c>
      <c r="C14" s="427" t="s">
        <v>202</v>
      </c>
      <c r="D14" s="428"/>
      <c r="E14" s="428"/>
      <c r="F14" s="428"/>
      <c r="G14" s="428"/>
      <c r="H14" s="428"/>
      <c r="I14" s="429"/>
      <c r="J14" s="20"/>
      <c r="K14" s="20"/>
      <c r="M14" s="24"/>
      <c r="N14" s="6" t="s">
        <v>76</v>
      </c>
    </row>
    <row r="15" spans="2:14" ht="30.75" customHeight="1" x14ac:dyDescent="0.2">
      <c r="B15" s="21" t="s">
        <v>77</v>
      </c>
      <c r="C15" s="414" t="s">
        <v>203</v>
      </c>
      <c r="D15" s="414"/>
      <c r="E15" s="414"/>
      <c r="F15" s="414"/>
      <c r="G15" s="19" t="s">
        <v>78</v>
      </c>
      <c r="H15" s="416" t="s">
        <v>91</v>
      </c>
      <c r="I15" s="417"/>
      <c r="J15" s="20"/>
      <c r="K15" s="20"/>
      <c r="M15" s="24" t="s">
        <v>80</v>
      </c>
      <c r="N15" s="6" t="s">
        <v>81</v>
      </c>
    </row>
    <row r="16" spans="2:14" ht="30.75" customHeight="1" x14ac:dyDescent="0.2">
      <c r="B16" s="21" t="s">
        <v>82</v>
      </c>
      <c r="C16" s="418" t="s">
        <v>215</v>
      </c>
      <c r="D16" s="419"/>
      <c r="E16" s="419"/>
      <c r="F16" s="419"/>
      <c r="G16" s="19" t="s">
        <v>83</v>
      </c>
      <c r="H16" s="416" t="s">
        <v>70</v>
      </c>
      <c r="I16" s="417"/>
      <c r="J16" s="20"/>
      <c r="K16" s="20"/>
      <c r="M16" s="24" t="s">
        <v>84</v>
      </c>
    </row>
    <row r="17" spans="2:14" ht="36" customHeight="1" x14ac:dyDescent="0.2">
      <c r="B17" s="21" t="s">
        <v>85</v>
      </c>
      <c r="C17" s="420" t="s">
        <v>204</v>
      </c>
      <c r="D17" s="420"/>
      <c r="E17" s="420"/>
      <c r="F17" s="420"/>
      <c r="G17" s="420"/>
      <c r="H17" s="420"/>
      <c r="I17" s="421"/>
      <c r="J17" s="25"/>
      <c r="K17" s="25"/>
      <c r="M17" s="24" t="s">
        <v>86</v>
      </c>
      <c r="N17" s="6" t="s">
        <v>39</v>
      </c>
    </row>
    <row r="18" spans="2:14" ht="30.75" customHeight="1" x14ac:dyDescent="0.2">
      <c r="B18" s="21" t="s">
        <v>87</v>
      </c>
      <c r="C18" s="414" t="s">
        <v>163</v>
      </c>
      <c r="D18" s="414"/>
      <c r="E18" s="414"/>
      <c r="F18" s="414"/>
      <c r="G18" s="414"/>
      <c r="H18" s="414"/>
      <c r="I18" s="415"/>
      <c r="J18" s="26"/>
      <c r="K18" s="26"/>
      <c r="M18" s="24" t="s">
        <v>88</v>
      </c>
      <c r="N18" s="6" t="s">
        <v>40</v>
      </c>
    </row>
    <row r="19" spans="2:14" ht="30.75" customHeight="1" x14ac:dyDescent="0.2">
      <c r="B19" s="21" t="s">
        <v>89</v>
      </c>
      <c r="C19" s="414" t="s">
        <v>159</v>
      </c>
      <c r="D19" s="414"/>
      <c r="E19" s="414"/>
      <c r="F19" s="414"/>
      <c r="G19" s="414"/>
      <c r="H19" s="414"/>
      <c r="I19" s="415"/>
      <c r="J19" s="27"/>
      <c r="K19" s="27"/>
      <c r="M19" s="24"/>
      <c r="N19" s="6" t="s">
        <v>41</v>
      </c>
    </row>
    <row r="20" spans="2:14" ht="30.75" customHeight="1" x14ac:dyDescent="0.2">
      <c r="B20" s="21" t="s">
        <v>90</v>
      </c>
      <c r="C20" s="422" t="s">
        <v>151</v>
      </c>
      <c r="D20" s="422"/>
      <c r="E20" s="422"/>
      <c r="F20" s="422"/>
      <c r="G20" s="422"/>
      <c r="H20" s="422"/>
      <c r="I20" s="423"/>
      <c r="J20" s="28"/>
      <c r="K20" s="28"/>
      <c r="M20" s="24" t="s">
        <v>91</v>
      </c>
      <c r="N20" s="6" t="s">
        <v>42</v>
      </c>
    </row>
    <row r="21" spans="2:14" ht="27.75" customHeight="1" x14ac:dyDescent="0.2">
      <c r="B21" s="409" t="s">
        <v>92</v>
      </c>
      <c r="C21" s="411" t="s">
        <v>93</v>
      </c>
      <c r="D21" s="411"/>
      <c r="E21" s="411"/>
      <c r="F21" s="412" t="s">
        <v>94</v>
      </c>
      <c r="G21" s="412"/>
      <c r="H21" s="412"/>
      <c r="I21" s="413"/>
      <c r="J21" s="29"/>
      <c r="K21" s="29"/>
      <c r="M21" s="24" t="s">
        <v>79</v>
      </c>
      <c r="N21" s="6" t="s">
        <v>43</v>
      </c>
    </row>
    <row r="22" spans="2:14" ht="27" customHeight="1" x14ac:dyDescent="0.2">
      <c r="B22" s="410"/>
      <c r="C22" s="414" t="s">
        <v>160</v>
      </c>
      <c r="D22" s="414"/>
      <c r="E22" s="414"/>
      <c r="F22" s="414" t="s">
        <v>161</v>
      </c>
      <c r="G22" s="414"/>
      <c r="H22" s="414"/>
      <c r="I22" s="415"/>
      <c r="J22" s="27"/>
      <c r="K22" s="27"/>
      <c r="M22" s="24" t="s">
        <v>95</v>
      </c>
      <c r="N22" s="6" t="s">
        <v>44</v>
      </c>
    </row>
    <row r="23" spans="2:14" ht="39.75" customHeight="1" x14ac:dyDescent="0.2">
      <c r="B23" s="21" t="s">
        <v>96</v>
      </c>
      <c r="C23" s="416" t="s">
        <v>151</v>
      </c>
      <c r="D23" s="416"/>
      <c r="E23" s="416"/>
      <c r="F23" s="416" t="s">
        <v>151</v>
      </c>
      <c r="G23" s="416"/>
      <c r="H23" s="416"/>
      <c r="I23" s="417"/>
      <c r="J23" s="20"/>
      <c r="K23" s="20"/>
      <c r="M23" s="24"/>
      <c r="N23" s="6" t="s">
        <v>45</v>
      </c>
    </row>
    <row r="24" spans="2:14" ht="44.25" customHeight="1" x14ac:dyDescent="0.2">
      <c r="B24" s="21" t="s">
        <v>97</v>
      </c>
      <c r="C24" s="390" t="s">
        <v>205</v>
      </c>
      <c r="D24" s="391"/>
      <c r="E24" s="392"/>
      <c r="F24" s="393" t="s">
        <v>206</v>
      </c>
      <c r="G24" s="394"/>
      <c r="H24" s="394"/>
      <c r="I24" s="395"/>
      <c r="J24" s="26"/>
      <c r="K24" s="26"/>
      <c r="M24" s="30"/>
      <c r="N24" s="6" t="s">
        <v>46</v>
      </c>
    </row>
    <row r="25" spans="2:14" ht="29.25" customHeight="1" x14ac:dyDescent="0.2">
      <c r="B25" s="21" t="s">
        <v>98</v>
      </c>
      <c r="C25" s="396" t="s">
        <v>215</v>
      </c>
      <c r="D25" s="397"/>
      <c r="E25" s="398"/>
      <c r="F25" s="19" t="s">
        <v>99</v>
      </c>
      <c r="G25" s="399">
        <v>0.3</v>
      </c>
      <c r="H25" s="400"/>
      <c r="I25" s="401"/>
      <c r="J25" s="31"/>
      <c r="K25" s="31"/>
      <c r="M25" s="30"/>
    </row>
    <row r="26" spans="2:14" ht="27" customHeight="1" x14ac:dyDescent="0.2">
      <c r="B26" s="21" t="s">
        <v>100</v>
      </c>
      <c r="C26" s="393" t="s">
        <v>216</v>
      </c>
      <c r="D26" s="394"/>
      <c r="E26" s="402"/>
      <c r="F26" s="19" t="s">
        <v>101</v>
      </c>
      <c r="G26" s="403">
        <v>0.3</v>
      </c>
      <c r="H26" s="404"/>
      <c r="I26" s="405"/>
      <c r="J26" s="32"/>
      <c r="K26" s="32"/>
      <c r="M26" s="30"/>
    </row>
    <row r="27" spans="2:14" ht="47.25" customHeight="1" x14ac:dyDescent="0.2">
      <c r="B27" s="118" t="s">
        <v>102</v>
      </c>
      <c r="C27" s="406" t="s">
        <v>86</v>
      </c>
      <c r="D27" s="407"/>
      <c r="E27" s="408"/>
      <c r="F27" s="33" t="s">
        <v>103</v>
      </c>
      <c r="G27" s="403" t="s">
        <v>182</v>
      </c>
      <c r="H27" s="404"/>
      <c r="I27" s="405"/>
      <c r="J27" s="29"/>
      <c r="K27" s="29"/>
      <c r="M27" s="30"/>
    </row>
    <row r="28" spans="2:14" ht="30" customHeight="1" x14ac:dyDescent="0.2">
      <c r="B28" s="373" t="s">
        <v>104</v>
      </c>
      <c r="C28" s="374"/>
      <c r="D28" s="374"/>
      <c r="E28" s="374"/>
      <c r="F28" s="374"/>
      <c r="G28" s="374"/>
      <c r="H28" s="374"/>
      <c r="I28" s="375"/>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67" t="s">
        <v>224</v>
      </c>
      <c r="D42" s="367"/>
      <c r="E42" s="367"/>
      <c r="F42" s="367"/>
      <c r="G42" s="367"/>
      <c r="H42" s="367"/>
      <c r="I42" s="368"/>
      <c r="J42" s="40"/>
      <c r="K42" s="40"/>
    </row>
    <row r="43" spans="2:11" ht="29.25" customHeight="1" x14ac:dyDescent="0.2">
      <c r="B43" s="373" t="s">
        <v>126</v>
      </c>
      <c r="C43" s="374"/>
      <c r="D43" s="374"/>
      <c r="E43" s="374"/>
      <c r="F43" s="374"/>
      <c r="G43" s="374"/>
      <c r="H43" s="374"/>
      <c r="I43" s="375"/>
      <c r="J43" s="64"/>
      <c r="K43" s="64"/>
    </row>
    <row r="44" spans="2:11" ht="32.25" customHeight="1" x14ac:dyDescent="0.2">
      <c r="B44" s="381"/>
      <c r="C44" s="382"/>
      <c r="D44" s="382"/>
      <c r="E44" s="382"/>
      <c r="F44" s="382"/>
      <c r="G44" s="382"/>
      <c r="H44" s="382"/>
      <c r="I44" s="383"/>
      <c r="J44" s="64"/>
      <c r="K44" s="64"/>
    </row>
    <row r="45" spans="2:11" ht="32.25" customHeight="1" x14ac:dyDescent="0.2">
      <c r="B45" s="384"/>
      <c r="C45" s="385"/>
      <c r="D45" s="385"/>
      <c r="E45" s="385"/>
      <c r="F45" s="385"/>
      <c r="G45" s="385"/>
      <c r="H45" s="385"/>
      <c r="I45" s="386"/>
      <c r="J45" s="40"/>
      <c r="K45" s="40"/>
    </row>
    <row r="46" spans="2:11" ht="32.25" customHeight="1" x14ac:dyDescent="0.2">
      <c r="B46" s="384"/>
      <c r="C46" s="385"/>
      <c r="D46" s="385"/>
      <c r="E46" s="385"/>
      <c r="F46" s="385"/>
      <c r="G46" s="385"/>
      <c r="H46" s="385"/>
      <c r="I46" s="386"/>
      <c r="J46" s="40"/>
      <c r="K46" s="40"/>
    </row>
    <row r="47" spans="2:11" ht="32.25" customHeight="1" x14ac:dyDescent="0.2">
      <c r="B47" s="384"/>
      <c r="C47" s="385"/>
      <c r="D47" s="385"/>
      <c r="E47" s="385"/>
      <c r="F47" s="385"/>
      <c r="G47" s="385"/>
      <c r="H47" s="385"/>
      <c r="I47" s="386"/>
      <c r="J47" s="40"/>
      <c r="K47" s="40"/>
    </row>
    <row r="48" spans="2:11" ht="32.25" customHeight="1" x14ac:dyDescent="0.2">
      <c r="B48" s="387"/>
      <c r="C48" s="388"/>
      <c r="D48" s="388"/>
      <c r="E48" s="388"/>
      <c r="F48" s="388"/>
      <c r="G48" s="388"/>
      <c r="H48" s="388"/>
      <c r="I48" s="389"/>
      <c r="J48" s="41"/>
      <c r="K48" s="41"/>
    </row>
    <row r="49" spans="2:11" ht="83.25" customHeight="1" x14ac:dyDescent="0.2">
      <c r="B49" s="21" t="s">
        <v>127</v>
      </c>
      <c r="C49" s="367" t="s">
        <v>224</v>
      </c>
      <c r="D49" s="367"/>
      <c r="E49" s="367"/>
      <c r="F49" s="367"/>
      <c r="G49" s="367"/>
      <c r="H49" s="367"/>
      <c r="I49" s="368"/>
      <c r="J49" s="42"/>
      <c r="K49" s="42"/>
    </row>
    <row r="50" spans="2:11" ht="34.5" customHeight="1" x14ac:dyDescent="0.2">
      <c r="B50" s="21" t="s">
        <v>128</v>
      </c>
      <c r="C50" s="351" t="s">
        <v>182</v>
      </c>
      <c r="D50" s="351"/>
      <c r="E50" s="351"/>
      <c r="F50" s="351"/>
      <c r="G50" s="351"/>
      <c r="H50" s="351"/>
      <c r="I50" s="369"/>
      <c r="J50" s="42"/>
      <c r="K50" s="42"/>
    </row>
    <row r="51" spans="2:11" ht="34.5" customHeight="1" x14ac:dyDescent="0.2">
      <c r="B51" s="120" t="s">
        <v>129</v>
      </c>
      <c r="C51" s="370" t="s">
        <v>225</v>
      </c>
      <c r="D51" s="371"/>
      <c r="E51" s="371"/>
      <c r="F51" s="371"/>
      <c r="G51" s="371"/>
      <c r="H51" s="371"/>
      <c r="I51" s="372"/>
      <c r="J51" s="42"/>
      <c r="K51" s="42"/>
    </row>
    <row r="52" spans="2:11" ht="29.25" customHeight="1" x14ac:dyDescent="0.2">
      <c r="B52" s="373" t="s">
        <v>130</v>
      </c>
      <c r="C52" s="374"/>
      <c r="D52" s="374"/>
      <c r="E52" s="374"/>
      <c r="F52" s="374"/>
      <c r="G52" s="374"/>
      <c r="H52" s="374"/>
      <c r="I52" s="375"/>
      <c r="J52" s="42"/>
      <c r="K52" s="42"/>
    </row>
    <row r="53" spans="2:11" ht="33" customHeight="1" x14ac:dyDescent="0.2">
      <c r="B53" s="376" t="s">
        <v>131</v>
      </c>
      <c r="C53" s="117" t="s">
        <v>132</v>
      </c>
      <c r="D53" s="377" t="s">
        <v>133</v>
      </c>
      <c r="E53" s="377"/>
      <c r="F53" s="377"/>
      <c r="G53" s="377" t="s">
        <v>134</v>
      </c>
      <c r="H53" s="377"/>
      <c r="I53" s="378"/>
      <c r="J53" s="43"/>
      <c r="K53" s="43"/>
    </row>
    <row r="54" spans="2:11" ht="31.5" customHeight="1" x14ac:dyDescent="0.2">
      <c r="B54" s="376"/>
      <c r="C54" s="44"/>
      <c r="D54" s="351"/>
      <c r="E54" s="351"/>
      <c r="F54" s="351"/>
      <c r="G54" s="379"/>
      <c r="H54" s="379"/>
      <c r="I54" s="380"/>
      <c r="J54" s="43"/>
      <c r="K54" s="43"/>
    </row>
    <row r="55" spans="2:11" ht="31.5" customHeight="1" x14ac:dyDescent="0.2">
      <c r="B55" s="120" t="s">
        <v>135</v>
      </c>
      <c r="C55" s="363" t="s">
        <v>164</v>
      </c>
      <c r="D55" s="363"/>
      <c r="E55" s="364" t="s">
        <v>136</v>
      </c>
      <c r="F55" s="364"/>
      <c r="G55" s="363" t="s">
        <v>186</v>
      </c>
      <c r="H55" s="363"/>
      <c r="I55" s="365"/>
      <c r="J55" s="45"/>
      <c r="K55" s="45"/>
    </row>
    <row r="56" spans="2:11" ht="31.5" customHeight="1" x14ac:dyDescent="0.2">
      <c r="B56" s="120" t="s">
        <v>137</v>
      </c>
      <c r="C56" s="351" t="str">
        <f>+'[3]HV 1'!C56:D56</f>
        <v>NICOLAS ADOLFO CORREAL HUERTAS</v>
      </c>
      <c r="D56" s="351"/>
      <c r="E56" s="366" t="s">
        <v>138</v>
      </c>
      <c r="F56" s="366"/>
      <c r="G56" s="363" t="str">
        <f>+'[4]HV 1'!G56:I56</f>
        <v>DIANA VIDAL</v>
      </c>
      <c r="H56" s="363"/>
      <c r="I56" s="365"/>
      <c r="J56" s="45"/>
      <c r="K56" s="45"/>
    </row>
    <row r="57" spans="2:11" ht="31.5" customHeight="1" x14ac:dyDescent="0.2">
      <c r="B57" s="120" t="s">
        <v>139</v>
      </c>
      <c r="C57" s="351"/>
      <c r="D57" s="351"/>
      <c r="E57" s="352" t="s">
        <v>140</v>
      </c>
      <c r="F57" s="353"/>
      <c r="G57" s="356"/>
      <c r="H57" s="357"/>
      <c r="I57" s="358"/>
      <c r="J57" s="46"/>
      <c r="K57" s="46"/>
    </row>
    <row r="58" spans="2:11" ht="31.5" customHeight="1" thickBot="1" x14ac:dyDescent="0.25">
      <c r="B58" s="84" t="s">
        <v>141</v>
      </c>
      <c r="C58" s="362"/>
      <c r="D58" s="362"/>
      <c r="E58" s="354"/>
      <c r="F58" s="355"/>
      <c r="G58" s="359"/>
      <c r="H58" s="360"/>
      <c r="I58" s="361"/>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68"/>
      <c r="C1" s="471" t="s">
        <v>24</v>
      </c>
      <c r="D1" s="472"/>
      <c r="E1" s="472"/>
      <c r="F1" s="472"/>
      <c r="G1" s="472"/>
      <c r="H1" s="473"/>
      <c r="I1" s="474"/>
      <c r="J1" s="475"/>
    </row>
    <row r="2" spans="2:13" ht="18" customHeight="1" thickBot="1" x14ac:dyDescent="0.3">
      <c r="B2" s="469"/>
      <c r="C2" s="480" t="s">
        <v>25</v>
      </c>
      <c r="D2" s="481"/>
      <c r="E2" s="481"/>
      <c r="F2" s="481"/>
      <c r="G2" s="481"/>
      <c r="H2" s="482"/>
      <c r="I2" s="476"/>
      <c r="J2" s="477"/>
    </row>
    <row r="3" spans="2:13" ht="18" customHeight="1" thickBot="1" x14ac:dyDescent="0.3">
      <c r="B3" s="469"/>
      <c r="C3" s="480" t="s">
        <v>142</v>
      </c>
      <c r="D3" s="481"/>
      <c r="E3" s="481"/>
      <c r="F3" s="481"/>
      <c r="G3" s="481"/>
      <c r="H3" s="482"/>
      <c r="I3" s="476"/>
      <c r="J3" s="477"/>
    </row>
    <row r="4" spans="2:13" ht="18" customHeight="1" thickBot="1" x14ac:dyDescent="0.3">
      <c r="B4" s="470"/>
      <c r="C4" s="480" t="s">
        <v>143</v>
      </c>
      <c r="D4" s="481"/>
      <c r="E4" s="481"/>
      <c r="F4" s="482"/>
      <c r="G4" s="483" t="s">
        <v>190</v>
      </c>
      <c r="H4" s="484"/>
      <c r="I4" s="478"/>
      <c r="J4" s="479"/>
    </row>
    <row r="5" spans="2:13" ht="18" customHeight="1" thickBot="1" x14ac:dyDescent="0.3">
      <c r="B5" s="57"/>
      <c r="C5" s="58"/>
      <c r="D5" s="58"/>
      <c r="E5" s="58"/>
      <c r="F5" s="58"/>
      <c r="G5" s="58"/>
      <c r="H5" s="58"/>
      <c r="I5" s="58"/>
      <c r="J5" s="59"/>
    </row>
    <row r="6" spans="2:13" ht="51.75" customHeight="1" thickBot="1" x14ac:dyDescent="0.3">
      <c r="B6" s="1" t="s">
        <v>185</v>
      </c>
      <c r="C6" s="485" t="str">
        <f>+'[5]Sección 1. Metas - Magnitud'!C7</f>
        <v>1032 - Gestión y control de tránsito y transporte</v>
      </c>
      <c r="D6" s="486"/>
      <c r="E6" s="487"/>
      <c r="F6" s="60"/>
      <c r="G6" s="58"/>
      <c r="H6" s="58"/>
      <c r="I6" s="58"/>
      <c r="J6" s="59"/>
    </row>
    <row r="7" spans="2:13" ht="32.25" customHeight="1" thickBot="1" x14ac:dyDescent="0.3">
      <c r="B7" s="2" t="s">
        <v>0</v>
      </c>
      <c r="C7" s="485" t="str">
        <f>+'[5]Sección 1. Metas - Magnitud'!C8:F8</f>
        <v>Dirección de Control y Vigilancia</v>
      </c>
      <c r="D7" s="486"/>
      <c r="E7" s="487"/>
      <c r="F7" s="60"/>
      <c r="G7" s="58"/>
      <c r="H7" s="58"/>
      <c r="I7" s="58"/>
      <c r="J7" s="59"/>
    </row>
    <row r="8" spans="2:13" ht="32.25" customHeight="1" thickBot="1" x14ac:dyDescent="0.3">
      <c r="B8" s="2" t="s">
        <v>144</v>
      </c>
      <c r="C8" s="485" t="str">
        <f>+'[5]Sección 1. Metas - Magnitud'!C9:F9</f>
        <v>Subsecretaría de Servicios de la Movilidad</v>
      </c>
      <c r="D8" s="486"/>
      <c r="E8" s="487"/>
      <c r="F8" s="4"/>
      <c r="G8" s="58"/>
      <c r="H8" s="58"/>
      <c r="I8" s="58"/>
      <c r="J8" s="59"/>
    </row>
    <row r="9" spans="2:13" ht="33.75" customHeight="1" thickBot="1" x14ac:dyDescent="0.3">
      <c r="B9" s="2" t="s">
        <v>28</v>
      </c>
      <c r="C9" s="485" t="s">
        <v>184</v>
      </c>
      <c r="D9" s="486"/>
      <c r="E9" s="487"/>
      <c r="F9" s="60"/>
      <c r="G9" s="58"/>
      <c r="H9" s="58"/>
      <c r="I9" s="58"/>
      <c r="J9" s="59"/>
    </row>
    <row r="10" spans="2:13" ht="32.25" customHeight="1" thickBot="1" x14ac:dyDescent="0.3">
      <c r="B10" s="2" t="s">
        <v>197</v>
      </c>
      <c r="C10" s="485" t="s">
        <v>202</v>
      </c>
      <c r="D10" s="486"/>
      <c r="E10" s="487"/>
    </row>
    <row r="12" spans="2:13" x14ac:dyDescent="0.25">
      <c r="B12" s="461" t="s">
        <v>217</v>
      </c>
      <c r="C12" s="462"/>
      <c r="D12" s="462"/>
      <c r="E12" s="462"/>
      <c r="F12" s="462"/>
      <c r="G12" s="462"/>
      <c r="H12" s="463"/>
      <c r="I12" s="453" t="s">
        <v>145</v>
      </c>
      <c r="J12" s="454"/>
      <c r="K12" s="454"/>
    </row>
    <row r="13" spans="2:13" s="62" customFormat="1" ht="30" customHeight="1" x14ac:dyDescent="0.25">
      <c r="B13" s="455" t="s">
        <v>146</v>
      </c>
      <c r="C13" s="455" t="s">
        <v>147</v>
      </c>
      <c r="D13" s="455" t="s">
        <v>196</v>
      </c>
      <c r="E13" s="455" t="s">
        <v>148</v>
      </c>
      <c r="F13" s="455" t="s">
        <v>149</v>
      </c>
      <c r="G13" s="455" t="s">
        <v>191</v>
      </c>
      <c r="H13" s="455" t="s">
        <v>192</v>
      </c>
      <c r="I13" s="457" t="s">
        <v>193</v>
      </c>
      <c r="J13" s="459" t="s">
        <v>194</v>
      </c>
      <c r="K13" s="452" t="s">
        <v>195</v>
      </c>
    </row>
    <row r="14" spans="2:13" s="62" customFormat="1" x14ac:dyDescent="0.25">
      <c r="B14" s="456"/>
      <c r="C14" s="456"/>
      <c r="D14" s="456"/>
      <c r="E14" s="456"/>
      <c r="F14" s="456"/>
      <c r="G14" s="456"/>
      <c r="H14" s="456"/>
      <c r="I14" s="458"/>
      <c r="J14" s="460"/>
      <c r="K14" s="452"/>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64" t="s">
        <v>17</v>
      </c>
      <c r="C18" s="465"/>
      <c r="D18" s="63">
        <f>SUM(D15:D17)</f>
        <v>0.25</v>
      </c>
      <c r="E18" s="466" t="s">
        <v>17</v>
      </c>
      <c r="F18" s="467"/>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2" zoomScale="90" zoomScaleNormal="90" workbookViewId="0">
      <selection activeCell="C46" sqref="C46:I46"/>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61"/>
      <c r="C1" s="567" t="s">
        <v>25</v>
      </c>
      <c r="D1" s="567"/>
      <c r="E1" s="567"/>
      <c r="F1" s="567"/>
      <c r="G1" s="567"/>
      <c r="H1" s="567"/>
      <c r="I1" s="563"/>
      <c r="J1" s="13"/>
      <c r="K1" s="13"/>
      <c r="M1" s="177" t="s">
        <v>47</v>
      </c>
    </row>
    <row r="2" spans="2:14" ht="37.5" customHeight="1" x14ac:dyDescent="0.2">
      <c r="B2" s="562"/>
      <c r="C2" s="568" t="s">
        <v>239</v>
      </c>
      <c r="D2" s="568"/>
      <c r="E2" s="568"/>
      <c r="F2" s="568"/>
      <c r="G2" s="568"/>
      <c r="H2" s="568"/>
      <c r="I2" s="564"/>
      <c r="J2" s="13"/>
      <c r="K2" s="13"/>
      <c r="M2" s="177" t="s">
        <v>48</v>
      </c>
    </row>
    <row r="3" spans="2:14" ht="37.5" customHeight="1" x14ac:dyDescent="0.2">
      <c r="B3" s="562"/>
      <c r="C3" s="568" t="s">
        <v>240</v>
      </c>
      <c r="D3" s="568"/>
      <c r="E3" s="568"/>
      <c r="F3" s="568" t="s">
        <v>241</v>
      </c>
      <c r="G3" s="568"/>
      <c r="H3" s="568"/>
      <c r="I3" s="564"/>
      <c r="J3" s="13"/>
      <c r="K3" s="13"/>
      <c r="M3" s="177" t="s">
        <v>50</v>
      </c>
    </row>
    <row r="4" spans="2:14" ht="23.25" customHeight="1" x14ac:dyDescent="0.2">
      <c r="B4" s="569"/>
      <c r="C4" s="570"/>
      <c r="D4" s="570"/>
      <c r="E4" s="570"/>
      <c r="F4" s="570"/>
      <c r="G4" s="570"/>
      <c r="H4" s="570"/>
      <c r="I4" s="571"/>
      <c r="J4" s="15"/>
      <c r="K4" s="15"/>
    </row>
    <row r="5" spans="2:14" ht="24" customHeight="1" x14ac:dyDescent="0.2">
      <c r="B5" s="572" t="s">
        <v>234</v>
      </c>
      <c r="C5" s="573"/>
      <c r="D5" s="573"/>
      <c r="E5" s="573"/>
      <c r="F5" s="573"/>
      <c r="G5" s="573"/>
      <c r="H5" s="573"/>
      <c r="I5" s="574"/>
      <c r="J5" s="17"/>
      <c r="K5" s="17"/>
      <c r="N5" s="178" t="s">
        <v>57</v>
      </c>
    </row>
    <row r="6" spans="2:14" ht="30.75" customHeight="1" x14ac:dyDescent="0.2">
      <c r="B6" s="232" t="s">
        <v>242</v>
      </c>
      <c r="C6" s="230">
        <v>1</v>
      </c>
      <c r="D6" s="575" t="s">
        <v>243</v>
      </c>
      <c r="E6" s="575"/>
      <c r="F6" s="536" t="s">
        <v>295</v>
      </c>
      <c r="G6" s="536"/>
      <c r="H6" s="536"/>
      <c r="I6" s="537"/>
      <c r="J6" s="18"/>
      <c r="K6" s="18"/>
      <c r="M6" s="177" t="s">
        <v>60</v>
      </c>
      <c r="N6" s="178" t="s">
        <v>61</v>
      </c>
    </row>
    <row r="7" spans="2:14" ht="30.75" customHeight="1" x14ac:dyDescent="0.2">
      <c r="B7" s="232" t="s">
        <v>244</v>
      </c>
      <c r="C7" s="230" t="s">
        <v>81</v>
      </c>
      <c r="D7" s="575" t="s">
        <v>245</v>
      </c>
      <c r="E7" s="575"/>
      <c r="F7" s="538" t="s">
        <v>289</v>
      </c>
      <c r="G7" s="538"/>
      <c r="H7" s="194" t="s">
        <v>246</v>
      </c>
      <c r="I7" s="231" t="s">
        <v>81</v>
      </c>
      <c r="J7" s="20"/>
      <c r="K7" s="20"/>
      <c r="M7" s="177" t="s">
        <v>65</v>
      </c>
      <c r="N7" s="178" t="s">
        <v>66</v>
      </c>
    </row>
    <row r="8" spans="2:14" ht="30.75" customHeight="1" x14ac:dyDescent="0.2">
      <c r="B8" s="232" t="s">
        <v>247</v>
      </c>
      <c r="C8" s="536" t="s">
        <v>293</v>
      </c>
      <c r="D8" s="536"/>
      <c r="E8" s="536"/>
      <c r="F8" s="536"/>
      <c r="G8" s="194" t="s">
        <v>248</v>
      </c>
      <c r="H8" s="548">
        <v>7551</v>
      </c>
      <c r="I8" s="549"/>
      <c r="J8" s="22"/>
      <c r="K8" s="22"/>
      <c r="M8" s="177" t="s">
        <v>69</v>
      </c>
      <c r="N8" s="178" t="s">
        <v>70</v>
      </c>
    </row>
    <row r="9" spans="2:14" ht="30.75" customHeight="1" x14ac:dyDescent="0.2">
      <c r="B9" s="232" t="s">
        <v>48</v>
      </c>
      <c r="C9" s="550" t="s">
        <v>65</v>
      </c>
      <c r="D9" s="550"/>
      <c r="E9" s="550"/>
      <c r="F9" s="550"/>
      <c r="G9" s="194" t="s">
        <v>249</v>
      </c>
      <c r="H9" s="551" t="s">
        <v>305</v>
      </c>
      <c r="I9" s="552"/>
      <c r="J9" s="23"/>
      <c r="K9" s="23"/>
      <c r="M9" s="179" t="s">
        <v>73</v>
      </c>
    </row>
    <row r="10" spans="2:14" ht="30.75" customHeight="1" x14ac:dyDescent="0.2">
      <c r="B10" s="232" t="s">
        <v>250</v>
      </c>
      <c r="C10" s="536" t="s">
        <v>343</v>
      </c>
      <c r="D10" s="536"/>
      <c r="E10" s="536"/>
      <c r="F10" s="536"/>
      <c r="G10" s="536"/>
      <c r="H10" s="536"/>
      <c r="I10" s="537"/>
      <c r="J10" s="25"/>
      <c r="K10" s="25"/>
      <c r="M10" s="179"/>
    </row>
    <row r="11" spans="2:14" ht="30.75" customHeight="1" x14ac:dyDescent="0.2">
      <c r="B11" s="232" t="s">
        <v>251</v>
      </c>
      <c r="C11" s="553" t="s">
        <v>294</v>
      </c>
      <c r="D11" s="554"/>
      <c r="E11" s="554"/>
      <c r="F11" s="554"/>
      <c r="G11" s="554"/>
      <c r="H11" s="554"/>
      <c r="I11" s="555"/>
      <c r="J11" s="20"/>
      <c r="K11" s="20"/>
      <c r="M11" s="179"/>
      <c r="N11" s="178" t="s">
        <v>76</v>
      </c>
    </row>
    <row r="12" spans="2:14" ht="30.75" customHeight="1" x14ac:dyDescent="0.2">
      <c r="B12" s="232" t="s">
        <v>254</v>
      </c>
      <c r="C12" s="556" t="s">
        <v>296</v>
      </c>
      <c r="D12" s="556"/>
      <c r="E12" s="556"/>
      <c r="F12" s="556"/>
      <c r="G12" s="194" t="s">
        <v>252</v>
      </c>
      <c r="H12" s="517" t="s">
        <v>91</v>
      </c>
      <c r="I12" s="518"/>
      <c r="J12" s="20"/>
      <c r="K12" s="20"/>
      <c r="M12" s="179" t="s">
        <v>80</v>
      </c>
      <c r="N12" s="178" t="s">
        <v>81</v>
      </c>
    </row>
    <row r="13" spans="2:14" ht="30.75" customHeight="1" x14ac:dyDescent="0.2">
      <c r="B13" s="232" t="s">
        <v>255</v>
      </c>
      <c r="C13" s="557" t="s">
        <v>334</v>
      </c>
      <c r="D13" s="557"/>
      <c r="E13" s="557"/>
      <c r="F13" s="557"/>
      <c r="G13" s="194" t="s">
        <v>253</v>
      </c>
      <c r="H13" s="538" t="s">
        <v>70</v>
      </c>
      <c r="I13" s="558"/>
      <c r="J13" s="20"/>
      <c r="K13" s="20"/>
      <c r="M13" s="179" t="s">
        <v>84</v>
      </c>
    </row>
    <row r="14" spans="2:14" ht="39" customHeight="1" x14ac:dyDescent="0.2">
      <c r="B14" s="232" t="s">
        <v>256</v>
      </c>
      <c r="C14" s="559" t="s">
        <v>349</v>
      </c>
      <c r="D14" s="559"/>
      <c r="E14" s="559"/>
      <c r="F14" s="559"/>
      <c r="G14" s="559"/>
      <c r="H14" s="559"/>
      <c r="I14" s="560"/>
      <c r="J14" s="25"/>
      <c r="K14" s="25"/>
      <c r="M14" s="179" t="s">
        <v>86</v>
      </c>
    </row>
    <row r="15" spans="2:14" ht="30.75" customHeight="1" x14ac:dyDescent="0.2">
      <c r="B15" s="232" t="s">
        <v>257</v>
      </c>
      <c r="C15" s="545" t="s">
        <v>327</v>
      </c>
      <c r="D15" s="546"/>
      <c r="E15" s="546"/>
      <c r="F15" s="546"/>
      <c r="G15" s="546"/>
      <c r="H15" s="546"/>
      <c r="I15" s="547"/>
      <c r="J15" s="26"/>
      <c r="K15" s="26"/>
      <c r="M15" s="179" t="s">
        <v>88</v>
      </c>
    </row>
    <row r="16" spans="2:14" ht="20.25" customHeight="1" x14ac:dyDescent="0.2">
      <c r="B16" s="232" t="s">
        <v>258</v>
      </c>
      <c r="C16" s="536" t="s">
        <v>325</v>
      </c>
      <c r="D16" s="536"/>
      <c r="E16" s="536"/>
      <c r="F16" s="536"/>
      <c r="G16" s="536"/>
      <c r="H16" s="536"/>
      <c r="I16" s="537"/>
      <c r="J16" s="27"/>
      <c r="K16" s="27"/>
      <c r="M16" s="179"/>
    </row>
    <row r="17" spans="2:13" ht="30.75" customHeight="1" x14ac:dyDescent="0.2">
      <c r="B17" s="232" t="s">
        <v>259</v>
      </c>
      <c r="C17" s="538" t="s">
        <v>297</v>
      </c>
      <c r="D17" s="539"/>
      <c r="E17" s="539"/>
      <c r="F17" s="539"/>
      <c r="G17" s="539"/>
      <c r="H17" s="539"/>
      <c r="I17" s="540"/>
      <c r="J17" s="28"/>
      <c r="K17" s="28"/>
      <c r="M17" s="179" t="s">
        <v>91</v>
      </c>
    </row>
    <row r="18" spans="2:13" ht="18" customHeight="1" x14ac:dyDescent="0.2">
      <c r="B18" s="541" t="s">
        <v>265</v>
      </c>
      <c r="C18" s="542" t="s">
        <v>237</v>
      </c>
      <c r="D18" s="542"/>
      <c r="E18" s="542"/>
      <c r="F18" s="543" t="s">
        <v>238</v>
      </c>
      <c r="G18" s="543"/>
      <c r="H18" s="543"/>
      <c r="I18" s="544"/>
      <c r="J18" s="29"/>
      <c r="K18" s="29"/>
      <c r="M18" s="179" t="s">
        <v>79</v>
      </c>
    </row>
    <row r="19" spans="2:13" ht="30" customHeight="1" x14ac:dyDescent="0.2">
      <c r="B19" s="541"/>
      <c r="C19" s="536" t="s">
        <v>326</v>
      </c>
      <c r="D19" s="536"/>
      <c r="E19" s="536"/>
      <c r="F19" s="536" t="s">
        <v>298</v>
      </c>
      <c r="G19" s="536"/>
      <c r="H19" s="536"/>
      <c r="I19" s="537"/>
      <c r="J19" s="27"/>
      <c r="K19" s="27"/>
      <c r="M19" s="179" t="s">
        <v>95</v>
      </c>
    </row>
    <row r="20" spans="2:13" ht="39.75" customHeight="1" x14ac:dyDescent="0.2">
      <c r="B20" s="232" t="s">
        <v>266</v>
      </c>
      <c r="C20" s="514" t="s">
        <v>299</v>
      </c>
      <c r="D20" s="515"/>
      <c r="E20" s="516"/>
      <c r="F20" s="517" t="s">
        <v>299</v>
      </c>
      <c r="G20" s="517"/>
      <c r="H20" s="517"/>
      <c r="I20" s="518"/>
      <c r="J20" s="20"/>
      <c r="K20" s="20"/>
      <c r="M20" s="179"/>
    </row>
    <row r="21" spans="2:13" ht="42" customHeight="1" x14ac:dyDescent="0.2">
      <c r="B21" s="232" t="s">
        <v>267</v>
      </c>
      <c r="C21" s="519" t="s">
        <v>300</v>
      </c>
      <c r="D21" s="520"/>
      <c r="E21" s="521"/>
      <c r="F21" s="519" t="s">
        <v>301</v>
      </c>
      <c r="G21" s="520"/>
      <c r="H21" s="520"/>
      <c r="I21" s="522"/>
      <c r="J21" s="26"/>
      <c r="K21" s="26"/>
      <c r="M21" s="179"/>
    </row>
    <row r="22" spans="2:13" ht="30" customHeight="1" x14ac:dyDescent="0.2">
      <c r="B22" s="232" t="s">
        <v>268</v>
      </c>
      <c r="C22" s="523">
        <v>44197</v>
      </c>
      <c r="D22" s="520"/>
      <c r="E22" s="521"/>
      <c r="F22" s="194" t="s">
        <v>271</v>
      </c>
      <c r="G22" s="268">
        <v>9.1600000000000001E-2</v>
      </c>
      <c r="H22" s="194" t="s">
        <v>275</v>
      </c>
      <c r="I22" s="221">
        <f>G22</f>
        <v>9.1600000000000001E-2</v>
      </c>
      <c r="J22" s="226"/>
      <c r="K22" s="31"/>
      <c r="M22" s="179"/>
    </row>
    <row r="23" spans="2:13" ht="27" customHeight="1" x14ac:dyDescent="0.2">
      <c r="B23" s="232" t="s">
        <v>269</v>
      </c>
      <c r="C23" s="523">
        <v>44561</v>
      </c>
      <c r="D23" s="520"/>
      <c r="E23" s="521"/>
      <c r="F23" s="194" t="s">
        <v>272</v>
      </c>
      <c r="G23" s="524">
        <v>0.16839999999999999</v>
      </c>
      <c r="H23" s="525"/>
      <c r="I23" s="526"/>
      <c r="J23" s="226"/>
      <c r="K23" s="32"/>
      <c r="M23" s="179"/>
    </row>
    <row r="24" spans="2:13" ht="30.75" customHeight="1" x14ac:dyDescent="0.2">
      <c r="B24" s="233" t="s">
        <v>270</v>
      </c>
      <c r="C24" s="527" t="s">
        <v>88</v>
      </c>
      <c r="D24" s="528"/>
      <c r="E24" s="529"/>
      <c r="F24" s="199" t="s">
        <v>274</v>
      </c>
      <c r="G24" s="519" t="s">
        <v>223</v>
      </c>
      <c r="H24" s="520"/>
      <c r="I24" s="522"/>
      <c r="J24" s="237"/>
      <c r="K24" s="29"/>
      <c r="M24" s="179"/>
    </row>
    <row r="25" spans="2:13" ht="22.5" customHeight="1" x14ac:dyDescent="0.2">
      <c r="B25" s="508" t="s">
        <v>235</v>
      </c>
      <c r="C25" s="509"/>
      <c r="D25" s="509"/>
      <c r="E25" s="509"/>
      <c r="F25" s="509"/>
      <c r="G25" s="509"/>
      <c r="H25" s="509"/>
      <c r="I25" s="510"/>
      <c r="J25" s="238"/>
      <c r="K25" s="184"/>
      <c r="L25" s="187"/>
      <c r="M25" s="179"/>
    </row>
    <row r="26" spans="2:13" ht="43.5" customHeight="1" x14ac:dyDescent="0.2">
      <c r="B26" s="200" t="s">
        <v>105</v>
      </c>
      <c r="C26" s="229" t="s">
        <v>261</v>
      </c>
      <c r="D26" s="229" t="s">
        <v>260</v>
      </c>
      <c r="E26" s="202" t="s">
        <v>264</v>
      </c>
      <c r="F26" s="229" t="s">
        <v>263</v>
      </c>
      <c r="G26" s="229" t="s">
        <v>262</v>
      </c>
      <c r="H26" s="202" t="s">
        <v>276</v>
      </c>
      <c r="I26" s="203" t="s">
        <v>273</v>
      </c>
      <c r="J26" s="239"/>
      <c r="K26" s="185"/>
      <c r="L26" s="187"/>
      <c r="M26" s="179"/>
    </row>
    <row r="27" spans="2:13" ht="15.75" customHeight="1" x14ac:dyDescent="0.2">
      <c r="B27" s="204" t="s">
        <v>333</v>
      </c>
      <c r="C27" s="222">
        <v>5.5572E-4</v>
      </c>
      <c r="D27" s="223">
        <f>+C27</f>
        <v>5.5572E-4</v>
      </c>
      <c r="E27" s="207">
        <f>IF(OR(C27=0,C27=""),0,D27/C27)</f>
        <v>1</v>
      </c>
      <c r="F27" s="530">
        <f>SUM(C27:C38)</f>
        <v>0.16838124000000002</v>
      </c>
      <c r="G27" s="530">
        <f>SUM(D27:D38)</f>
        <v>0.14003906499999999</v>
      </c>
      <c r="H27" s="208">
        <f>+(D27*100%)/$G$23</f>
        <v>3.3E-3</v>
      </c>
      <c r="I27" s="533">
        <f>G27+I22</f>
        <v>0.23163906499999998</v>
      </c>
      <c r="J27" s="225"/>
      <c r="K27" s="186"/>
      <c r="L27" s="187"/>
    </row>
    <row r="28" spans="2:13" ht="15.75" customHeight="1" x14ac:dyDescent="0.2">
      <c r="B28" s="204" t="s">
        <v>114</v>
      </c>
      <c r="C28" s="222">
        <v>6.3655199999999995E-3</v>
      </c>
      <c r="D28" s="223">
        <v>6.3699999999999998E-3</v>
      </c>
      <c r="E28" s="207">
        <f t="shared" ref="E28:E38" si="0">IF(OR(C28=0,C28=""),0,D28/C28)</f>
        <v>1.0007037916776635</v>
      </c>
      <c r="F28" s="531"/>
      <c r="G28" s="531"/>
      <c r="H28" s="208">
        <f>+IF(D28="","",((D28*100%)/$G$23)+H27)</f>
        <v>4.1126603325415671E-2</v>
      </c>
      <c r="I28" s="534"/>
      <c r="J28" s="270"/>
      <c r="K28" s="186"/>
      <c r="L28" s="187"/>
    </row>
    <row r="29" spans="2:13" ht="15.75" customHeight="1" x14ac:dyDescent="0.2">
      <c r="B29" s="204" t="s">
        <v>115</v>
      </c>
      <c r="C29" s="222">
        <v>8.3199999999999993E-3</v>
      </c>
      <c r="D29" s="224">
        <v>8.3199999999999993E-3</v>
      </c>
      <c r="E29" s="207">
        <f t="shared" si="0"/>
        <v>1</v>
      </c>
      <c r="F29" s="531"/>
      <c r="G29" s="531"/>
      <c r="H29" s="208">
        <f t="shared" ref="H29:H38" si="1">+IF(D29="","",((D29*100%)/$G$23)+H28)</f>
        <v>9.0532779097387162E-2</v>
      </c>
      <c r="I29" s="534"/>
      <c r="J29" s="240"/>
      <c r="K29" s="186"/>
      <c r="L29" s="187"/>
    </row>
    <row r="30" spans="2:13" ht="15.75" customHeight="1" x14ac:dyDescent="0.2">
      <c r="B30" s="204" t="s">
        <v>116</v>
      </c>
      <c r="C30" s="222">
        <v>7.1399999999999996E-3</v>
      </c>
      <c r="D30" s="224">
        <v>7.1399999999999996E-3</v>
      </c>
      <c r="E30" s="207">
        <f t="shared" si="0"/>
        <v>1</v>
      </c>
      <c r="F30" s="531"/>
      <c r="G30" s="531"/>
      <c r="H30" s="208">
        <f t="shared" si="1"/>
        <v>0.13293182897862232</v>
      </c>
      <c r="I30" s="534"/>
      <c r="J30" s="240"/>
      <c r="K30" s="186"/>
      <c r="L30" s="187"/>
    </row>
    <row r="31" spans="2:13" ht="15.75" customHeight="1" x14ac:dyDescent="0.2">
      <c r="B31" s="204" t="s">
        <v>117</v>
      </c>
      <c r="C31" s="222">
        <v>1.0290000000000001E-2</v>
      </c>
      <c r="D31" s="224">
        <v>9.4299999999999991E-3</v>
      </c>
      <c r="E31" s="207">
        <f t="shared" si="0"/>
        <v>0.91642371234207953</v>
      </c>
      <c r="F31" s="531"/>
      <c r="G31" s="531"/>
      <c r="H31" s="208">
        <f t="shared" si="1"/>
        <v>0.18892945368171021</v>
      </c>
      <c r="I31" s="534"/>
      <c r="J31" s="240"/>
      <c r="K31" s="186"/>
      <c r="L31" s="187"/>
    </row>
    <row r="32" spans="2:13" ht="15.75" customHeight="1" x14ac:dyDescent="0.2">
      <c r="B32" s="204" t="s">
        <v>118</v>
      </c>
      <c r="C32" s="222">
        <v>3.4200000000000001E-2</v>
      </c>
      <c r="D32" s="224">
        <v>3.4200000000000001E-2</v>
      </c>
      <c r="E32" s="207">
        <f t="shared" si="0"/>
        <v>1</v>
      </c>
      <c r="F32" s="531"/>
      <c r="G32" s="531"/>
      <c r="H32" s="208">
        <f t="shared" si="1"/>
        <v>0.39201733966745844</v>
      </c>
      <c r="I32" s="534"/>
      <c r="J32" s="271">
        <f>6.24/11.11*100</f>
        <v>56.165616561656172</v>
      </c>
      <c r="K32" s="186"/>
      <c r="L32" s="187"/>
    </row>
    <row r="33" spans="2:12" ht="15.75" customHeight="1" x14ac:dyDescent="0.2">
      <c r="B33" s="204" t="s">
        <v>119</v>
      </c>
      <c r="C33" s="222">
        <v>1.17E-2</v>
      </c>
      <c r="D33" s="224">
        <v>1.255E-2</v>
      </c>
      <c r="E33" s="207">
        <f t="shared" si="0"/>
        <v>1.0726495726495726</v>
      </c>
      <c r="F33" s="531"/>
      <c r="G33" s="531"/>
      <c r="H33" s="208">
        <f t="shared" si="1"/>
        <v>0.46654228028503564</v>
      </c>
      <c r="I33" s="534"/>
      <c r="J33" s="272">
        <f>+J32*1.871/100</f>
        <v>1.0508586858685869</v>
      </c>
      <c r="K33" s="186"/>
      <c r="L33" s="187"/>
    </row>
    <row r="34" spans="2:12" ht="15.75" customHeight="1" x14ac:dyDescent="0.2">
      <c r="B34" s="204" t="s">
        <v>120</v>
      </c>
      <c r="C34" s="222">
        <v>1.6760000000000001E-2</v>
      </c>
      <c r="D34" s="224">
        <v>1.6760000000000001E-2</v>
      </c>
      <c r="E34" s="207">
        <f t="shared" si="0"/>
        <v>1</v>
      </c>
      <c r="F34" s="531"/>
      <c r="G34" s="531"/>
      <c r="H34" s="208">
        <f t="shared" si="1"/>
        <v>0.56606722090261286</v>
      </c>
      <c r="I34" s="534"/>
      <c r="J34" s="273"/>
      <c r="K34" s="186"/>
      <c r="L34" s="187"/>
    </row>
    <row r="35" spans="2:12" ht="15.75" customHeight="1" x14ac:dyDescent="0.2">
      <c r="B35" s="204" t="s">
        <v>121</v>
      </c>
      <c r="C35" s="222">
        <v>1.8950000000000002E-2</v>
      </c>
      <c r="D35" s="224">
        <f>C35*95.11%</f>
        <v>1.8023345E-2</v>
      </c>
      <c r="E35" s="207">
        <f t="shared" si="0"/>
        <v>0.95109999999999995</v>
      </c>
      <c r="F35" s="531"/>
      <c r="G35" s="531"/>
      <c r="H35" s="208">
        <f t="shared" si="1"/>
        <v>0.6730942102137768</v>
      </c>
      <c r="I35" s="534"/>
      <c r="J35" s="274">
        <f>+F27-G27</f>
        <v>2.8342175000000025E-2</v>
      </c>
      <c r="K35" s="186"/>
      <c r="L35" s="187"/>
    </row>
    <row r="36" spans="2:12" ht="15.75" customHeight="1" x14ac:dyDescent="0.2">
      <c r="B36" s="204" t="s">
        <v>122</v>
      </c>
      <c r="C36" s="222">
        <v>1.618E-2</v>
      </c>
      <c r="D36" s="224">
        <f>C36*100%</f>
        <v>1.618E-2</v>
      </c>
      <c r="E36" s="207">
        <f>IF(OR(C36=0,C36=""),0,D36/C36)</f>
        <v>1</v>
      </c>
      <c r="F36" s="531"/>
      <c r="G36" s="531"/>
      <c r="H36" s="208">
        <f t="shared" si="1"/>
        <v>0.76917497030878867</v>
      </c>
      <c r="I36" s="534"/>
      <c r="J36" s="273"/>
      <c r="K36" s="186"/>
      <c r="L36" s="187"/>
    </row>
    <row r="37" spans="2:12" ht="15.75" customHeight="1" x14ac:dyDescent="0.2">
      <c r="B37" s="204" t="s">
        <v>123</v>
      </c>
      <c r="C37" s="222">
        <v>1.8710000000000001E-2</v>
      </c>
      <c r="D37" s="224">
        <v>1.051E-2</v>
      </c>
      <c r="E37" s="207">
        <f t="shared" si="0"/>
        <v>0.56173169428113312</v>
      </c>
      <c r="F37" s="531"/>
      <c r="G37" s="531"/>
      <c r="H37" s="208">
        <f>+IF(D37="","",((D37*100%)/$G$23)+H36)</f>
        <v>0.83158589667458438</v>
      </c>
      <c r="I37" s="534"/>
      <c r="J37" s="75"/>
      <c r="K37" s="186"/>
      <c r="L37" s="187"/>
    </row>
    <row r="38" spans="2:12" ht="15.75" customHeight="1" x14ac:dyDescent="0.2">
      <c r="B38" s="204" t="s">
        <v>124</v>
      </c>
      <c r="C38" s="222">
        <v>1.9210000000000001E-2</v>
      </c>
      <c r="D38" s="224"/>
      <c r="E38" s="207">
        <f t="shared" si="0"/>
        <v>0</v>
      </c>
      <c r="F38" s="532"/>
      <c r="G38" s="532"/>
      <c r="H38" s="208" t="str">
        <f t="shared" si="1"/>
        <v/>
      </c>
      <c r="I38" s="535"/>
      <c r="J38" s="240"/>
      <c r="K38" s="183"/>
    </row>
    <row r="39" spans="2:12" ht="42.75" customHeight="1" x14ac:dyDescent="0.2">
      <c r="B39" s="216" t="s">
        <v>277</v>
      </c>
      <c r="C39" s="511" t="s">
        <v>358</v>
      </c>
      <c r="D39" s="512"/>
      <c r="E39" s="512"/>
      <c r="F39" s="512"/>
      <c r="G39" s="512"/>
      <c r="H39" s="512"/>
      <c r="I39" s="513"/>
      <c r="J39" s="241"/>
      <c r="K39" s="40"/>
    </row>
    <row r="40" spans="2:12" ht="34.5" customHeight="1" x14ac:dyDescent="0.2">
      <c r="B40" s="493"/>
      <c r="C40" s="494"/>
      <c r="D40" s="494"/>
      <c r="E40" s="494"/>
      <c r="F40" s="494"/>
      <c r="G40" s="494"/>
      <c r="H40" s="494"/>
      <c r="I40" s="495"/>
      <c r="J40" s="253"/>
      <c r="K40" s="17"/>
    </row>
    <row r="41" spans="2:12" ht="34.5" customHeight="1" x14ac:dyDescent="0.2">
      <c r="B41" s="496"/>
      <c r="C41" s="497"/>
      <c r="D41" s="497"/>
      <c r="E41" s="497"/>
      <c r="F41" s="497"/>
      <c r="G41" s="497"/>
      <c r="H41" s="497"/>
      <c r="I41" s="498"/>
      <c r="J41" s="241">
        <v>8.3999999999999995E-3</v>
      </c>
      <c r="K41" s="40"/>
    </row>
    <row r="42" spans="2:12" ht="34.5" customHeight="1" x14ac:dyDescent="0.2">
      <c r="B42" s="496"/>
      <c r="C42" s="497"/>
      <c r="D42" s="497"/>
      <c r="E42" s="497"/>
      <c r="F42" s="497"/>
      <c r="G42" s="497"/>
      <c r="H42" s="497"/>
      <c r="I42" s="498"/>
      <c r="J42" s="241"/>
      <c r="K42" s="40"/>
    </row>
    <row r="43" spans="2:12" ht="34.5" customHeight="1" x14ac:dyDescent="0.2">
      <c r="B43" s="496"/>
      <c r="C43" s="497"/>
      <c r="D43" s="497"/>
      <c r="E43" s="497"/>
      <c r="F43" s="497"/>
      <c r="G43" s="497"/>
      <c r="H43" s="497"/>
      <c r="I43" s="498"/>
      <c r="J43" s="241">
        <v>11.335000000000001</v>
      </c>
      <c r="K43" s="40"/>
    </row>
    <row r="44" spans="2:12" ht="70.5" customHeight="1" x14ac:dyDescent="0.2">
      <c r="B44" s="499"/>
      <c r="C44" s="500"/>
      <c r="D44" s="500"/>
      <c r="E44" s="500"/>
      <c r="F44" s="500"/>
      <c r="G44" s="500"/>
      <c r="H44" s="500"/>
      <c r="I44" s="501"/>
      <c r="J44" s="254"/>
      <c r="K44" s="41"/>
    </row>
    <row r="45" spans="2:12" ht="278.25" customHeight="1" x14ac:dyDescent="0.2">
      <c r="B45" s="232" t="s">
        <v>278</v>
      </c>
      <c r="C45" s="502" t="s">
        <v>353</v>
      </c>
      <c r="D45" s="503"/>
      <c r="E45" s="503"/>
      <c r="F45" s="503"/>
      <c r="G45" s="503"/>
      <c r="H45" s="503"/>
      <c r="I45" s="504"/>
      <c r="J45" s="42"/>
      <c r="K45" s="188"/>
    </row>
    <row r="46" spans="2:12" ht="45" customHeight="1" x14ac:dyDescent="0.2">
      <c r="B46" s="232" t="s">
        <v>279</v>
      </c>
      <c r="C46" s="502" t="s">
        <v>359</v>
      </c>
      <c r="D46" s="505"/>
      <c r="E46" s="505"/>
      <c r="F46" s="505"/>
      <c r="G46" s="505"/>
      <c r="H46" s="505"/>
      <c r="I46" s="506"/>
      <c r="J46" s="42"/>
      <c r="K46" s="42"/>
    </row>
    <row r="47" spans="2:12" ht="39" customHeight="1" x14ac:dyDescent="0.2">
      <c r="B47" s="217" t="s">
        <v>280</v>
      </c>
      <c r="C47" s="502" t="s">
        <v>340</v>
      </c>
      <c r="D47" s="505"/>
      <c r="E47" s="505"/>
      <c r="F47" s="505"/>
      <c r="G47" s="505"/>
      <c r="H47" s="505"/>
      <c r="I47" s="506"/>
      <c r="J47" s="42"/>
      <c r="K47" s="42"/>
    </row>
    <row r="48" spans="2:12" ht="22.5" customHeight="1" x14ac:dyDescent="0.2">
      <c r="B48" s="508" t="s">
        <v>236</v>
      </c>
      <c r="C48" s="509"/>
      <c r="D48" s="509"/>
      <c r="E48" s="509"/>
      <c r="F48" s="509"/>
      <c r="G48" s="509"/>
      <c r="H48" s="509"/>
      <c r="I48" s="510"/>
      <c r="J48" s="42"/>
      <c r="K48" s="42"/>
    </row>
    <row r="49" spans="2:11" ht="22.5" customHeight="1" x14ac:dyDescent="0.2">
      <c r="B49" s="488" t="s">
        <v>281</v>
      </c>
      <c r="C49" s="234" t="s">
        <v>282</v>
      </c>
      <c r="D49" s="490" t="s">
        <v>283</v>
      </c>
      <c r="E49" s="490"/>
      <c r="F49" s="490"/>
      <c r="G49" s="490" t="s">
        <v>284</v>
      </c>
      <c r="H49" s="490"/>
      <c r="I49" s="491"/>
      <c r="J49" s="43"/>
      <c r="K49" s="43"/>
    </row>
    <row r="50" spans="2:11" ht="30.75" customHeight="1" x14ac:dyDescent="0.2">
      <c r="B50" s="489"/>
      <c r="C50" s="210" t="s">
        <v>338</v>
      </c>
      <c r="D50" s="492" t="s">
        <v>338</v>
      </c>
      <c r="E50" s="492"/>
      <c r="F50" s="492"/>
      <c r="G50" s="492" t="s">
        <v>338</v>
      </c>
      <c r="H50" s="492"/>
      <c r="I50" s="507"/>
      <c r="J50" s="43"/>
      <c r="K50" s="43"/>
    </row>
    <row r="51" spans="2:11" ht="32.25" customHeight="1" x14ac:dyDescent="0.2">
      <c r="B51" s="218" t="s">
        <v>285</v>
      </c>
      <c r="C51" s="492" t="s">
        <v>344</v>
      </c>
      <c r="D51" s="492"/>
      <c r="E51" s="492"/>
      <c r="F51" s="492"/>
      <c r="G51" s="492"/>
      <c r="H51" s="492"/>
      <c r="I51" s="507"/>
      <c r="J51" s="46"/>
      <c r="K51" s="46"/>
    </row>
    <row r="52" spans="2:11" ht="28.5" customHeight="1" x14ac:dyDescent="0.2">
      <c r="B52" s="219" t="s">
        <v>286</v>
      </c>
      <c r="C52" s="492" t="s">
        <v>351</v>
      </c>
      <c r="D52" s="492"/>
      <c r="E52" s="492"/>
      <c r="F52" s="492"/>
      <c r="G52" s="492"/>
      <c r="H52" s="492"/>
      <c r="I52" s="507"/>
      <c r="J52" s="46"/>
      <c r="K52" s="46"/>
    </row>
    <row r="53" spans="2:11" ht="30" customHeight="1" x14ac:dyDescent="0.2">
      <c r="B53" s="217" t="s">
        <v>287</v>
      </c>
      <c r="C53" s="492" t="s">
        <v>345</v>
      </c>
      <c r="D53" s="492"/>
      <c r="E53" s="492"/>
      <c r="F53" s="492"/>
      <c r="G53" s="492"/>
      <c r="H53" s="492"/>
      <c r="I53" s="507"/>
      <c r="J53" s="47"/>
      <c r="K53" s="47"/>
    </row>
    <row r="54" spans="2:11" ht="31.5" customHeight="1" thickBot="1" x14ac:dyDescent="0.25">
      <c r="B54" s="220" t="s">
        <v>288</v>
      </c>
      <c r="C54" s="565"/>
      <c r="D54" s="565"/>
      <c r="E54" s="565"/>
      <c r="F54" s="565"/>
      <c r="G54" s="565"/>
      <c r="H54" s="565"/>
      <c r="I54" s="56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339</v>
      </c>
    </row>
  </sheetData>
  <sheetProtection algorithmName="SHA-512" hashValue="bfUak2ddGUT/spEt8nGDJcM7n8fk2OyEodmmQpd7NaDBugJh/VRb9EDylDVbTT1I+3Xtqi9FLZhTL+xnz0QnOg==" saltValue="58ZxaSFlfkkgrqkM7g+Shg=="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3" zoomScale="90" zoomScaleNormal="90" workbookViewId="0">
      <selection activeCell="C45" sqref="C45:I45"/>
    </sheetView>
  </sheetViews>
  <sheetFormatPr baseColWidth="10" defaultColWidth="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ustomWidth="1"/>
    <col min="13" max="13" width="0" style="178" hidden="1" customWidth="1"/>
    <col min="14" max="21" width="0" style="11" hidden="1" customWidth="1"/>
    <col min="22" max="24" width="0" style="12" hidden="1" customWidth="1"/>
    <col min="25" max="16384" width="11.42578125" style="7" hidden="1"/>
  </cols>
  <sheetData>
    <row r="1" spans="2:14" ht="37.5" customHeight="1" x14ac:dyDescent="0.2">
      <c r="B1" s="561"/>
      <c r="C1" s="567" t="s">
        <v>25</v>
      </c>
      <c r="D1" s="567"/>
      <c r="E1" s="567"/>
      <c r="F1" s="567"/>
      <c r="G1" s="567"/>
      <c r="H1" s="567"/>
      <c r="I1" s="563"/>
      <c r="J1" s="13"/>
      <c r="K1" s="13"/>
      <c r="M1" s="177" t="s">
        <v>47</v>
      </c>
    </row>
    <row r="2" spans="2:14" ht="37.5" customHeight="1" x14ac:dyDescent="0.2">
      <c r="B2" s="562"/>
      <c r="C2" s="568" t="s">
        <v>239</v>
      </c>
      <c r="D2" s="568"/>
      <c r="E2" s="568"/>
      <c r="F2" s="568"/>
      <c r="G2" s="568"/>
      <c r="H2" s="568"/>
      <c r="I2" s="564"/>
      <c r="J2" s="13"/>
      <c r="K2" s="13"/>
      <c r="M2" s="177" t="s">
        <v>48</v>
      </c>
    </row>
    <row r="3" spans="2:14" ht="37.5" customHeight="1" x14ac:dyDescent="0.2">
      <c r="B3" s="562"/>
      <c r="C3" s="568" t="s">
        <v>240</v>
      </c>
      <c r="D3" s="568"/>
      <c r="E3" s="568"/>
      <c r="F3" s="568" t="s">
        <v>241</v>
      </c>
      <c r="G3" s="568"/>
      <c r="H3" s="568"/>
      <c r="I3" s="564"/>
      <c r="J3" s="13"/>
      <c r="K3" s="13"/>
      <c r="M3" s="177" t="s">
        <v>50</v>
      </c>
    </row>
    <row r="4" spans="2:14" ht="23.25" customHeight="1" x14ac:dyDescent="0.2">
      <c r="B4" s="569"/>
      <c r="C4" s="570"/>
      <c r="D4" s="570"/>
      <c r="E4" s="570"/>
      <c r="F4" s="570"/>
      <c r="G4" s="570"/>
      <c r="H4" s="570"/>
      <c r="I4" s="571"/>
      <c r="J4" s="15"/>
      <c r="K4" s="15"/>
    </row>
    <row r="5" spans="2:14" ht="24" customHeight="1" x14ac:dyDescent="0.2">
      <c r="B5" s="572" t="s">
        <v>234</v>
      </c>
      <c r="C5" s="573"/>
      <c r="D5" s="573"/>
      <c r="E5" s="573"/>
      <c r="F5" s="573"/>
      <c r="G5" s="573"/>
      <c r="H5" s="573"/>
      <c r="I5" s="574"/>
      <c r="J5" s="64"/>
      <c r="K5" s="64"/>
      <c r="N5" s="6" t="s">
        <v>57</v>
      </c>
    </row>
    <row r="6" spans="2:14" ht="30.75" customHeight="1" x14ac:dyDescent="0.2">
      <c r="B6" s="195" t="s">
        <v>242</v>
      </c>
      <c r="C6" s="193">
        <v>2</v>
      </c>
      <c r="D6" s="575" t="s">
        <v>243</v>
      </c>
      <c r="E6" s="575"/>
      <c r="F6" s="536" t="s">
        <v>291</v>
      </c>
      <c r="G6" s="536"/>
      <c r="H6" s="536"/>
      <c r="I6" s="537"/>
      <c r="J6" s="18"/>
      <c r="K6" s="18"/>
      <c r="M6" s="177" t="s">
        <v>60</v>
      </c>
      <c r="N6" s="6" t="s">
        <v>61</v>
      </c>
    </row>
    <row r="7" spans="2:14" ht="30.75" customHeight="1" x14ac:dyDescent="0.2">
      <c r="B7" s="195" t="s">
        <v>244</v>
      </c>
      <c r="C7" s="193" t="s">
        <v>81</v>
      </c>
      <c r="D7" s="575" t="s">
        <v>245</v>
      </c>
      <c r="E7" s="575"/>
      <c r="F7" s="538" t="s">
        <v>289</v>
      </c>
      <c r="G7" s="538"/>
      <c r="H7" s="194" t="s">
        <v>246</v>
      </c>
      <c r="I7" s="215" t="s">
        <v>76</v>
      </c>
      <c r="J7" s="20"/>
      <c r="K7" s="20"/>
      <c r="M7" s="177" t="s">
        <v>65</v>
      </c>
      <c r="N7" s="6" t="s">
        <v>66</v>
      </c>
    </row>
    <row r="8" spans="2:14" ht="30.75" customHeight="1" x14ac:dyDescent="0.2">
      <c r="B8" s="195" t="s">
        <v>247</v>
      </c>
      <c r="C8" s="536" t="s">
        <v>293</v>
      </c>
      <c r="D8" s="536"/>
      <c r="E8" s="536"/>
      <c r="F8" s="536"/>
      <c r="G8" s="194" t="s">
        <v>248</v>
      </c>
      <c r="H8" s="548">
        <v>7551</v>
      </c>
      <c r="I8" s="549"/>
      <c r="J8" s="22"/>
      <c r="K8" s="22"/>
      <c r="M8" s="177" t="s">
        <v>69</v>
      </c>
      <c r="N8" s="6" t="s">
        <v>70</v>
      </c>
    </row>
    <row r="9" spans="2:14" ht="30.75" customHeight="1" x14ac:dyDescent="0.2">
      <c r="B9" s="195" t="s">
        <v>48</v>
      </c>
      <c r="C9" s="550" t="s">
        <v>65</v>
      </c>
      <c r="D9" s="550"/>
      <c r="E9" s="550"/>
      <c r="F9" s="550"/>
      <c r="G9" s="194" t="s">
        <v>249</v>
      </c>
      <c r="H9" s="551" t="s">
        <v>307</v>
      </c>
      <c r="I9" s="552"/>
      <c r="J9" s="23"/>
      <c r="K9" s="23"/>
      <c r="M9" s="179" t="s">
        <v>73</v>
      </c>
    </row>
    <row r="10" spans="2:14" ht="30.75" customHeight="1" x14ac:dyDescent="0.2">
      <c r="B10" s="195" t="s">
        <v>250</v>
      </c>
      <c r="C10" s="536" t="s">
        <v>343</v>
      </c>
      <c r="D10" s="536"/>
      <c r="E10" s="536"/>
      <c r="F10" s="536"/>
      <c r="G10" s="536"/>
      <c r="H10" s="536"/>
      <c r="I10" s="537"/>
      <c r="J10" s="25"/>
      <c r="K10" s="25"/>
      <c r="M10" s="179"/>
    </row>
    <row r="11" spans="2:14" ht="30.75" customHeight="1" x14ac:dyDescent="0.2">
      <c r="B11" s="195" t="s">
        <v>251</v>
      </c>
      <c r="C11" s="538" t="s">
        <v>302</v>
      </c>
      <c r="D11" s="538"/>
      <c r="E11" s="538"/>
      <c r="F11" s="538"/>
      <c r="G11" s="538"/>
      <c r="H11" s="538"/>
      <c r="I11" s="558"/>
      <c r="J11" s="20"/>
      <c r="K11" s="20"/>
      <c r="M11" s="179"/>
      <c r="N11" s="6" t="s">
        <v>76</v>
      </c>
    </row>
    <row r="12" spans="2:14" ht="30.75" customHeight="1" x14ac:dyDescent="0.2">
      <c r="B12" s="195" t="s">
        <v>254</v>
      </c>
      <c r="C12" s="556" t="s">
        <v>324</v>
      </c>
      <c r="D12" s="556"/>
      <c r="E12" s="556"/>
      <c r="F12" s="556"/>
      <c r="G12" s="194" t="s">
        <v>252</v>
      </c>
      <c r="H12" s="517" t="s">
        <v>91</v>
      </c>
      <c r="I12" s="518"/>
      <c r="J12" s="20"/>
      <c r="K12" s="20"/>
      <c r="M12" s="179" t="s">
        <v>80</v>
      </c>
      <c r="N12" s="6" t="s">
        <v>81</v>
      </c>
    </row>
    <row r="13" spans="2:14" ht="23.25" customHeight="1" x14ac:dyDescent="0.2">
      <c r="B13" s="195" t="s">
        <v>255</v>
      </c>
      <c r="C13" s="557" t="s">
        <v>334</v>
      </c>
      <c r="D13" s="557"/>
      <c r="E13" s="557"/>
      <c r="F13" s="557"/>
      <c r="G13" s="194" t="s">
        <v>253</v>
      </c>
      <c r="H13" s="538" t="s">
        <v>70</v>
      </c>
      <c r="I13" s="558"/>
      <c r="J13" s="20"/>
      <c r="K13" s="20"/>
      <c r="M13" s="179" t="s">
        <v>84</v>
      </c>
    </row>
    <row r="14" spans="2:14" ht="145.5" customHeight="1" x14ac:dyDescent="0.2">
      <c r="B14" s="195" t="s">
        <v>256</v>
      </c>
      <c r="C14" s="592" t="s">
        <v>337</v>
      </c>
      <c r="D14" s="592"/>
      <c r="E14" s="592"/>
      <c r="F14" s="592"/>
      <c r="G14" s="592"/>
      <c r="H14" s="592"/>
      <c r="I14" s="593"/>
      <c r="J14" s="25"/>
      <c r="K14" s="25"/>
      <c r="M14" s="179" t="s">
        <v>86</v>
      </c>
      <c r="N14" s="6"/>
    </row>
    <row r="15" spans="2:14" ht="30.75" customHeight="1" x14ac:dyDescent="0.2">
      <c r="B15" s="195" t="s">
        <v>257</v>
      </c>
      <c r="C15" s="545" t="s">
        <v>327</v>
      </c>
      <c r="D15" s="546"/>
      <c r="E15" s="546"/>
      <c r="F15" s="546"/>
      <c r="G15" s="546"/>
      <c r="H15" s="546"/>
      <c r="I15" s="547"/>
      <c r="J15" s="26"/>
      <c r="K15" s="26"/>
      <c r="M15" s="179" t="s">
        <v>88</v>
      </c>
      <c r="N15" s="6"/>
    </row>
    <row r="16" spans="2:14" ht="36" customHeight="1" x14ac:dyDescent="0.2">
      <c r="B16" s="195" t="s">
        <v>258</v>
      </c>
      <c r="C16" s="536" t="s">
        <v>330</v>
      </c>
      <c r="D16" s="536"/>
      <c r="E16" s="536"/>
      <c r="F16" s="536"/>
      <c r="G16" s="536"/>
      <c r="H16" s="536"/>
      <c r="I16" s="537"/>
      <c r="J16" s="27"/>
      <c r="K16" s="27"/>
      <c r="M16" s="179"/>
      <c r="N16" s="6"/>
    </row>
    <row r="17" spans="2:14" ht="30.75" customHeight="1" x14ac:dyDescent="0.2">
      <c r="B17" s="195" t="s">
        <v>259</v>
      </c>
      <c r="C17" s="538" t="s">
        <v>308</v>
      </c>
      <c r="D17" s="539"/>
      <c r="E17" s="539"/>
      <c r="F17" s="539"/>
      <c r="G17" s="539"/>
      <c r="H17" s="539"/>
      <c r="I17" s="540"/>
      <c r="J17" s="28"/>
      <c r="K17" s="28"/>
      <c r="M17" s="179" t="s">
        <v>91</v>
      </c>
      <c r="N17" s="6"/>
    </row>
    <row r="18" spans="2:14" ht="18" customHeight="1" x14ac:dyDescent="0.2">
      <c r="B18" s="541" t="s">
        <v>265</v>
      </c>
      <c r="C18" s="542" t="s">
        <v>237</v>
      </c>
      <c r="D18" s="542"/>
      <c r="E18" s="542"/>
      <c r="F18" s="543" t="s">
        <v>238</v>
      </c>
      <c r="G18" s="543"/>
      <c r="H18" s="543"/>
      <c r="I18" s="544"/>
      <c r="J18" s="29"/>
      <c r="K18" s="29"/>
      <c r="M18" s="179" t="s">
        <v>79</v>
      </c>
      <c r="N18" s="6"/>
    </row>
    <row r="19" spans="2:14" ht="32.25" customHeight="1" x14ac:dyDescent="0.2">
      <c r="B19" s="541"/>
      <c r="C19" s="536" t="s">
        <v>319</v>
      </c>
      <c r="D19" s="536"/>
      <c r="E19" s="536"/>
      <c r="F19" s="536" t="s">
        <v>320</v>
      </c>
      <c r="G19" s="536"/>
      <c r="H19" s="536"/>
      <c r="I19" s="537"/>
      <c r="J19" s="27"/>
      <c r="K19" s="27"/>
      <c r="M19" s="179" t="s">
        <v>95</v>
      </c>
      <c r="N19" s="6"/>
    </row>
    <row r="20" spans="2:14" ht="35.25" customHeight="1" x14ac:dyDescent="0.2">
      <c r="B20" s="195" t="s">
        <v>266</v>
      </c>
      <c r="C20" s="514" t="s">
        <v>308</v>
      </c>
      <c r="D20" s="515"/>
      <c r="E20" s="516"/>
      <c r="F20" s="517" t="s">
        <v>308</v>
      </c>
      <c r="G20" s="517"/>
      <c r="H20" s="517"/>
      <c r="I20" s="518"/>
      <c r="J20" s="20"/>
      <c r="K20" s="20"/>
      <c r="M20" s="179"/>
      <c r="N20" s="6"/>
    </row>
    <row r="21" spans="2:14" ht="42" customHeight="1" x14ac:dyDescent="0.2">
      <c r="B21" s="195" t="s">
        <v>267</v>
      </c>
      <c r="C21" s="519" t="s">
        <v>321</v>
      </c>
      <c r="D21" s="520"/>
      <c r="E21" s="521"/>
      <c r="F21" s="519" t="s">
        <v>322</v>
      </c>
      <c r="G21" s="520"/>
      <c r="H21" s="520"/>
      <c r="I21" s="522"/>
      <c r="J21" s="26"/>
      <c r="K21" s="26"/>
      <c r="M21" s="179"/>
      <c r="N21" s="6"/>
    </row>
    <row r="22" spans="2:14" ht="23.25" customHeight="1" x14ac:dyDescent="0.2">
      <c r="B22" s="195" t="s">
        <v>268</v>
      </c>
      <c r="C22" s="523">
        <v>44197</v>
      </c>
      <c r="D22" s="520"/>
      <c r="E22" s="521"/>
      <c r="F22" s="194" t="s">
        <v>271</v>
      </c>
      <c r="G22" s="196">
        <v>18043</v>
      </c>
      <c r="H22" s="194" t="s">
        <v>275</v>
      </c>
      <c r="I22" s="197">
        <f>G22</f>
        <v>18043</v>
      </c>
      <c r="J22" s="31"/>
      <c r="K22" s="31"/>
      <c r="M22" s="179"/>
    </row>
    <row r="23" spans="2:14" ht="27" customHeight="1" x14ac:dyDescent="0.2">
      <c r="B23" s="195" t="s">
        <v>269</v>
      </c>
      <c r="C23" s="523">
        <v>44561</v>
      </c>
      <c r="D23" s="520"/>
      <c r="E23" s="521"/>
      <c r="F23" s="194" t="s">
        <v>272</v>
      </c>
      <c r="G23" s="589">
        <v>15027</v>
      </c>
      <c r="H23" s="590"/>
      <c r="I23" s="591"/>
      <c r="J23" s="32"/>
      <c r="K23" s="32"/>
      <c r="M23" s="179"/>
    </row>
    <row r="24" spans="2:14" ht="110.25" customHeight="1" x14ac:dyDescent="0.2">
      <c r="B24" s="198" t="s">
        <v>270</v>
      </c>
      <c r="C24" s="527" t="s">
        <v>88</v>
      </c>
      <c r="D24" s="528"/>
      <c r="E24" s="529"/>
      <c r="F24" s="199" t="s">
        <v>274</v>
      </c>
      <c r="G24" s="576" t="s">
        <v>336</v>
      </c>
      <c r="H24" s="577"/>
      <c r="I24" s="578"/>
      <c r="J24" s="29"/>
      <c r="K24" s="29"/>
      <c r="M24" s="179"/>
    </row>
    <row r="25" spans="2:14" ht="22.5" customHeight="1" x14ac:dyDescent="0.2">
      <c r="B25" s="508" t="s">
        <v>235</v>
      </c>
      <c r="C25" s="509"/>
      <c r="D25" s="509"/>
      <c r="E25" s="509"/>
      <c r="F25" s="509"/>
      <c r="G25" s="509"/>
      <c r="H25" s="509"/>
      <c r="I25" s="510"/>
      <c r="J25" s="64"/>
      <c r="K25" s="64"/>
      <c r="M25" s="179"/>
    </row>
    <row r="26" spans="2:14" ht="43.5" customHeight="1" x14ac:dyDescent="0.2">
      <c r="B26" s="200" t="s">
        <v>105</v>
      </c>
      <c r="C26" s="201" t="s">
        <v>261</v>
      </c>
      <c r="D26" s="201" t="s">
        <v>260</v>
      </c>
      <c r="E26" s="202" t="s">
        <v>264</v>
      </c>
      <c r="F26" s="201" t="s">
        <v>263</v>
      </c>
      <c r="G26" s="201" t="s">
        <v>262</v>
      </c>
      <c r="H26" s="202" t="s">
        <v>276</v>
      </c>
      <c r="I26" s="203" t="s">
        <v>273</v>
      </c>
      <c r="J26" s="27"/>
      <c r="K26" s="27"/>
      <c r="M26" s="179"/>
    </row>
    <row r="27" spans="2:14" ht="15" customHeight="1" x14ac:dyDescent="0.2">
      <c r="B27" s="204" t="s">
        <v>333</v>
      </c>
      <c r="C27" s="205">
        <v>795</v>
      </c>
      <c r="D27" s="206">
        <v>795</v>
      </c>
      <c r="E27" s="246">
        <f>IF(OR(C27=0,C27=""),0,D27/C27)</f>
        <v>1</v>
      </c>
      <c r="F27" s="579">
        <f>SUM(C27:C38)</f>
        <v>15027</v>
      </c>
      <c r="G27" s="579">
        <f>SUM(D27:D38)</f>
        <v>14053</v>
      </c>
      <c r="H27" s="245">
        <f>+(D27*100%)/$G$23</f>
        <v>5.290477141145937E-2</v>
      </c>
      <c r="I27" s="582">
        <f>G27+I22</f>
        <v>32096</v>
      </c>
      <c r="J27" s="39"/>
      <c r="K27" s="39"/>
    </row>
    <row r="28" spans="2:14" ht="15" customHeight="1" x14ac:dyDescent="0.2">
      <c r="B28" s="204" t="s">
        <v>114</v>
      </c>
      <c r="C28" s="205">
        <v>414</v>
      </c>
      <c r="D28" s="205">
        <v>394</v>
      </c>
      <c r="E28" s="246">
        <f t="shared" ref="E28:E38" si="0">IF(OR(C28=0,C28=""),0,D28/C28)</f>
        <v>0.95169082125603865</v>
      </c>
      <c r="F28" s="580"/>
      <c r="G28" s="580"/>
      <c r="H28" s="245">
        <f>+IF(D28="","",((D28*100%)/$G$23)+H27)</f>
        <v>7.9124243029214086E-2</v>
      </c>
      <c r="I28" s="583"/>
      <c r="J28" s="39"/>
      <c r="K28" s="235"/>
    </row>
    <row r="29" spans="2:14" ht="15" customHeight="1" x14ac:dyDescent="0.2">
      <c r="B29" s="204" t="s">
        <v>115</v>
      </c>
      <c r="C29" s="205">
        <v>1000</v>
      </c>
      <c r="D29" s="205">
        <v>1358</v>
      </c>
      <c r="E29" s="246">
        <f t="shared" si="0"/>
        <v>1.3580000000000001</v>
      </c>
      <c r="F29" s="580"/>
      <c r="G29" s="580"/>
      <c r="H29" s="245">
        <f t="shared" ref="H29:H38" si="1">+IF(D29="","",((D29*100%)/$G$23)+H28)</f>
        <v>0.16949490916350568</v>
      </c>
      <c r="I29" s="583"/>
      <c r="J29" s="39"/>
      <c r="K29" s="39"/>
    </row>
    <row r="30" spans="2:14" ht="15" customHeight="1" x14ac:dyDescent="0.2">
      <c r="B30" s="204" t="s">
        <v>116</v>
      </c>
      <c r="C30" s="205">
        <v>1165</v>
      </c>
      <c r="D30" s="205">
        <v>1055</v>
      </c>
      <c r="E30" s="246">
        <f t="shared" si="0"/>
        <v>0.90557939914163088</v>
      </c>
      <c r="F30" s="580"/>
      <c r="G30" s="580"/>
      <c r="H30" s="245">
        <f t="shared" si="1"/>
        <v>0.23970186996739201</v>
      </c>
      <c r="I30" s="583"/>
      <c r="J30" s="225"/>
      <c r="K30" s="228"/>
    </row>
    <row r="31" spans="2:14" ht="15" customHeight="1" x14ac:dyDescent="0.2">
      <c r="B31" s="204" t="s">
        <v>117</v>
      </c>
      <c r="C31" s="205">
        <v>1167</v>
      </c>
      <c r="D31" s="205">
        <v>1274</v>
      </c>
      <c r="E31" s="246">
        <f t="shared" si="0"/>
        <v>1.091688089117395</v>
      </c>
      <c r="F31" s="580"/>
      <c r="G31" s="580"/>
      <c r="H31" s="245">
        <f t="shared" si="1"/>
        <v>0.32448259799028412</v>
      </c>
      <c r="I31" s="583"/>
      <c r="J31" s="39"/>
      <c r="K31" s="228"/>
    </row>
    <row r="32" spans="2:14" ht="15" customHeight="1" x14ac:dyDescent="0.2">
      <c r="B32" s="204" t="s">
        <v>118</v>
      </c>
      <c r="C32" s="205">
        <v>1219</v>
      </c>
      <c r="D32" s="205">
        <v>1307</v>
      </c>
      <c r="E32" s="246">
        <f t="shared" si="0"/>
        <v>1.0721903199343725</v>
      </c>
      <c r="F32" s="580"/>
      <c r="G32" s="580"/>
      <c r="H32" s="245">
        <f t="shared" si="1"/>
        <v>0.41145937312836889</v>
      </c>
      <c r="I32" s="583"/>
      <c r="J32" s="39"/>
      <c r="K32" s="39"/>
    </row>
    <row r="33" spans="2:11" ht="15" customHeight="1" x14ac:dyDescent="0.2">
      <c r="B33" s="204" t="s">
        <v>119</v>
      </c>
      <c r="C33" s="205">
        <v>1219</v>
      </c>
      <c r="D33" s="205">
        <v>1565</v>
      </c>
      <c r="E33" s="246">
        <f t="shared" si="0"/>
        <v>1.283839212469237</v>
      </c>
      <c r="F33" s="580"/>
      <c r="G33" s="580"/>
      <c r="H33" s="245">
        <f t="shared" si="1"/>
        <v>0.5156052438943235</v>
      </c>
      <c r="I33" s="583"/>
      <c r="J33" s="244"/>
      <c r="K33" s="39"/>
    </row>
    <row r="34" spans="2:11" ht="15" customHeight="1" x14ac:dyDescent="0.2">
      <c r="B34" s="204" t="s">
        <v>120</v>
      </c>
      <c r="C34" s="205">
        <v>1229</v>
      </c>
      <c r="D34" s="205">
        <v>1643</v>
      </c>
      <c r="E34" s="246">
        <f t="shared" si="0"/>
        <v>1.3368592351505288</v>
      </c>
      <c r="F34" s="580"/>
      <c r="G34" s="580"/>
      <c r="H34" s="245">
        <f t="shared" si="1"/>
        <v>0.62494177147800622</v>
      </c>
      <c r="I34" s="583"/>
      <c r="J34" s="247">
        <f>SUM(C27:C38)</f>
        <v>15027</v>
      </c>
      <c r="K34" s="39"/>
    </row>
    <row r="35" spans="2:11" ht="15" customHeight="1" x14ac:dyDescent="0.2">
      <c r="B35" s="204" t="s">
        <v>121</v>
      </c>
      <c r="C35" s="205">
        <v>1234</v>
      </c>
      <c r="D35" s="205">
        <v>1784</v>
      </c>
      <c r="E35" s="246">
        <f t="shared" si="0"/>
        <v>1.4457050243111831</v>
      </c>
      <c r="F35" s="580"/>
      <c r="G35" s="580"/>
      <c r="H35" s="245">
        <f>+IF(D35="","",((D35*100%)/$G$23)+H34)</f>
        <v>0.74366140946296666</v>
      </c>
      <c r="I35" s="583"/>
      <c r="J35" s="247">
        <f>SUM(D27:D36)</f>
        <v>12653</v>
      </c>
      <c r="K35" s="39"/>
    </row>
    <row r="36" spans="2:11" ht="15" customHeight="1" x14ac:dyDescent="0.2">
      <c r="B36" s="204" t="s">
        <v>122</v>
      </c>
      <c r="C36" s="205">
        <v>1867</v>
      </c>
      <c r="D36" s="205">
        <v>1478</v>
      </c>
      <c r="E36" s="246">
        <f t="shared" si="0"/>
        <v>0.79164434922335303</v>
      </c>
      <c r="F36" s="580"/>
      <c r="G36" s="580"/>
      <c r="H36" s="245">
        <f t="shared" si="1"/>
        <v>0.84201770147068611</v>
      </c>
      <c r="I36" s="583"/>
      <c r="J36" s="247">
        <f>+J34-J35</f>
        <v>2374</v>
      </c>
      <c r="K36" s="39"/>
    </row>
    <row r="37" spans="2:11" ht="15" customHeight="1" x14ac:dyDescent="0.2">
      <c r="B37" s="204" t="s">
        <v>123</v>
      </c>
      <c r="C37" s="205">
        <v>1862</v>
      </c>
      <c r="D37" s="205">
        <v>1400</v>
      </c>
      <c r="E37" s="246">
        <f t="shared" si="0"/>
        <v>0.75187969924812026</v>
      </c>
      <c r="F37" s="580"/>
      <c r="G37" s="580"/>
      <c r="H37" s="245">
        <f t="shared" si="1"/>
        <v>0.93518333666067743</v>
      </c>
      <c r="I37" s="583"/>
      <c r="J37" s="244"/>
      <c r="K37" s="39"/>
    </row>
    <row r="38" spans="2:11" ht="15" customHeight="1" x14ac:dyDescent="0.2">
      <c r="B38" s="204" t="s">
        <v>124</v>
      </c>
      <c r="C38" s="205">
        <v>1856</v>
      </c>
      <c r="D38" s="205"/>
      <c r="E38" s="246">
        <f t="shared" si="0"/>
        <v>0</v>
      </c>
      <c r="F38" s="581"/>
      <c r="G38" s="581"/>
      <c r="H38" s="245" t="str">
        <f t="shared" si="1"/>
        <v/>
      </c>
      <c r="I38" s="584"/>
      <c r="J38" s="39"/>
      <c r="K38" s="39"/>
    </row>
    <row r="39" spans="2:11" ht="33.75" customHeight="1" x14ac:dyDescent="0.2">
      <c r="B39" s="216" t="s">
        <v>277</v>
      </c>
      <c r="C39" s="511" t="s">
        <v>360</v>
      </c>
      <c r="D39" s="512"/>
      <c r="E39" s="512"/>
      <c r="F39" s="512"/>
      <c r="G39" s="512"/>
      <c r="H39" s="512"/>
      <c r="I39" s="513"/>
      <c r="J39" s="40"/>
      <c r="K39" s="40"/>
    </row>
    <row r="40" spans="2:11" ht="34.5" customHeight="1" x14ac:dyDescent="0.2">
      <c r="B40" s="493"/>
      <c r="C40" s="494"/>
      <c r="D40" s="494"/>
      <c r="E40" s="494"/>
      <c r="F40" s="494"/>
      <c r="G40" s="494"/>
      <c r="H40" s="494"/>
      <c r="I40" s="495"/>
      <c r="J40" s="64"/>
      <c r="K40" s="64"/>
    </row>
    <row r="41" spans="2:11" ht="34.5" customHeight="1" x14ac:dyDescent="0.2">
      <c r="B41" s="496"/>
      <c r="C41" s="497"/>
      <c r="D41" s="497"/>
      <c r="E41" s="497"/>
      <c r="F41" s="497"/>
      <c r="G41" s="497"/>
      <c r="H41" s="497"/>
      <c r="I41" s="498"/>
      <c r="J41" s="40"/>
      <c r="K41" s="40"/>
    </row>
    <row r="42" spans="2:11" ht="34.5" customHeight="1" x14ac:dyDescent="0.2">
      <c r="B42" s="496"/>
      <c r="C42" s="497"/>
      <c r="D42" s="497"/>
      <c r="E42" s="497"/>
      <c r="F42" s="497"/>
      <c r="G42" s="497"/>
      <c r="H42" s="497"/>
      <c r="I42" s="498"/>
      <c r="J42" s="40"/>
      <c r="K42" s="40"/>
    </row>
    <row r="43" spans="2:11" ht="34.5" customHeight="1" x14ac:dyDescent="0.2">
      <c r="B43" s="496"/>
      <c r="C43" s="497"/>
      <c r="D43" s="497"/>
      <c r="E43" s="497"/>
      <c r="F43" s="497"/>
      <c r="G43" s="497"/>
      <c r="H43" s="497"/>
      <c r="I43" s="498"/>
      <c r="J43" s="40"/>
      <c r="K43" s="40"/>
    </row>
    <row r="44" spans="2:11" ht="95.25" customHeight="1" x14ac:dyDescent="0.2">
      <c r="B44" s="499"/>
      <c r="C44" s="500"/>
      <c r="D44" s="500"/>
      <c r="E44" s="500"/>
      <c r="F44" s="500"/>
      <c r="G44" s="500"/>
      <c r="H44" s="500"/>
      <c r="I44" s="501"/>
      <c r="J44" s="41"/>
      <c r="K44" s="41"/>
    </row>
    <row r="45" spans="2:11" ht="195.75" customHeight="1" x14ac:dyDescent="0.2">
      <c r="B45" s="195" t="s">
        <v>278</v>
      </c>
      <c r="C45" s="585" t="s">
        <v>363</v>
      </c>
      <c r="D45" s="586"/>
      <c r="E45" s="586"/>
      <c r="F45" s="586"/>
      <c r="G45" s="586"/>
      <c r="H45" s="586"/>
      <c r="I45" s="587"/>
      <c r="J45" s="42"/>
      <c r="K45" s="42"/>
    </row>
    <row r="46" spans="2:11" ht="36" customHeight="1" x14ac:dyDescent="0.2">
      <c r="B46" s="195" t="s">
        <v>279</v>
      </c>
      <c r="C46" s="588" t="s">
        <v>350</v>
      </c>
      <c r="D46" s="503"/>
      <c r="E46" s="503"/>
      <c r="F46" s="503"/>
      <c r="G46" s="503"/>
      <c r="H46" s="503"/>
      <c r="I46" s="504"/>
      <c r="J46" s="42"/>
      <c r="K46" s="42"/>
    </row>
    <row r="47" spans="2:11" ht="81.75" customHeight="1" x14ac:dyDescent="0.2">
      <c r="B47" s="217" t="s">
        <v>280</v>
      </c>
      <c r="C47" s="502" t="s">
        <v>341</v>
      </c>
      <c r="D47" s="505"/>
      <c r="E47" s="505"/>
      <c r="F47" s="505"/>
      <c r="G47" s="505"/>
      <c r="H47" s="505"/>
      <c r="I47" s="506"/>
      <c r="J47" s="42"/>
      <c r="K47" s="42"/>
    </row>
    <row r="48" spans="2:11" ht="22.5" customHeight="1" x14ac:dyDescent="0.2">
      <c r="B48" s="508" t="s">
        <v>236</v>
      </c>
      <c r="C48" s="509"/>
      <c r="D48" s="509"/>
      <c r="E48" s="509"/>
      <c r="F48" s="509"/>
      <c r="G48" s="509"/>
      <c r="H48" s="509"/>
      <c r="I48" s="510"/>
      <c r="J48" s="42"/>
      <c r="K48" s="42"/>
    </row>
    <row r="49" spans="2:11" ht="22.5" customHeight="1" x14ac:dyDescent="0.2">
      <c r="B49" s="488" t="s">
        <v>281</v>
      </c>
      <c r="C49" s="209" t="s">
        <v>282</v>
      </c>
      <c r="D49" s="490" t="s">
        <v>283</v>
      </c>
      <c r="E49" s="490"/>
      <c r="F49" s="490"/>
      <c r="G49" s="490" t="s">
        <v>284</v>
      </c>
      <c r="H49" s="490"/>
      <c r="I49" s="491"/>
      <c r="J49" s="43"/>
      <c r="K49" s="43"/>
    </row>
    <row r="50" spans="2:11" ht="50.25" customHeight="1" x14ac:dyDescent="0.2">
      <c r="B50" s="489"/>
      <c r="C50" s="210" t="s">
        <v>338</v>
      </c>
      <c r="D50" s="492" t="s">
        <v>338</v>
      </c>
      <c r="E50" s="492"/>
      <c r="F50" s="492"/>
      <c r="G50" s="492" t="s">
        <v>338</v>
      </c>
      <c r="H50" s="492"/>
      <c r="I50" s="507"/>
      <c r="J50" s="43"/>
      <c r="K50" s="43"/>
    </row>
    <row r="51" spans="2:11" ht="82.5" customHeight="1" x14ac:dyDescent="0.2">
      <c r="B51" s="218" t="s">
        <v>285</v>
      </c>
      <c r="C51" s="492" t="s">
        <v>346</v>
      </c>
      <c r="D51" s="492"/>
      <c r="E51" s="492"/>
      <c r="F51" s="492"/>
      <c r="G51" s="492"/>
      <c r="H51" s="492"/>
      <c r="I51" s="507"/>
      <c r="J51" s="46"/>
      <c r="K51" s="46"/>
    </row>
    <row r="52" spans="2:11" ht="28.5" customHeight="1" x14ac:dyDescent="0.2">
      <c r="B52" s="219" t="s">
        <v>286</v>
      </c>
      <c r="C52" s="492" t="s">
        <v>351</v>
      </c>
      <c r="D52" s="492"/>
      <c r="E52" s="492"/>
      <c r="F52" s="492"/>
      <c r="G52" s="492"/>
      <c r="H52" s="492"/>
      <c r="I52" s="507"/>
      <c r="J52" s="46"/>
      <c r="K52" s="46"/>
    </row>
    <row r="53" spans="2:11" ht="30" customHeight="1" x14ac:dyDescent="0.2">
      <c r="B53" s="217" t="s">
        <v>287</v>
      </c>
      <c r="C53" s="492" t="s">
        <v>345</v>
      </c>
      <c r="D53" s="492"/>
      <c r="E53" s="492"/>
      <c r="F53" s="492"/>
      <c r="G53" s="492"/>
      <c r="H53" s="492"/>
      <c r="I53" s="507"/>
      <c r="J53" s="47"/>
      <c r="K53" s="47"/>
    </row>
    <row r="54" spans="2:11" ht="31.5" customHeight="1" thickBot="1" x14ac:dyDescent="0.25">
      <c r="B54" s="220" t="s">
        <v>288</v>
      </c>
      <c r="C54" s="565"/>
      <c r="D54" s="565"/>
      <c r="E54" s="565"/>
      <c r="F54" s="565"/>
      <c r="G54" s="565"/>
      <c r="H54" s="565"/>
      <c r="I54" s="56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Sh5U2yZL0HJgvrE8cMOUs4/98R1BWdZEKT8RvBwx6D/Eqv6rnw7SbMTIJy0djIW7qQ6i78ES+Pn+X5bJH0L8RQ==" saltValue="BKxVx3+PgCGPCnPuQMJd2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4" zoomScale="90" zoomScaleNormal="90" workbookViewId="0">
      <selection activeCell="K46" sqref="K46"/>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256" customWidth="1"/>
    <col min="9" max="9" width="22.42578125" style="7" customWidth="1"/>
    <col min="10" max="11" width="22.42578125" style="10" customWidth="1"/>
    <col min="12" max="12" width="11.42578125" style="11" hidden="1" customWidth="1"/>
    <col min="13" max="18" width="11.42578125" style="178" hidden="1" customWidth="1"/>
    <col min="19" max="19" width="27.140625" style="11" hidden="1" customWidth="1"/>
    <col min="20" max="21" width="0" style="11" hidden="1" customWidth="1"/>
    <col min="22" max="24" width="0" style="12" hidden="1" customWidth="1"/>
    <col min="25" max="16384" width="11.42578125" style="7" hidden="1"/>
  </cols>
  <sheetData>
    <row r="1" spans="2:14" ht="37.5" customHeight="1" x14ac:dyDescent="0.2">
      <c r="B1" s="561"/>
      <c r="C1" s="567" t="s">
        <v>25</v>
      </c>
      <c r="D1" s="567"/>
      <c r="E1" s="567"/>
      <c r="F1" s="567"/>
      <c r="G1" s="567"/>
      <c r="H1" s="567"/>
      <c r="I1" s="563"/>
      <c r="J1" s="13"/>
      <c r="K1" s="13"/>
      <c r="M1" s="177" t="s">
        <v>47</v>
      </c>
    </row>
    <row r="2" spans="2:14" ht="37.5" customHeight="1" x14ac:dyDescent="0.2">
      <c r="B2" s="562"/>
      <c r="C2" s="568" t="s">
        <v>239</v>
      </c>
      <c r="D2" s="568"/>
      <c r="E2" s="568"/>
      <c r="F2" s="568"/>
      <c r="G2" s="568"/>
      <c r="H2" s="568"/>
      <c r="I2" s="564"/>
      <c r="J2" s="13"/>
      <c r="K2" s="13"/>
      <c r="M2" s="177" t="s">
        <v>48</v>
      </c>
    </row>
    <row r="3" spans="2:14" ht="37.5" customHeight="1" x14ac:dyDescent="0.2">
      <c r="B3" s="562"/>
      <c r="C3" s="568" t="s">
        <v>240</v>
      </c>
      <c r="D3" s="568"/>
      <c r="E3" s="568"/>
      <c r="F3" s="568" t="s">
        <v>241</v>
      </c>
      <c r="G3" s="568"/>
      <c r="H3" s="568"/>
      <c r="I3" s="564"/>
      <c r="J3" s="13"/>
      <c r="K3" s="13"/>
      <c r="M3" s="177" t="s">
        <v>50</v>
      </c>
    </row>
    <row r="4" spans="2:14" ht="23.25" customHeight="1" x14ac:dyDescent="0.2">
      <c r="B4" s="569"/>
      <c r="C4" s="570"/>
      <c r="D4" s="570"/>
      <c r="E4" s="570"/>
      <c r="F4" s="570"/>
      <c r="G4" s="570"/>
      <c r="H4" s="570"/>
      <c r="I4" s="571"/>
      <c r="J4" s="15"/>
      <c r="K4" s="15"/>
    </row>
    <row r="5" spans="2:14" ht="24" customHeight="1" x14ac:dyDescent="0.2">
      <c r="B5" s="572" t="s">
        <v>234</v>
      </c>
      <c r="C5" s="573"/>
      <c r="D5" s="573"/>
      <c r="E5" s="573"/>
      <c r="F5" s="573"/>
      <c r="G5" s="573"/>
      <c r="H5" s="573"/>
      <c r="I5" s="574"/>
      <c r="J5" s="64"/>
      <c r="K5" s="64"/>
      <c r="N5" s="178" t="s">
        <v>57</v>
      </c>
    </row>
    <row r="6" spans="2:14" ht="30.75" customHeight="1" x14ac:dyDescent="0.2">
      <c r="B6" s="232" t="s">
        <v>242</v>
      </c>
      <c r="C6" s="230">
        <v>3</v>
      </c>
      <c r="D6" s="575" t="s">
        <v>243</v>
      </c>
      <c r="E6" s="575"/>
      <c r="F6" s="536" t="s">
        <v>290</v>
      </c>
      <c r="G6" s="536"/>
      <c r="H6" s="536"/>
      <c r="I6" s="537"/>
      <c r="J6" s="18"/>
      <c r="K6" s="18"/>
      <c r="M6" s="177" t="s">
        <v>60</v>
      </c>
      <c r="N6" s="178" t="s">
        <v>61</v>
      </c>
    </row>
    <row r="7" spans="2:14" ht="30.75" customHeight="1" x14ac:dyDescent="0.2">
      <c r="B7" s="232" t="s">
        <v>244</v>
      </c>
      <c r="C7" s="230" t="s">
        <v>81</v>
      </c>
      <c r="D7" s="575" t="s">
        <v>245</v>
      </c>
      <c r="E7" s="575"/>
      <c r="F7" s="538" t="s">
        <v>289</v>
      </c>
      <c r="G7" s="538"/>
      <c r="H7" s="250" t="s">
        <v>246</v>
      </c>
      <c r="I7" s="231" t="s">
        <v>81</v>
      </c>
      <c r="J7" s="20"/>
      <c r="K7" s="20"/>
      <c r="M7" s="177" t="s">
        <v>65</v>
      </c>
      <c r="N7" s="178" t="s">
        <v>66</v>
      </c>
    </row>
    <row r="8" spans="2:14" ht="30.75" customHeight="1" x14ac:dyDescent="0.2">
      <c r="B8" s="232" t="s">
        <v>247</v>
      </c>
      <c r="C8" s="536" t="s">
        <v>293</v>
      </c>
      <c r="D8" s="536"/>
      <c r="E8" s="536"/>
      <c r="F8" s="536"/>
      <c r="G8" s="194" t="s">
        <v>248</v>
      </c>
      <c r="H8" s="548">
        <v>7551</v>
      </c>
      <c r="I8" s="549"/>
      <c r="J8" s="22"/>
      <c r="K8" s="22"/>
      <c r="M8" s="177" t="s">
        <v>69</v>
      </c>
      <c r="N8" s="178" t="s">
        <v>70</v>
      </c>
    </row>
    <row r="9" spans="2:14" ht="30.75" customHeight="1" x14ac:dyDescent="0.2">
      <c r="B9" s="232" t="s">
        <v>48</v>
      </c>
      <c r="C9" s="550" t="s">
        <v>65</v>
      </c>
      <c r="D9" s="550"/>
      <c r="E9" s="550"/>
      <c r="F9" s="550"/>
      <c r="G9" s="194" t="s">
        <v>249</v>
      </c>
      <c r="H9" s="551" t="s">
        <v>306</v>
      </c>
      <c r="I9" s="552"/>
      <c r="J9" s="23"/>
      <c r="K9" s="23"/>
      <c r="M9" s="179" t="s">
        <v>73</v>
      </c>
    </row>
    <row r="10" spans="2:14" ht="30.75" customHeight="1" x14ac:dyDescent="0.2">
      <c r="B10" s="232" t="s">
        <v>250</v>
      </c>
      <c r="C10" s="536" t="s">
        <v>343</v>
      </c>
      <c r="D10" s="536"/>
      <c r="E10" s="536"/>
      <c r="F10" s="536"/>
      <c r="G10" s="536"/>
      <c r="H10" s="536"/>
      <c r="I10" s="537"/>
      <c r="J10" s="25"/>
      <c r="K10" s="25"/>
      <c r="M10" s="179"/>
    </row>
    <row r="11" spans="2:14" ht="30.75" customHeight="1" x14ac:dyDescent="0.2">
      <c r="B11" s="232" t="s">
        <v>251</v>
      </c>
      <c r="C11" s="603" t="s">
        <v>303</v>
      </c>
      <c r="D11" s="603"/>
      <c r="E11" s="603"/>
      <c r="F11" s="603"/>
      <c r="G11" s="603"/>
      <c r="H11" s="603"/>
      <c r="I11" s="604"/>
      <c r="J11" s="20"/>
      <c r="K11" s="20"/>
      <c r="M11" s="179"/>
      <c r="N11" s="178" t="s">
        <v>76</v>
      </c>
    </row>
    <row r="12" spans="2:14" ht="30.75" customHeight="1" x14ac:dyDescent="0.2">
      <c r="B12" s="232" t="s">
        <v>254</v>
      </c>
      <c r="C12" s="556" t="s">
        <v>309</v>
      </c>
      <c r="D12" s="556"/>
      <c r="E12" s="556"/>
      <c r="F12" s="556"/>
      <c r="G12" s="194" t="s">
        <v>252</v>
      </c>
      <c r="H12" s="517" t="s">
        <v>91</v>
      </c>
      <c r="I12" s="518"/>
      <c r="J12" s="20"/>
      <c r="K12" s="20"/>
      <c r="M12" s="179" t="s">
        <v>80</v>
      </c>
      <c r="N12" s="178" t="s">
        <v>81</v>
      </c>
    </row>
    <row r="13" spans="2:14" ht="30.75" customHeight="1" x14ac:dyDescent="0.2">
      <c r="B13" s="232" t="s">
        <v>255</v>
      </c>
      <c r="C13" s="557" t="s">
        <v>334</v>
      </c>
      <c r="D13" s="557"/>
      <c r="E13" s="557"/>
      <c r="F13" s="557"/>
      <c r="G13" s="194" t="s">
        <v>253</v>
      </c>
      <c r="H13" s="538" t="s">
        <v>70</v>
      </c>
      <c r="I13" s="558"/>
      <c r="J13" s="20"/>
      <c r="K13" s="20"/>
      <c r="M13" s="179" t="s">
        <v>84</v>
      </c>
    </row>
    <row r="14" spans="2:14" ht="64.5" customHeight="1" x14ac:dyDescent="0.2">
      <c r="B14" s="232" t="s">
        <v>256</v>
      </c>
      <c r="C14" s="559" t="s">
        <v>329</v>
      </c>
      <c r="D14" s="559"/>
      <c r="E14" s="559"/>
      <c r="F14" s="559"/>
      <c r="G14" s="559"/>
      <c r="H14" s="559"/>
      <c r="I14" s="560"/>
      <c r="J14" s="25"/>
      <c r="K14" s="25"/>
      <c r="M14" s="179" t="s">
        <v>86</v>
      </c>
    </row>
    <row r="15" spans="2:14" ht="30.75" customHeight="1" x14ac:dyDescent="0.2">
      <c r="B15" s="232" t="s">
        <v>257</v>
      </c>
      <c r="C15" s="545" t="s">
        <v>327</v>
      </c>
      <c r="D15" s="546"/>
      <c r="E15" s="546"/>
      <c r="F15" s="546"/>
      <c r="G15" s="546"/>
      <c r="H15" s="546"/>
      <c r="I15" s="547"/>
      <c r="J15" s="26"/>
      <c r="K15" s="26"/>
      <c r="M15" s="179" t="s">
        <v>88</v>
      </c>
    </row>
    <row r="16" spans="2:14" ht="20.25" customHeight="1" x14ac:dyDescent="0.2">
      <c r="B16" s="232" t="s">
        <v>258</v>
      </c>
      <c r="C16" s="536" t="s">
        <v>310</v>
      </c>
      <c r="D16" s="536"/>
      <c r="E16" s="536"/>
      <c r="F16" s="536"/>
      <c r="G16" s="536"/>
      <c r="H16" s="536"/>
      <c r="I16" s="537"/>
      <c r="J16" s="27"/>
      <c r="K16" s="27"/>
      <c r="M16" s="179"/>
    </row>
    <row r="17" spans="2:18" ht="30.75" customHeight="1" x14ac:dyDescent="0.2">
      <c r="B17" s="232" t="s">
        <v>259</v>
      </c>
      <c r="C17" s="538" t="s">
        <v>308</v>
      </c>
      <c r="D17" s="539"/>
      <c r="E17" s="539"/>
      <c r="F17" s="539"/>
      <c r="G17" s="539"/>
      <c r="H17" s="539"/>
      <c r="I17" s="540"/>
      <c r="J17" s="28"/>
      <c r="K17" s="28"/>
      <c r="M17" s="179" t="s">
        <v>91</v>
      </c>
    </row>
    <row r="18" spans="2:18" ht="18" customHeight="1" x14ac:dyDescent="0.2">
      <c r="B18" s="541" t="s">
        <v>265</v>
      </c>
      <c r="C18" s="542" t="s">
        <v>237</v>
      </c>
      <c r="D18" s="542"/>
      <c r="E18" s="542"/>
      <c r="F18" s="543" t="s">
        <v>238</v>
      </c>
      <c r="G18" s="543"/>
      <c r="H18" s="543"/>
      <c r="I18" s="544"/>
      <c r="J18" s="192"/>
      <c r="K18" s="29"/>
      <c r="M18" s="179"/>
    </row>
    <row r="19" spans="2:18" ht="25.5" customHeight="1" x14ac:dyDescent="0.2">
      <c r="B19" s="541"/>
      <c r="C19" s="536" t="s">
        <v>311</v>
      </c>
      <c r="D19" s="536"/>
      <c r="E19" s="536"/>
      <c r="F19" s="536" t="s">
        <v>332</v>
      </c>
      <c r="G19" s="536"/>
      <c r="H19" s="536"/>
      <c r="I19" s="537"/>
      <c r="J19" s="27"/>
      <c r="K19" s="27"/>
      <c r="M19" s="179"/>
    </row>
    <row r="20" spans="2:18" ht="39.75" customHeight="1" x14ac:dyDescent="0.2">
      <c r="B20" s="232" t="s">
        <v>266</v>
      </c>
      <c r="C20" s="514" t="s">
        <v>312</v>
      </c>
      <c r="D20" s="515"/>
      <c r="E20" s="516"/>
      <c r="F20" s="517" t="s">
        <v>312</v>
      </c>
      <c r="G20" s="517"/>
      <c r="H20" s="517"/>
      <c r="I20" s="518"/>
      <c r="J20" s="20"/>
      <c r="K20" s="20"/>
      <c r="M20" s="179"/>
    </row>
    <row r="21" spans="2:18" ht="42" customHeight="1" x14ac:dyDescent="0.2">
      <c r="B21" s="232" t="s">
        <v>267</v>
      </c>
      <c r="C21" s="519" t="s">
        <v>313</v>
      </c>
      <c r="D21" s="520"/>
      <c r="E21" s="521"/>
      <c r="F21" s="519" t="s">
        <v>314</v>
      </c>
      <c r="G21" s="520"/>
      <c r="H21" s="520"/>
      <c r="I21" s="522"/>
      <c r="J21" s="26"/>
      <c r="K21" s="26"/>
      <c r="M21" s="179"/>
    </row>
    <row r="22" spans="2:18" ht="23.25" customHeight="1" x14ac:dyDescent="0.2">
      <c r="B22" s="232" t="s">
        <v>268</v>
      </c>
      <c r="C22" s="523">
        <v>44197</v>
      </c>
      <c r="D22" s="520"/>
      <c r="E22" s="521"/>
      <c r="F22" s="194" t="s">
        <v>271</v>
      </c>
      <c r="G22" s="211">
        <v>9.6000000000000002E-2</v>
      </c>
      <c r="H22" s="250" t="s">
        <v>275</v>
      </c>
      <c r="I22" s="212">
        <f>G22</f>
        <v>9.6000000000000002E-2</v>
      </c>
      <c r="J22" s="226"/>
      <c r="K22" s="31"/>
      <c r="M22" s="179"/>
    </row>
    <row r="23" spans="2:18" ht="27" customHeight="1" x14ac:dyDescent="0.2">
      <c r="B23" s="232" t="s">
        <v>269</v>
      </c>
      <c r="C23" s="523">
        <v>44561</v>
      </c>
      <c r="D23" s="520"/>
      <c r="E23" s="521"/>
      <c r="F23" s="194" t="s">
        <v>272</v>
      </c>
      <c r="G23" s="519">
        <v>0.16400000000000001</v>
      </c>
      <c r="H23" s="520"/>
      <c r="I23" s="522"/>
      <c r="J23" s="32"/>
      <c r="K23" s="32"/>
      <c r="M23" s="179"/>
      <c r="N23" s="181"/>
      <c r="P23" s="178">
        <f>N24*M23</f>
        <v>0</v>
      </c>
      <c r="R23" s="178">
        <v>9.5300000000000003E-3</v>
      </c>
    </row>
    <row r="24" spans="2:18" ht="30.75" customHeight="1" x14ac:dyDescent="0.2">
      <c r="B24" s="233" t="s">
        <v>270</v>
      </c>
      <c r="C24" s="527" t="s">
        <v>88</v>
      </c>
      <c r="D24" s="528"/>
      <c r="E24" s="529"/>
      <c r="F24" s="199" t="s">
        <v>274</v>
      </c>
      <c r="G24" s="519" t="s">
        <v>223</v>
      </c>
      <c r="H24" s="520"/>
      <c r="I24" s="522"/>
      <c r="J24" s="192"/>
      <c r="K24" s="191"/>
      <c r="M24" s="180"/>
      <c r="N24" s="182"/>
      <c r="O24" s="182" t="e">
        <f>N24/N23</f>
        <v>#DIV/0!</v>
      </c>
      <c r="P24" s="182"/>
      <c r="R24" s="178">
        <v>9.5300000000000003E-3</v>
      </c>
    </row>
    <row r="25" spans="2:18" ht="22.5" customHeight="1" x14ac:dyDescent="0.2">
      <c r="B25" s="508" t="s">
        <v>235</v>
      </c>
      <c r="C25" s="509"/>
      <c r="D25" s="509"/>
      <c r="E25" s="509"/>
      <c r="F25" s="509"/>
      <c r="G25" s="509"/>
      <c r="H25" s="509"/>
      <c r="I25" s="510"/>
      <c r="J25" s="64"/>
      <c r="K25" s="64"/>
      <c r="L25" s="176"/>
      <c r="M25" s="179"/>
      <c r="R25" s="178">
        <v>1.6199999999999999E-2</v>
      </c>
    </row>
    <row r="26" spans="2:18" ht="43.5" customHeight="1" x14ac:dyDescent="0.2">
      <c r="B26" s="200" t="s">
        <v>105</v>
      </c>
      <c r="C26" s="229" t="s">
        <v>261</v>
      </c>
      <c r="D26" s="229" t="s">
        <v>260</v>
      </c>
      <c r="E26" s="202" t="s">
        <v>264</v>
      </c>
      <c r="F26" s="229" t="s">
        <v>263</v>
      </c>
      <c r="G26" s="229" t="s">
        <v>262</v>
      </c>
      <c r="H26" s="202" t="s">
        <v>276</v>
      </c>
      <c r="I26" s="203" t="s">
        <v>273</v>
      </c>
      <c r="J26" s="242"/>
      <c r="K26" s="243"/>
      <c r="L26" s="176"/>
      <c r="M26" s="179"/>
      <c r="R26" s="178">
        <v>1.6199999999999999E-2</v>
      </c>
    </row>
    <row r="27" spans="2:18" ht="15" customHeight="1" x14ac:dyDescent="0.2">
      <c r="B27" s="204" t="s">
        <v>333</v>
      </c>
      <c r="C27" s="213">
        <v>1.4500000000000001E-2</v>
      </c>
      <c r="D27" s="214">
        <v>1.06E-2</v>
      </c>
      <c r="E27" s="207">
        <f>IF(OR(C27=0,C27=""),0,D27/C27)</f>
        <v>0.73103448275862071</v>
      </c>
      <c r="F27" s="594">
        <f>SUM(C27:C38)</f>
        <v>0.16379999999999997</v>
      </c>
      <c r="G27" s="597">
        <f>SUM(D27:D38)</f>
        <v>0.14081891999999999</v>
      </c>
      <c r="H27" s="249">
        <f>+(D27*100%)/$G$23</f>
        <v>6.4634146341463417E-2</v>
      </c>
      <c r="I27" s="600">
        <f>G27+I22</f>
        <v>0.23681891999999999</v>
      </c>
      <c r="J27" s="265"/>
      <c r="K27" s="75"/>
    </row>
    <row r="28" spans="2:18" ht="15" customHeight="1" x14ac:dyDescent="0.2">
      <c r="B28" s="204" t="s">
        <v>114</v>
      </c>
      <c r="C28" s="213">
        <v>1.18E-2</v>
      </c>
      <c r="D28" s="214">
        <v>1.18E-2</v>
      </c>
      <c r="E28" s="207">
        <f t="shared" ref="E28:E38" si="0">IF(OR(C28=0,C28=""),0,D28/C28)</f>
        <v>1</v>
      </c>
      <c r="F28" s="595"/>
      <c r="G28" s="598"/>
      <c r="H28" s="249">
        <f>+IF(D28="","",((D28*100%)/$G$23)+H27)</f>
        <v>0.13658536585365855</v>
      </c>
      <c r="I28" s="601"/>
      <c r="J28" s="266"/>
      <c r="K28" s="244"/>
    </row>
    <row r="29" spans="2:18" ht="15" customHeight="1" x14ac:dyDescent="0.2">
      <c r="B29" s="204" t="s">
        <v>115</v>
      </c>
      <c r="C29" s="213">
        <v>1.21E-2</v>
      </c>
      <c r="D29" s="214">
        <v>1.15E-2</v>
      </c>
      <c r="E29" s="207">
        <f t="shared" si="0"/>
        <v>0.95041322314049592</v>
      </c>
      <c r="F29" s="595"/>
      <c r="G29" s="598"/>
      <c r="H29" s="249">
        <f t="shared" ref="H29:H38" si="1">+IF(D29="","",((D29*100%)/$G$23)+H28)</f>
        <v>0.20670731707317075</v>
      </c>
      <c r="I29" s="601"/>
      <c r="J29" s="248"/>
      <c r="K29" s="244">
        <v>3.4999999999999997E-5</v>
      </c>
    </row>
    <row r="30" spans="2:18" ht="15" customHeight="1" x14ac:dyDescent="0.2">
      <c r="B30" s="204" t="s">
        <v>116</v>
      </c>
      <c r="C30" s="213">
        <v>1.54E-2</v>
      </c>
      <c r="D30" s="214">
        <v>1.4999999999999999E-2</v>
      </c>
      <c r="E30" s="207">
        <f t="shared" si="0"/>
        <v>0.97402597402597391</v>
      </c>
      <c r="F30" s="595"/>
      <c r="G30" s="598"/>
      <c r="H30" s="249">
        <f t="shared" si="1"/>
        <v>0.29817073170731712</v>
      </c>
      <c r="I30" s="601"/>
      <c r="J30" s="240"/>
      <c r="K30" s="244"/>
    </row>
    <row r="31" spans="2:18" ht="15" customHeight="1" x14ac:dyDescent="0.2">
      <c r="B31" s="204" t="s">
        <v>117</v>
      </c>
      <c r="C31" s="213">
        <v>1.54E-2</v>
      </c>
      <c r="D31" s="214">
        <v>1.26E-2</v>
      </c>
      <c r="E31" s="207">
        <f t="shared" si="0"/>
        <v>0.81818181818181812</v>
      </c>
      <c r="F31" s="595"/>
      <c r="G31" s="598"/>
      <c r="H31" s="249">
        <f t="shared" si="1"/>
        <v>0.37500000000000006</v>
      </c>
      <c r="I31" s="601"/>
      <c r="J31" s="240"/>
      <c r="K31" s="240"/>
    </row>
    <row r="32" spans="2:18" ht="15" customHeight="1" x14ac:dyDescent="0.2">
      <c r="B32" s="204" t="s">
        <v>118</v>
      </c>
      <c r="C32" s="213">
        <v>1.54E-2</v>
      </c>
      <c r="D32" s="214">
        <v>1.2E-2</v>
      </c>
      <c r="E32" s="207">
        <f t="shared" si="0"/>
        <v>0.77922077922077926</v>
      </c>
      <c r="F32" s="595"/>
      <c r="G32" s="598"/>
      <c r="H32" s="249">
        <f t="shared" si="1"/>
        <v>0.44817073170731714</v>
      </c>
      <c r="I32" s="601"/>
      <c r="J32" s="240"/>
      <c r="K32" s="240"/>
    </row>
    <row r="33" spans="2:11" ht="15" customHeight="1" x14ac:dyDescent="0.2">
      <c r="B33" s="204" t="s">
        <v>119</v>
      </c>
      <c r="C33" s="213">
        <v>1.32E-2</v>
      </c>
      <c r="D33" s="214">
        <v>1.2999999999999999E-2</v>
      </c>
      <c r="E33" s="207">
        <f t="shared" si="0"/>
        <v>0.98484848484848486</v>
      </c>
      <c r="F33" s="595"/>
      <c r="G33" s="598"/>
      <c r="H33" s="249">
        <f>+IF(D33="","",((D33*100%)/$G$23)+H32)</f>
        <v>0.52743902439024393</v>
      </c>
      <c r="I33" s="601"/>
      <c r="J33" s="276">
        <f>10.06/8.06*100</f>
        <v>124.81389578163771</v>
      </c>
      <c r="K33" s="277"/>
    </row>
    <row r="34" spans="2:11" ht="15" customHeight="1" x14ac:dyDescent="0.2">
      <c r="B34" s="204" t="s">
        <v>120</v>
      </c>
      <c r="C34" s="213">
        <v>1.32E-2</v>
      </c>
      <c r="D34" s="214">
        <v>1.2999999999999999E-2</v>
      </c>
      <c r="E34" s="207">
        <f t="shared" si="0"/>
        <v>0.98484848484848486</v>
      </c>
      <c r="F34" s="595"/>
      <c r="G34" s="598"/>
      <c r="H34" s="249">
        <f t="shared" si="1"/>
        <v>0.60670731707317072</v>
      </c>
      <c r="I34" s="601"/>
      <c r="J34" s="277">
        <f>+J33*0.013/100</f>
        <v>1.6225806451612902E-2</v>
      </c>
      <c r="K34" s="277">
        <f>+J34-0.004</f>
        <v>1.2225806451612902E-2</v>
      </c>
    </row>
    <row r="35" spans="2:11" ht="15" customHeight="1" x14ac:dyDescent="0.2">
      <c r="B35" s="204" t="s">
        <v>121</v>
      </c>
      <c r="C35" s="213">
        <v>1.32E-2</v>
      </c>
      <c r="D35" s="214">
        <v>1.2999999999999999E-2</v>
      </c>
      <c r="E35" s="207">
        <f t="shared" si="0"/>
        <v>0.98484848484848486</v>
      </c>
      <c r="F35" s="595"/>
      <c r="G35" s="598"/>
      <c r="H35" s="249">
        <f t="shared" si="1"/>
        <v>0.6859756097560975</v>
      </c>
      <c r="I35" s="601"/>
      <c r="J35" s="240"/>
      <c r="K35" s="244"/>
    </row>
    <row r="36" spans="2:11" ht="15" customHeight="1" x14ac:dyDescent="0.2">
      <c r="B36" s="204" t="s">
        <v>122</v>
      </c>
      <c r="C36" s="213">
        <v>1.32E-2</v>
      </c>
      <c r="D36" s="214">
        <f>+C36*0.9181</f>
        <v>1.211892E-2</v>
      </c>
      <c r="E36" s="207">
        <f t="shared" si="0"/>
        <v>0.91810000000000003</v>
      </c>
      <c r="F36" s="595"/>
      <c r="G36" s="598"/>
      <c r="H36" s="249">
        <f t="shared" si="1"/>
        <v>0.75987146341463407</v>
      </c>
      <c r="I36" s="601"/>
      <c r="J36" s="278">
        <f>+F27-G27</f>
        <v>2.2981079999999987E-2</v>
      </c>
      <c r="K36" s="244"/>
    </row>
    <row r="37" spans="2:11" ht="15" customHeight="1" x14ac:dyDescent="0.2">
      <c r="B37" s="204" t="s">
        <v>123</v>
      </c>
      <c r="C37" s="213">
        <v>1.32E-2</v>
      </c>
      <c r="D37" s="214">
        <v>1.6199999999999999E-2</v>
      </c>
      <c r="E37" s="207">
        <f t="shared" si="0"/>
        <v>1.2272727272727273</v>
      </c>
      <c r="F37" s="595"/>
      <c r="G37" s="598"/>
      <c r="H37" s="249">
        <f t="shared" si="1"/>
        <v>0.8586519512195121</v>
      </c>
      <c r="I37" s="601"/>
      <c r="J37" s="279"/>
      <c r="K37" s="244"/>
    </row>
    <row r="38" spans="2:11" ht="15" customHeight="1" x14ac:dyDescent="0.2">
      <c r="B38" s="204" t="s">
        <v>124</v>
      </c>
      <c r="C38" s="213">
        <v>1.32E-2</v>
      </c>
      <c r="D38" s="214"/>
      <c r="E38" s="207">
        <f t="shared" si="0"/>
        <v>0</v>
      </c>
      <c r="F38" s="596"/>
      <c r="G38" s="599"/>
      <c r="H38" s="249" t="str">
        <f t="shared" si="1"/>
        <v/>
      </c>
      <c r="I38" s="602"/>
      <c r="J38" s="280"/>
      <c r="K38" s="244"/>
    </row>
    <row r="39" spans="2:11" ht="43.5" customHeight="1" x14ac:dyDescent="0.2">
      <c r="B39" s="216" t="s">
        <v>277</v>
      </c>
      <c r="C39" s="511" t="s">
        <v>357</v>
      </c>
      <c r="D39" s="512"/>
      <c r="E39" s="512"/>
      <c r="F39" s="512"/>
      <c r="G39" s="512"/>
      <c r="H39" s="512"/>
      <c r="I39" s="513"/>
      <c r="J39" s="275"/>
      <c r="K39" s="267"/>
    </row>
    <row r="40" spans="2:11" ht="34.5" customHeight="1" x14ac:dyDescent="0.2">
      <c r="B40" s="493"/>
      <c r="C40" s="494"/>
      <c r="D40" s="494"/>
      <c r="E40" s="494"/>
      <c r="F40" s="494"/>
      <c r="G40" s="494"/>
      <c r="H40" s="494"/>
      <c r="I40" s="495"/>
      <c r="J40" s="269"/>
      <c r="K40" s="64"/>
    </row>
    <row r="41" spans="2:11" ht="34.5" customHeight="1" x14ac:dyDescent="0.2">
      <c r="B41" s="496"/>
      <c r="C41" s="497"/>
      <c r="D41" s="497"/>
      <c r="E41" s="497"/>
      <c r="F41" s="497"/>
      <c r="G41" s="497"/>
      <c r="H41" s="497"/>
      <c r="I41" s="498"/>
      <c r="J41" s="40"/>
      <c r="K41" s="40"/>
    </row>
    <row r="42" spans="2:11" ht="34.5" customHeight="1" x14ac:dyDescent="0.2">
      <c r="B42" s="496"/>
      <c r="C42" s="497"/>
      <c r="D42" s="497"/>
      <c r="E42" s="497"/>
      <c r="F42" s="497"/>
      <c r="G42" s="497"/>
      <c r="H42" s="497"/>
      <c r="I42" s="498"/>
      <c r="J42" s="40"/>
      <c r="K42" s="40"/>
    </row>
    <row r="43" spans="2:11" ht="34.5" customHeight="1" x14ac:dyDescent="0.2">
      <c r="B43" s="496"/>
      <c r="C43" s="497"/>
      <c r="D43" s="497"/>
      <c r="E43" s="497"/>
      <c r="F43" s="497"/>
      <c r="G43" s="497"/>
      <c r="H43" s="497"/>
      <c r="I43" s="498"/>
      <c r="J43" s="40"/>
      <c r="K43" s="40"/>
    </row>
    <row r="44" spans="2:11" ht="101.25" customHeight="1" x14ac:dyDescent="0.2">
      <c r="B44" s="499"/>
      <c r="C44" s="500"/>
      <c r="D44" s="500"/>
      <c r="E44" s="500"/>
      <c r="F44" s="500"/>
      <c r="G44" s="500"/>
      <c r="H44" s="500"/>
      <c r="I44" s="501"/>
      <c r="J44" s="41"/>
      <c r="K44" s="41"/>
    </row>
    <row r="45" spans="2:11" ht="105.75" customHeight="1" x14ac:dyDescent="0.2">
      <c r="B45" s="232" t="s">
        <v>278</v>
      </c>
      <c r="C45" s="588" t="s">
        <v>361</v>
      </c>
      <c r="D45" s="503"/>
      <c r="E45" s="503"/>
      <c r="F45" s="503"/>
      <c r="G45" s="503"/>
      <c r="H45" s="503"/>
      <c r="I45" s="504"/>
      <c r="J45" s="42"/>
      <c r="K45" s="42"/>
    </row>
    <row r="46" spans="2:11" ht="48.75" customHeight="1" x14ac:dyDescent="0.2">
      <c r="B46" s="232" t="s">
        <v>279</v>
      </c>
      <c r="C46" s="502" t="s">
        <v>223</v>
      </c>
      <c r="D46" s="505"/>
      <c r="E46" s="505"/>
      <c r="F46" s="505"/>
      <c r="G46" s="505"/>
      <c r="H46" s="505"/>
      <c r="I46" s="506"/>
      <c r="J46" s="42"/>
      <c r="K46" s="42"/>
    </row>
    <row r="47" spans="2:11" ht="42.75" customHeight="1" x14ac:dyDescent="0.2">
      <c r="B47" s="217" t="s">
        <v>280</v>
      </c>
      <c r="C47" s="502" t="s">
        <v>342</v>
      </c>
      <c r="D47" s="505"/>
      <c r="E47" s="505"/>
      <c r="F47" s="505"/>
      <c r="G47" s="505"/>
      <c r="H47" s="505"/>
      <c r="I47" s="506"/>
      <c r="J47" s="42"/>
      <c r="K47" s="42"/>
    </row>
    <row r="48" spans="2:11" ht="22.5" customHeight="1" x14ac:dyDescent="0.2">
      <c r="B48" s="508" t="s">
        <v>236</v>
      </c>
      <c r="C48" s="509"/>
      <c r="D48" s="509"/>
      <c r="E48" s="509"/>
      <c r="F48" s="509"/>
      <c r="G48" s="509"/>
      <c r="H48" s="509"/>
      <c r="I48" s="510"/>
      <c r="J48" s="42"/>
      <c r="K48" s="42"/>
    </row>
    <row r="49" spans="2:11" ht="22.5" customHeight="1" x14ac:dyDescent="0.2">
      <c r="B49" s="488" t="s">
        <v>281</v>
      </c>
      <c r="C49" s="234" t="s">
        <v>282</v>
      </c>
      <c r="D49" s="490" t="s">
        <v>283</v>
      </c>
      <c r="E49" s="490"/>
      <c r="F49" s="490"/>
      <c r="G49" s="490" t="s">
        <v>284</v>
      </c>
      <c r="H49" s="490"/>
      <c r="I49" s="491"/>
      <c r="J49" s="43"/>
      <c r="K49" s="43"/>
    </row>
    <row r="50" spans="2:11" ht="30.75" customHeight="1" x14ac:dyDescent="0.2">
      <c r="B50" s="489"/>
      <c r="C50" s="210" t="s">
        <v>338</v>
      </c>
      <c r="D50" s="492" t="s">
        <v>338</v>
      </c>
      <c r="E50" s="492"/>
      <c r="F50" s="492"/>
      <c r="G50" s="492" t="s">
        <v>338</v>
      </c>
      <c r="H50" s="492"/>
      <c r="I50" s="507"/>
      <c r="J50" s="43"/>
      <c r="K50" s="43"/>
    </row>
    <row r="51" spans="2:11" ht="32.25" customHeight="1" x14ac:dyDescent="0.2">
      <c r="B51" s="218" t="s">
        <v>285</v>
      </c>
      <c r="C51" s="492" t="s">
        <v>355</v>
      </c>
      <c r="D51" s="492"/>
      <c r="E51" s="492"/>
      <c r="F51" s="492"/>
      <c r="G51" s="492"/>
      <c r="H51" s="492"/>
      <c r="I51" s="507"/>
      <c r="J51" s="46"/>
      <c r="K51" s="46"/>
    </row>
    <row r="52" spans="2:11" ht="28.5" customHeight="1" x14ac:dyDescent="0.2">
      <c r="B52" s="219" t="s">
        <v>286</v>
      </c>
      <c r="C52" s="492" t="s">
        <v>351</v>
      </c>
      <c r="D52" s="492"/>
      <c r="E52" s="492"/>
      <c r="F52" s="492"/>
      <c r="G52" s="492"/>
      <c r="H52" s="492"/>
      <c r="I52" s="507"/>
      <c r="J52" s="46"/>
      <c r="K52" s="46"/>
    </row>
    <row r="53" spans="2:11" ht="30" customHeight="1" x14ac:dyDescent="0.2">
      <c r="B53" s="217" t="s">
        <v>287</v>
      </c>
      <c r="C53" s="492" t="s">
        <v>345</v>
      </c>
      <c r="D53" s="492"/>
      <c r="E53" s="492"/>
      <c r="F53" s="492"/>
      <c r="G53" s="492"/>
      <c r="H53" s="492"/>
      <c r="I53" s="507"/>
      <c r="J53" s="47"/>
      <c r="K53" s="47"/>
    </row>
    <row r="54" spans="2:11" ht="31.5" customHeight="1" thickBot="1" x14ac:dyDescent="0.25">
      <c r="B54" s="220" t="s">
        <v>288</v>
      </c>
      <c r="C54" s="565"/>
      <c r="D54" s="565"/>
      <c r="E54" s="565"/>
      <c r="F54" s="565"/>
      <c r="G54" s="565"/>
      <c r="H54" s="565"/>
      <c r="I54" s="566"/>
      <c r="J54" s="53"/>
      <c r="K54" s="53"/>
    </row>
    <row r="55" spans="2:11" x14ac:dyDescent="0.2">
      <c r="B55" s="48"/>
      <c r="C55" s="49"/>
      <c r="D55" s="49"/>
      <c r="E55" s="50"/>
      <c r="F55" s="50"/>
      <c r="G55" s="51"/>
      <c r="H55" s="255"/>
      <c r="I55" s="49"/>
      <c r="J55" s="53"/>
      <c r="K55" s="53"/>
    </row>
    <row r="56" spans="2:11" x14ac:dyDescent="0.2">
      <c r="B56" s="48"/>
      <c r="C56" s="49"/>
      <c r="D56" s="49"/>
      <c r="E56" s="50"/>
      <c r="F56" s="50"/>
      <c r="G56" s="51"/>
      <c r="H56" s="255"/>
      <c r="I56" s="49"/>
      <c r="J56" s="53"/>
      <c r="K56" s="53"/>
    </row>
    <row r="57" spans="2:11" x14ac:dyDescent="0.2">
      <c r="B57" s="48"/>
      <c r="C57" s="49"/>
      <c r="D57" s="49"/>
      <c r="E57" s="50"/>
      <c r="F57" s="50"/>
      <c r="G57" s="51"/>
      <c r="H57" s="255"/>
      <c r="I57" s="49"/>
      <c r="J57" s="53"/>
      <c r="K57" s="53"/>
    </row>
    <row r="58" spans="2:11" x14ac:dyDescent="0.2">
      <c r="B58" s="48"/>
      <c r="C58" s="49"/>
      <c r="D58" s="49"/>
      <c r="E58" s="50"/>
      <c r="F58" s="50"/>
      <c r="G58" s="51"/>
      <c r="H58" s="255"/>
      <c r="I58" s="49"/>
      <c r="J58" s="53"/>
      <c r="K58" s="53"/>
    </row>
    <row r="59" spans="2:11" x14ac:dyDescent="0.2">
      <c r="B59" s="48"/>
      <c r="C59" s="49"/>
      <c r="D59" s="49"/>
      <c r="E59" s="50"/>
      <c r="F59" s="50"/>
      <c r="G59" s="51"/>
      <c r="H59" s="255"/>
      <c r="I59" s="49"/>
      <c r="J59" s="53"/>
      <c r="K59" s="53"/>
    </row>
    <row r="60" spans="2:11" ht="25.5" customHeight="1" x14ac:dyDescent="0.2">
      <c r="B60" s="48"/>
      <c r="C60" s="49"/>
      <c r="D60" s="49"/>
      <c r="E60" s="50"/>
      <c r="F60" s="50"/>
      <c r="G60" s="51"/>
      <c r="H60" s="255"/>
      <c r="I60" s="49"/>
      <c r="J60" s="53"/>
      <c r="K60" s="53"/>
    </row>
  </sheetData>
  <sheetProtection algorithmName="SHA-512" hashValue="i0g/iUYLfsji/Zgzsl5Gj+IqKyITOgoq0w1Ih5+7jcqGhROu2kZQe83FGNAhqet3ZKbyoJP2ALD3GeQUTmVLIA==" saltValue="J5oNlK5aiLE6tlDfnICAU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0" zoomScaleNormal="90" workbookViewId="0">
      <selection activeCell="C45" sqref="C45:I45"/>
    </sheetView>
  </sheetViews>
  <sheetFormatPr baseColWidth="10" defaultColWidth="0" defaultRowHeight="12.75" x14ac:dyDescent="0.2"/>
  <cols>
    <col min="1" max="1" width="1" style="10" customWidth="1"/>
    <col min="2" max="2" width="25.42578125" style="8" customWidth="1"/>
    <col min="3" max="3" width="14.5703125" style="263" customWidth="1"/>
    <col min="4" max="4" width="20.140625" style="263" customWidth="1"/>
    <col min="5" max="5" width="16.42578125" style="263" customWidth="1"/>
    <col min="6" max="6" width="25" style="7" customWidth="1"/>
    <col min="7" max="7" width="22" style="9" customWidth="1"/>
    <col min="8" max="8" width="20.5703125" style="7" customWidth="1"/>
    <col min="9" max="9" width="22.42578125" style="7" customWidth="1"/>
    <col min="10" max="11" width="22.42578125" style="10"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61"/>
      <c r="C1" s="567" t="s">
        <v>25</v>
      </c>
      <c r="D1" s="567"/>
      <c r="E1" s="567"/>
      <c r="F1" s="567"/>
      <c r="G1" s="567"/>
      <c r="H1" s="567"/>
      <c r="I1" s="563"/>
      <c r="J1" s="13"/>
      <c r="K1" s="13"/>
      <c r="M1" s="177" t="s">
        <v>47</v>
      </c>
    </row>
    <row r="2" spans="2:14" ht="37.5" customHeight="1" x14ac:dyDescent="0.2">
      <c r="B2" s="562"/>
      <c r="C2" s="568" t="s">
        <v>239</v>
      </c>
      <c r="D2" s="568"/>
      <c r="E2" s="568"/>
      <c r="F2" s="568"/>
      <c r="G2" s="568"/>
      <c r="H2" s="568"/>
      <c r="I2" s="564"/>
      <c r="J2" s="13"/>
      <c r="K2" s="13"/>
      <c r="M2" s="177" t="s">
        <v>48</v>
      </c>
    </row>
    <row r="3" spans="2:14" ht="37.5" customHeight="1" x14ac:dyDescent="0.2">
      <c r="B3" s="562"/>
      <c r="C3" s="628" t="s">
        <v>240</v>
      </c>
      <c r="D3" s="628"/>
      <c r="E3" s="628"/>
      <c r="F3" s="568" t="s">
        <v>241</v>
      </c>
      <c r="G3" s="568"/>
      <c r="H3" s="568"/>
      <c r="I3" s="564"/>
      <c r="J3" s="13"/>
      <c r="K3" s="13"/>
      <c r="M3" s="177" t="s">
        <v>50</v>
      </c>
    </row>
    <row r="4" spans="2:14" ht="23.25" customHeight="1" x14ac:dyDescent="0.2">
      <c r="B4" s="569"/>
      <c r="C4" s="570"/>
      <c r="D4" s="570"/>
      <c r="E4" s="570"/>
      <c r="F4" s="570"/>
      <c r="G4" s="570"/>
      <c r="H4" s="570"/>
      <c r="I4" s="571"/>
      <c r="J4" s="15"/>
      <c r="K4" s="15"/>
    </row>
    <row r="5" spans="2:14" ht="24" customHeight="1" x14ac:dyDescent="0.2">
      <c r="B5" s="572" t="s">
        <v>234</v>
      </c>
      <c r="C5" s="573"/>
      <c r="D5" s="573"/>
      <c r="E5" s="573"/>
      <c r="F5" s="573"/>
      <c r="G5" s="573"/>
      <c r="H5" s="573"/>
      <c r="I5" s="574"/>
      <c r="J5" s="64"/>
      <c r="K5" s="64"/>
      <c r="N5" s="178" t="s">
        <v>57</v>
      </c>
    </row>
    <row r="6" spans="2:14" ht="30.75" customHeight="1" x14ac:dyDescent="0.2">
      <c r="B6" s="232" t="s">
        <v>242</v>
      </c>
      <c r="C6" s="257">
        <v>4</v>
      </c>
      <c r="D6" s="627" t="s">
        <v>243</v>
      </c>
      <c r="E6" s="627"/>
      <c r="F6" s="536" t="s">
        <v>292</v>
      </c>
      <c r="G6" s="536"/>
      <c r="H6" s="536"/>
      <c r="I6" s="537"/>
      <c r="J6" s="18"/>
      <c r="K6" s="18"/>
      <c r="M6" s="177" t="s">
        <v>60</v>
      </c>
      <c r="N6" s="178" t="s">
        <v>61</v>
      </c>
    </row>
    <row r="7" spans="2:14" ht="30.75" customHeight="1" x14ac:dyDescent="0.2">
      <c r="B7" s="232" t="s">
        <v>244</v>
      </c>
      <c r="C7" s="257" t="s">
        <v>81</v>
      </c>
      <c r="D7" s="627" t="s">
        <v>245</v>
      </c>
      <c r="E7" s="627"/>
      <c r="F7" s="538" t="s">
        <v>289</v>
      </c>
      <c r="G7" s="538"/>
      <c r="H7" s="194" t="s">
        <v>246</v>
      </c>
      <c r="I7" s="231" t="s">
        <v>76</v>
      </c>
      <c r="J7" s="20"/>
      <c r="K7" s="20"/>
      <c r="M7" s="177" t="s">
        <v>65</v>
      </c>
      <c r="N7" s="178" t="s">
        <v>66</v>
      </c>
    </row>
    <row r="8" spans="2:14" ht="30.75" customHeight="1" x14ac:dyDescent="0.2">
      <c r="B8" s="232" t="s">
        <v>247</v>
      </c>
      <c r="C8" s="536" t="s">
        <v>293</v>
      </c>
      <c r="D8" s="536"/>
      <c r="E8" s="536"/>
      <c r="F8" s="536"/>
      <c r="G8" s="194" t="s">
        <v>248</v>
      </c>
      <c r="H8" s="548">
        <v>7551</v>
      </c>
      <c r="I8" s="549"/>
      <c r="J8" s="22"/>
      <c r="K8" s="22"/>
      <c r="M8" s="177" t="s">
        <v>69</v>
      </c>
      <c r="N8" s="178" t="s">
        <v>70</v>
      </c>
    </row>
    <row r="9" spans="2:14" ht="30.75" customHeight="1" x14ac:dyDescent="0.2">
      <c r="B9" s="232" t="s">
        <v>48</v>
      </c>
      <c r="C9" s="550" t="s">
        <v>65</v>
      </c>
      <c r="D9" s="550"/>
      <c r="E9" s="550"/>
      <c r="F9" s="550"/>
      <c r="G9" s="194" t="s">
        <v>249</v>
      </c>
      <c r="H9" s="551" t="s">
        <v>305</v>
      </c>
      <c r="I9" s="552"/>
      <c r="J9" s="23"/>
      <c r="K9" s="23"/>
      <c r="M9" s="179" t="s">
        <v>73</v>
      </c>
    </row>
    <row r="10" spans="2:14" ht="30.75" customHeight="1" x14ac:dyDescent="0.2">
      <c r="B10" s="232" t="s">
        <v>250</v>
      </c>
      <c r="C10" s="536" t="s">
        <v>343</v>
      </c>
      <c r="D10" s="536"/>
      <c r="E10" s="536"/>
      <c r="F10" s="536"/>
      <c r="G10" s="536"/>
      <c r="H10" s="536"/>
      <c r="I10" s="537"/>
      <c r="J10" s="25"/>
      <c r="K10" s="25"/>
      <c r="M10" s="179"/>
    </row>
    <row r="11" spans="2:14" ht="30.75" customHeight="1" x14ac:dyDescent="0.2">
      <c r="B11" s="232" t="s">
        <v>251</v>
      </c>
      <c r="C11" s="538" t="s">
        <v>304</v>
      </c>
      <c r="D11" s="538"/>
      <c r="E11" s="538"/>
      <c r="F11" s="538"/>
      <c r="G11" s="538"/>
      <c r="H11" s="538"/>
      <c r="I11" s="558"/>
      <c r="J11" s="20"/>
      <c r="K11" s="20"/>
      <c r="M11" s="179"/>
      <c r="N11" s="178" t="s">
        <v>76</v>
      </c>
    </row>
    <row r="12" spans="2:14" ht="30.75" customHeight="1" x14ac:dyDescent="0.2">
      <c r="B12" s="232" t="s">
        <v>254</v>
      </c>
      <c r="C12" s="556" t="s">
        <v>323</v>
      </c>
      <c r="D12" s="556"/>
      <c r="E12" s="556"/>
      <c r="F12" s="556"/>
      <c r="G12" s="194" t="s">
        <v>252</v>
      </c>
      <c r="H12" s="517" t="s">
        <v>91</v>
      </c>
      <c r="I12" s="518"/>
      <c r="J12" s="20"/>
      <c r="K12" s="20"/>
      <c r="M12" s="179" t="s">
        <v>80</v>
      </c>
      <c r="N12" s="178" t="s">
        <v>81</v>
      </c>
    </row>
    <row r="13" spans="2:14" ht="30.75" customHeight="1" x14ac:dyDescent="0.2">
      <c r="B13" s="232" t="s">
        <v>255</v>
      </c>
      <c r="C13" s="557" t="s">
        <v>335</v>
      </c>
      <c r="D13" s="557"/>
      <c r="E13" s="557"/>
      <c r="F13" s="557"/>
      <c r="G13" s="194" t="s">
        <v>253</v>
      </c>
      <c r="H13" s="538" t="s">
        <v>70</v>
      </c>
      <c r="I13" s="558"/>
      <c r="J13" s="20"/>
      <c r="K13" s="20"/>
      <c r="M13" s="179" t="s">
        <v>84</v>
      </c>
    </row>
    <row r="14" spans="2:14" ht="44.25" customHeight="1" x14ac:dyDescent="0.2">
      <c r="B14" s="232" t="s">
        <v>256</v>
      </c>
      <c r="C14" s="559" t="s">
        <v>328</v>
      </c>
      <c r="D14" s="559"/>
      <c r="E14" s="559"/>
      <c r="F14" s="559"/>
      <c r="G14" s="559"/>
      <c r="H14" s="559"/>
      <c r="I14" s="560"/>
      <c r="J14" s="25"/>
      <c r="K14" s="25"/>
      <c r="M14" s="179" t="s">
        <v>86</v>
      </c>
    </row>
    <row r="15" spans="2:14" ht="33.75" customHeight="1" x14ac:dyDescent="0.2">
      <c r="B15" s="232" t="s">
        <v>257</v>
      </c>
      <c r="C15" s="545" t="s">
        <v>327</v>
      </c>
      <c r="D15" s="546"/>
      <c r="E15" s="546"/>
      <c r="F15" s="546"/>
      <c r="G15" s="546"/>
      <c r="H15" s="546"/>
      <c r="I15" s="547"/>
      <c r="J15" s="26"/>
      <c r="K15" s="26"/>
      <c r="M15" s="179" t="s">
        <v>88</v>
      </c>
    </row>
    <row r="16" spans="2:14" ht="22.5" customHeight="1" x14ac:dyDescent="0.2">
      <c r="B16" s="232" t="s">
        <v>258</v>
      </c>
      <c r="C16" s="536" t="s">
        <v>331</v>
      </c>
      <c r="D16" s="536"/>
      <c r="E16" s="536"/>
      <c r="F16" s="536"/>
      <c r="G16" s="536"/>
      <c r="H16" s="536"/>
      <c r="I16" s="537"/>
      <c r="J16" s="27"/>
      <c r="K16" s="27"/>
      <c r="M16" s="179"/>
    </row>
    <row r="17" spans="2:13" ht="30.75" customHeight="1" x14ac:dyDescent="0.2">
      <c r="B17" s="232" t="s">
        <v>259</v>
      </c>
      <c r="C17" s="538" t="s">
        <v>308</v>
      </c>
      <c r="D17" s="539"/>
      <c r="E17" s="539"/>
      <c r="F17" s="539"/>
      <c r="G17" s="539"/>
      <c r="H17" s="539"/>
      <c r="I17" s="540"/>
      <c r="J17" s="28"/>
      <c r="K17" s="28"/>
      <c r="M17" s="179" t="s">
        <v>91</v>
      </c>
    </row>
    <row r="18" spans="2:13" ht="18" customHeight="1" x14ac:dyDescent="0.2">
      <c r="B18" s="541" t="s">
        <v>265</v>
      </c>
      <c r="C18" s="621" t="s">
        <v>237</v>
      </c>
      <c r="D18" s="621"/>
      <c r="E18" s="621"/>
      <c r="F18" s="543" t="s">
        <v>238</v>
      </c>
      <c r="G18" s="543"/>
      <c r="H18" s="543"/>
      <c r="I18" s="544"/>
      <c r="J18" s="29"/>
      <c r="K18" s="29"/>
      <c r="M18" s="179" t="s">
        <v>79</v>
      </c>
    </row>
    <row r="19" spans="2:13" ht="39.75" customHeight="1" x14ac:dyDescent="0.2">
      <c r="B19" s="541"/>
      <c r="C19" s="622" t="s">
        <v>315</v>
      </c>
      <c r="D19" s="622"/>
      <c r="E19" s="622"/>
      <c r="F19" s="536" t="s">
        <v>316</v>
      </c>
      <c r="G19" s="536"/>
      <c r="H19" s="536"/>
      <c r="I19" s="537"/>
      <c r="J19" s="27"/>
      <c r="K19" s="27"/>
      <c r="M19" s="179" t="s">
        <v>95</v>
      </c>
    </row>
    <row r="20" spans="2:13" ht="39.75" customHeight="1" x14ac:dyDescent="0.2">
      <c r="B20" s="232" t="s">
        <v>266</v>
      </c>
      <c r="C20" s="623" t="s">
        <v>308</v>
      </c>
      <c r="D20" s="624"/>
      <c r="E20" s="625"/>
      <c r="F20" s="517" t="s">
        <v>308</v>
      </c>
      <c r="G20" s="517"/>
      <c r="H20" s="517"/>
      <c r="I20" s="518"/>
      <c r="J20" s="20"/>
      <c r="K20" s="20"/>
      <c r="M20" s="179"/>
    </row>
    <row r="21" spans="2:13" ht="42" customHeight="1" x14ac:dyDescent="0.2">
      <c r="B21" s="232" t="s">
        <v>267</v>
      </c>
      <c r="C21" s="626" t="s">
        <v>317</v>
      </c>
      <c r="D21" s="616"/>
      <c r="E21" s="617"/>
      <c r="F21" s="519" t="s">
        <v>318</v>
      </c>
      <c r="G21" s="520"/>
      <c r="H21" s="520"/>
      <c r="I21" s="522"/>
      <c r="J21" s="26"/>
      <c r="K21" s="26"/>
      <c r="M21" s="179"/>
    </row>
    <row r="22" spans="2:13" ht="33" customHeight="1" x14ac:dyDescent="0.2">
      <c r="B22" s="232" t="s">
        <v>268</v>
      </c>
      <c r="C22" s="615">
        <v>44197</v>
      </c>
      <c r="D22" s="616"/>
      <c r="E22" s="617"/>
      <c r="F22" s="194" t="s">
        <v>271</v>
      </c>
      <c r="G22" s="196">
        <v>15679</v>
      </c>
      <c r="H22" s="194" t="s">
        <v>275</v>
      </c>
      <c r="I22" s="197">
        <f>G22</f>
        <v>15679</v>
      </c>
      <c r="J22" s="31"/>
      <c r="K22" s="31"/>
      <c r="M22" s="179"/>
    </row>
    <row r="23" spans="2:13" ht="27" customHeight="1" x14ac:dyDescent="0.2">
      <c r="B23" s="232" t="s">
        <v>269</v>
      </c>
      <c r="C23" s="615">
        <v>44561</v>
      </c>
      <c r="D23" s="616"/>
      <c r="E23" s="617"/>
      <c r="F23" s="194" t="s">
        <v>272</v>
      </c>
      <c r="G23" s="618">
        <v>63860</v>
      </c>
      <c r="H23" s="619"/>
      <c r="I23" s="620"/>
      <c r="J23" s="32"/>
      <c r="K23" s="32"/>
      <c r="M23" s="179"/>
    </row>
    <row r="24" spans="2:13" ht="30.75" customHeight="1" x14ac:dyDescent="0.2">
      <c r="B24" s="233" t="s">
        <v>270</v>
      </c>
      <c r="C24" s="609" t="s">
        <v>88</v>
      </c>
      <c r="D24" s="610"/>
      <c r="E24" s="611"/>
      <c r="F24" s="199" t="s">
        <v>274</v>
      </c>
      <c r="G24" s="519" t="s">
        <v>223</v>
      </c>
      <c r="H24" s="520"/>
      <c r="I24" s="522"/>
      <c r="J24" s="29"/>
      <c r="K24" s="29"/>
      <c r="M24" s="179"/>
    </row>
    <row r="25" spans="2:13" ht="22.5" customHeight="1" x14ac:dyDescent="0.2">
      <c r="B25" s="508" t="s">
        <v>235</v>
      </c>
      <c r="C25" s="509"/>
      <c r="D25" s="509"/>
      <c r="E25" s="509"/>
      <c r="F25" s="509"/>
      <c r="G25" s="509"/>
      <c r="H25" s="509"/>
      <c r="I25" s="510"/>
      <c r="J25" s="64"/>
      <c r="K25" s="64"/>
      <c r="M25" s="179"/>
    </row>
    <row r="26" spans="2:13" ht="43.5" customHeight="1" x14ac:dyDescent="0.2">
      <c r="B26" s="200" t="s">
        <v>105</v>
      </c>
      <c r="C26" s="250" t="s">
        <v>261</v>
      </c>
      <c r="D26" s="250" t="s">
        <v>260</v>
      </c>
      <c r="E26" s="202" t="s">
        <v>264</v>
      </c>
      <c r="F26" s="229" t="s">
        <v>263</v>
      </c>
      <c r="G26" s="229" t="s">
        <v>262</v>
      </c>
      <c r="H26" s="202" t="s">
        <v>276</v>
      </c>
      <c r="I26" s="203" t="s">
        <v>273</v>
      </c>
      <c r="J26" s="27"/>
      <c r="K26" s="27"/>
      <c r="M26" s="179"/>
    </row>
    <row r="27" spans="2:13" ht="15" customHeight="1" x14ac:dyDescent="0.2">
      <c r="B27" s="204" t="s">
        <v>333</v>
      </c>
      <c r="C27" s="258">
        <v>0</v>
      </c>
      <c r="D27" s="259">
        <v>0</v>
      </c>
      <c r="E27" s="260">
        <f>IF(OR(C27=0,C27=""),0,D27/C27)</f>
        <v>0</v>
      </c>
      <c r="F27" s="579">
        <v>63860</v>
      </c>
      <c r="G27" s="579">
        <f>SUM(D27:D38)</f>
        <v>52697</v>
      </c>
      <c r="H27" s="208">
        <f>+(D27*100%)/$G$23</f>
        <v>0</v>
      </c>
      <c r="I27" s="582">
        <f>G27+I22</f>
        <v>68376</v>
      </c>
      <c r="J27" s="190"/>
      <c r="K27" s="236"/>
    </row>
    <row r="28" spans="2:13" ht="15" customHeight="1" x14ac:dyDescent="0.2">
      <c r="B28" s="204" t="s">
        <v>114</v>
      </c>
      <c r="C28" s="258">
        <v>0</v>
      </c>
      <c r="D28" s="259">
        <v>0</v>
      </c>
      <c r="E28" s="260">
        <f t="shared" ref="E28:E38" si="0">IF(OR(C28=0,C28=""),0,D28/C28)</f>
        <v>0</v>
      </c>
      <c r="F28" s="580"/>
      <c r="G28" s="580"/>
      <c r="H28" s="208">
        <f>+IF(D28="","",((D28*100%)/$G$23)+H27)</f>
        <v>0</v>
      </c>
      <c r="I28" s="583"/>
      <c r="J28" s="251"/>
      <c r="K28" s="39"/>
    </row>
    <row r="29" spans="2:13" ht="15" customHeight="1" x14ac:dyDescent="0.2">
      <c r="B29" s="204" t="s">
        <v>115</v>
      </c>
      <c r="C29" s="258">
        <v>3822</v>
      </c>
      <c r="D29" s="259">
        <v>3821</v>
      </c>
      <c r="E29" s="260">
        <f t="shared" si="0"/>
        <v>0.99973835688121404</v>
      </c>
      <c r="F29" s="580"/>
      <c r="G29" s="580"/>
      <c r="H29" s="208">
        <f t="shared" ref="H29:H38" si="1">+IF(D29="","",((D29*100%)/$G$23)+H28)</f>
        <v>5.9834011901033511E-2</v>
      </c>
      <c r="I29" s="583"/>
      <c r="J29" s="251"/>
      <c r="K29" s="190"/>
    </row>
    <row r="30" spans="2:13" ht="15" customHeight="1" x14ac:dyDescent="0.2">
      <c r="B30" s="204" t="s">
        <v>116</v>
      </c>
      <c r="C30" s="258">
        <v>2456</v>
      </c>
      <c r="D30" s="259">
        <v>2457</v>
      </c>
      <c r="E30" s="260">
        <f t="shared" si="0"/>
        <v>1.0004071661237786</v>
      </c>
      <c r="F30" s="580"/>
      <c r="G30" s="580"/>
      <c r="H30" s="208">
        <f t="shared" si="1"/>
        <v>9.8308800501096139E-2</v>
      </c>
      <c r="I30" s="583"/>
      <c r="J30" s="251"/>
      <c r="K30" s="190"/>
    </row>
    <row r="31" spans="2:13" ht="15" customHeight="1" x14ac:dyDescent="0.2">
      <c r="B31" s="204" t="s">
        <v>117</v>
      </c>
      <c r="C31" s="258">
        <v>3866</v>
      </c>
      <c r="D31" s="259">
        <v>3866</v>
      </c>
      <c r="E31" s="260">
        <f t="shared" si="0"/>
        <v>1</v>
      </c>
      <c r="F31" s="580"/>
      <c r="G31" s="580"/>
      <c r="H31" s="208">
        <f t="shared" si="1"/>
        <v>0.15884747886000625</v>
      </c>
      <c r="I31" s="583"/>
      <c r="J31" s="251"/>
      <c r="K31" s="190"/>
    </row>
    <row r="32" spans="2:13" ht="15" customHeight="1" x14ac:dyDescent="0.2">
      <c r="B32" s="204" t="s">
        <v>118</v>
      </c>
      <c r="C32" s="258">
        <v>4985</v>
      </c>
      <c r="D32" s="259">
        <v>4985</v>
      </c>
      <c r="E32" s="260">
        <f t="shared" si="0"/>
        <v>1</v>
      </c>
      <c r="F32" s="580"/>
      <c r="G32" s="580"/>
      <c r="H32" s="208">
        <f>+IF(D32="","",((D32*100%)/$G$23)+H31)</f>
        <v>0.2369088631381146</v>
      </c>
      <c r="I32" s="583"/>
      <c r="J32" s="251"/>
      <c r="K32" s="190"/>
    </row>
    <row r="33" spans="2:11" ht="15" customHeight="1" x14ac:dyDescent="0.2">
      <c r="B33" s="204" t="s">
        <v>119</v>
      </c>
      <c r="C33" s="258">
        <v>5777</v>
      </c>
      <c r="D33" s="259">
        <v>5777</v>
      </c>
      <c r="E33" s="260">
        <f t="shared" si="0"/>
        <v>1</v>
      </c>
      <c r="F33" s="580"/>
      <c r="G33" s="580"/>
      <c r="H33" s="208">
        <f t="shared" si="1"/>
        <v>0.32737237707485123</v>
      </c>
      <c r="I33" s="583"/>
      <c r="J33" s="251"/>
      <c r="K33" s="190"/>
    </row>
    <row r="34" spans="2:11" ht="15" customHeight="1" x14ac:dyDescent="0.2">
      <c r="B34" s="204" t="s">
        <v>120</v>
      </c>
      <c r="C34" s="258">
        <v>7135</v>
      </c>
      <c r="D34" s="259">
        <v>7135</v>
      </c>
      <c r="E34" s="260">
        <f t="shared" si="0"/>
        <v>1</v>
      </c>
      <c r="F34" s="580"/>
      <c r="G34" s="580"/>
      <c r="H34" s="208">
        <f t="shared" si="1"/>
        <v>0.43910115878484185</v>
      </c>
      <c r="I34" s="583"/>
      <c r="J34" s="252"/>
      <c r="K34" s="190"/>
    </row>
    <row r="35" spans="2:11" ht="15" customHeight="1" x14ac:dyDescent="0.2">
      <c r="B35" s="204" t="s">
        <v>121</v>
      </c>
      <c r="C35" s="258">
        <v>8849</v>
      </c>
      <c r="D35" s="259">
        <v>8849</v>
      </c>
      <c r="E35" s="260">
        <f t="shared" si="0"/>
        <v>1</v>
      </c>
      <c r="F35" s="580"/>
      <c r="G35" s="580"/>
      <c r="H35" s="208">
        <f t="shared" si="1"/>
        <v>0.57766990291262132</v>
      </c>
      <c r="I35" s="583"/>
      <c r="J35" s="252"/>
      <c r="K35" s="190"/>
    </row>
    <row r="36" spans="2:11" ht="15" customHeight="1" x14ac:dyDescent="0.2">
      <c r="B36" s="204" t="s">
        <v>122</v>
      </c>
      <c r="C36" s="258">
        <v>9532</v>
      </c>
      <c r="D36" s="259">
        <v>9532</v>
      </c>
      <c r="E36" s="260">
        <f t="shared" si="0"/>
        <v>1</v>
      </c>
      <c r="F36" s="580"/>
      <c r="G36" s="580"/>
      <c r="H36" s="208">
        <f>+IF(D36="","",((D36*100%)/$G$23)+H35)</f>
        <v>0.72693391794550577</v>
      </c>
      <c r="I36" s="583"/>
      <c r="J36" s="252"/>
      <c r="K36" s="190"/>
    </row>
    <row r="37" spans="2:11" ht="15" customHeight="1" x14ac:dyDescent="0.2">
      <c r="B37" s="204" t="s">
        <v>123</v>
      </c>
      <c r="C37" s="264">
        <v>7438</v>
      </c>
      <c r="D37" s="259">
        <v>6275</v>
      </c>
      <c r="E37" s="260">
        <f>IF(OR(C37=0,C37=""),0,D37/C37)</f>
        <v>0.84364076364614149</v>
      </c>
      <c r="F37" s="580"/>
      <c r="G37" s="580"/>
      <c r="H37" s="208">
        <f>+IF(D37="","",((D37*100%)/$G$23)+H36)</f>
        <v>0.82519574068274348</v>
      </c>
      <c r="I37" s="583"/>
      <c r="J37" s="251"/>
      <c r="K37" s="190"/>
    </row>
    <row r="38" spans="2:11" ht="15" customHeight="1" x14ac:dyDescent="0.2">
      <c r="B38" s="204" t="s">
        <v>124</v>
      </c>
      <c r="C38" s="264">
        <v>10000</v>
      </c>
      <c r="D38" s="259"/>
      <c r="E38" s="260">
        <f t="shared" si="0"/>
        <v>0</v>
      </c>
      <c r="F38" s="581"/>
      <c r="G38" s="581"/>
      <c r="H38" s="208" t="str">
        <f t="shared" si="1"/>
        <v/>
      </c>
      <c r="I38" s="584"/>
      <c r="J38" s="251"/>
      <c r="K38" s="190"/>
    </row>
    <row r="39" spans="2:11" ht="52.5" customHeight="1" x14ac:dyDescent="0.2">
      <c r="B39" s="216" t="s">
        <v>277</v>
      </c>
      <c r="C39" s="511" t="s">
        <v>356</v>
      </c>
      <c r="D39" s="512"/>
      <c r="E39" s="512"/>
      <c r="F39" s="512"/>
      <c r="G39" s="512"/>
      <c r="H39" s="512"/>
      <c r="I39" s="513"/>
      <c r="J39" s="252"/>
      <c r="K39" s="40"/>
    </row>
    <row r="40" spans="2:11" ht="34.5" customHeight="1" x14ac:dyDescent="0.2">
      <c r="B40" s="493"/>
      <c r="C40" s="494"/>
      <c r="D40" s="494"/>
      <c r="E40" s="494"/>
      <c r="F40" s="494"/>
      <c r="G40" s="494"/>
      <c r="H40" s="494"/>
      <c r="I40" s="495"/>
      <c r="J40" s="189"/>
      <c r="K40" s="64"/>
    </row>
    <row r="41" spans="2:11" ht="34.5" customHeight="1" x14ac:dyDescent="0.2">
      <c r="B41" s="496"/>
      <c r="C41" s="497"/>
      <c r="D41" s="497"/>
      <c r="E41" s="497"/>
      <c r="F41" s="497"/>
      <c r="G41" s="497"/>
      <c r="H41" s="497"/>
      <c r="I41" s="498"/>
      <c r="J41" s="40"/>
      <c r="K41" s="227"/>
    </row>
    <row r="42" spans="2:11" ht="34.5" customHeight="1" x14ac:dyDescent="0.2">
      <c r="B42" s="496"/>
      <c r="C42" s="497"/>
      <c r="D42" s="497"/>
      <c r="E42" s="497"/>
      <c r="F42" s="497"/>
      <c r="G42" s="497"/>
      <c r="H42" s="497"/>
      <c r="I42" s="498"/>
      <c r="J42" s="40"/>
      <c r="K42" s="40"/>
    </row>
    <row r="43" spans="2:11" ht="34.5" customHeight="1" x14ac:dyDescent="0.2">
      <c r="B43" s="496"/>
      <c r="C43" s="497"/>
      <c r="D43" s="497"/>
      <c r="E43" s="497"/>
      <c r="F43" s="497"/>
      <c r="G43" s="497"/>
      <c r="H43" s="497"/>
      <c r="I43" s="498"/>
      <c r="J43" s="40"/>
      <c r="K43" s="40"/>
    </row>
    <row r="44" spans="2:11" ht="87.75" customHeight="1" x14ac:dyDescent="0.2">
      <c r="B44" s="499"/>
      <c r="C44" s="500"/>
      <c r="D44" s="500"/>
      <c r="E44" s="500"/>
      <c r="F44" s="500"/>
      <c r="G44" s="500"/>
      <c r="H44" s="500"/>
      <c r="I44" s="501"/>
      <c r="J44" s="41"/>
      <c r="K44" s="41"/>
    </row>
    <row r="45" spans="2:11" ht="120.75" customHeight="1" x14ac:dyDescent="0.2">
      <c r="B45" s="232" t="s">
        <v>278</v>
      </c>
      <c r="C45" s="588" t="s">
        <v>362</v>
      </c>
      <c r="D45" s="503"/>
      <c r="E45" s="503"/>
      <c r="F45" s="503"/>
      <c r="G45" s="503"/>
      <c r="H45" s="503"/>
      <c r="I45" s="504"/>
      <c r="J45" s="42"/>
      <c r="K45" s="42"/>
    </row>
    <row r="46" spans="2:11" ht="60.75" customHeight="1" x14ac:dyDescent="0.2">
      <c r="B46" s="232" t="s">
        <v>279</v>
      </c>
      <c r="C46" s="588" t="s">
        <v>354</v>
      </c>
      <c r="D46" s="503"/>
      <c r="E46" s="503"/>
      <c r="F46" s="503"/>
      <c r="G46" s="503"/>
      <c r="H46" s="503"/>
      <c r="I46" s="504"/>
      <c r="J46" s="42"/>
      <c r="K46" s="42"/>
    </row>
    <row r="47" spans="2:11" ht="33.75" customHeight="1" x14ac:dyDescent="0.2">
      <c r="B47" s="217" t="s">
        <v>280</v>
      </c>
      <c r="C47" s="612" t="s">
        <v>348</v>
      </c>
      <c r="D47" s="613"/>
      <c r="E47" s="613"/>
      <c r="F47" s="613"/>
      <c r="G47" s="613"/>
      <c r="H47" s="613"/>
      <c r="I47" s="614"/>
      <c r="J47" s="42"/>
      <c r="K47" s="42"/>
    </row>
    <row r="48" spans="2:11" ht="22.5" customHeight="1" x14ac:dyDescent="0.2">
      <c r="B48" s="508" t="s">
        <v>236</v>
      </c>
      <c r="C48" s="509"/>
      <c r="D48" s="509"/>
      <c r="E48" s="509"/>
      <c r="F48" s="509"/>
      <c r="G48" s="509"/>
      <c r="H48" s="509"/>
      <c r="I48" s="510"/>
      <c r="J48" s="42"/>
      <c r="K48" s="42"/>
    </row>
    <row r="49" spans="2:11" ht="22.5" customHeight="1" x14ac:dyDescent="0.2">
      <c r="B49" s="488" t="s">
        <v>281</v>
      </c>
      <c r="C49" s="261" t="s">
        <v>282</v>
      </c>
      <c r="D49" s="490" t="s">
        <v>283</v>
      </c>
      <c r="E49" s="490"/>
      <c r="F49" s="490"/>
      <c r="G49" s="490" t="s">
        <v>284</v>
      </c>
      <c r="H49" s="490"/>
      <c r="I49" s="491"/>
      <c r="J49" s="43"/>
      <c r="K49" s="43"/>
    </row>
    <row r="50" spans="2:11" ht="32.25" customHeight="1" x14ac:dyDescent="0.2">
      <c r="B50" s="489"/>
      <c r="C50" s="262" t="s">
        <v>338</v>
      </c>
      <c r="D50" s="605" t="s">
        <v>338</v>
      </c>
      <c r="E50" s="606"/>
      <c r="F50" s="607"/>
      <c r="G50" s="605" t="s">
        <v>338</v>
      </c>
      <c r="H50" s="606"/>
      <c r="I50" s="608"/>
      <c r="J50" s="43"/>
      <c r="K50" s="43"/>
    </row>
    <row r="51" spans="2:11" ht="32.25" customHeight="1" x14ac:dyDescent="0.2">
      <c r="B51" s="218" t="s">
        <v>285</v>
      </c>
      <c r="C51" s="492" t="s">
        <v>347</v>
      </c>
      <c r="D51" s="492"/>
      <c r="E51" s="492"/>
      <c r="F51" s="492"/>
      <c r="G51" s="492"/>
      <c r="H51" s="492"/>
      <c r="I51" s="507"/>
      <c r="J51" s="46"/>
      <c r="K51" s="46"/>
    </row>
    <row r="52" spans="2:11" ht="28.5" customHeight="1" x14ac:dyDescent="0.2">
      <c r="B52" s="219" t="s">
        <v>286</v>
      </c>
      <c r="C52" s="492" t="s">
        <v>352</v>
      </c>
      <c r="D52" s="492"/>
      <c r="E52" s="492"/>
      <c r="F52" s="492"/>
      <c r="G52" s="492"/>
      <c r="H52" s="492"/>
      <c r="I52" s="507"/>
      <c r="J52" s="46"/>
      <c r="K52" s="46"/>
    </row>
    <row r="53" spans="2:11" ht="30" customHeight="1" x14ac:dyDescent="0.2">
      <c r="B53" s="217" t="s">
        <v>287</v>
      </c>
      <c r="C53" s="492" t="s">
        <v>345</v>
      </c>
      <c r="D53" s="492"/>
      <c r="E53" s="492"/>
      <c r="F53" s="492"/>
      <c r="G53" s="492"/>
      <c r="H53" s="492"/>
      <c r="I53" s="507"/>
      <c r="J53" s="47"/>
      <c r="K53" s="47"/>
    </row>
    <row r="54" spans="2:11" ht="31.5" customHeight="1" thickBot="1" x14ac:dyDescent="0.25">
      <c r="B54" s="220" t="s">
        <v>288</v>
      </c>
      <c r="C54" s="565"/>
      <c r="D54" s="565"/>
      <c r="E54" s="565"/>
      <c r="F54" s="565"/>
      <c r="G54" s="565"/>
      <c r="H54" s="565"/>
      <c r="I54" s="56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vsDmFp/+AwgOseqwh56nZMYZOIE0c3OkP1rq4yk1JlehQK+WOh8d7KWSZyKCA8KNmS5qP2fmSQ/liMPZmd/y/A==" saltValue="+rrcghAA/7X62oxmc1DLT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47"/>
      <c r="C2" s="445" t="s">
        <v>24</v>
      </c>
      <c r="D2" s="445"/>
      <c r="E2" s="445"/>
      <c r="F2" s="445"/>
      <c r="G2" s="445"/>
      <c r="H2" s="445"/>
      <c r="I2" s="449"/>
      <c r="J2" s="13"/>
      <c r="K2" s="13"/>
      <c r="M2" s="14" t="s">
        <v>47</v>
      </c>
    </row>
    <row r="3" spans="2:14" ht="25.5" customHeight="1" x14ac:dyDescent="0.2">
      <c r="B3" s="448"/>
      <c r="C3" s="446" t="s">
        <v>25</v>
      </c>
      <c r="D3" s="446"/>
      <c r="E3" s="446"/>
      <c r="F3" s="446"/>
      <c r="G3" s="446"/>
      <c r="H3" s="446"/>
      <c r="I3" s="450"/>
      <c r="J3" s="13"/>
      <c r="K3" s="13"/>
      <c r="M3" s="14" t="s">
        <v>48</v>
      </c>
    </row>
    <row r="4" spans="2:14" ht="25.5" customHeight="1" x14ac:dyDescent="0.2">
      <c r="B4" s="448"/>
      <c r="C4" s="446" t="s">
        <v>49</v>
      </c>
      <c r="D4" s="446"/>
      <c r="E4" s="446"/>
      <c r="F4" s="446"/>
      <c r="G4" s="446"/>
      <c r="H4" s="446"/>
      <c r="I4" s="450"/>
      <c r="J4" s="13"/>
      <c r="K4" s="13"/>
      <c r="M4" s="14" t="s">
        <v>50</v>
      </c>
    </row>
    <row r="5" spans="2:14" ht="25.5" customHeight="1" x14ac:dyDescent="0.2">
      <c r="B5" s="448"/>
      <c r="C5" s="446" t="s">
        <v>51</v>
      </c>
      <c r="D5" s="446"/>
      <c r="E5" s="446"/>
      <c r="F5" s="446"/>
      <c r="G5" s="451" t="s">
        <v>52</v>
      </c>
      <c r="H5" s="451"/>
      <c r="I5" s="450"/>
      <c r="J5" s="13"/>
      <c r="K5" s="13"/>
      <c r="M5" s="14" t="s">
        <v>53</v>
      </c>
    </row>
    <row r="6" spans="2:14" ht="23.25" customHeight="1" x14ac:dyDescent="0.2">
      <c r="B6" s="430" t="s">
        <v>54</v>
      </c>
      <c r="C6" s="431"/>
      <c r="D6" s="431"/>
      <c r="E6" s="431"/>
      <c r="F6" s="431"/>
      <c r="G6" s="431"/>
      <c r="H6" s="431"/>
      <c r="I6" s="432"/>
      <c r="J6" s="15"/>
      <c r="K6" s="15"/>
    </row>
    <row r="7" spans="2:14" ht="24" customHeight="1" x14ac:dyDescent="0.2">
      <c r="B7" s="433" t="s">
        <v>55</v>
      </c>
      <c r="C7" s="434"/>
      <c r="D7" s="434"/>
      <c r="E7" s="434"/>
      <c r="F7" s="434"/>
      <c r="G7" s="434"/>
      <c r="H7" s="434"/>
      <c r="I7" s="435"/>
      <c r="J7" s="16"/>
      <c r="K7" s="16"/>
    </row>
    <row r="8" spans="2:14" ht="24" customHeight="1" x14ac:dyDescent="0.2">
      <c r="B8" s="436" t="s">
        <v>56</v>
      </c>
      <c r="C8" s="437"/>
      <c r="D8" s="437"/>
      <c r="E8" s="437"/>
      <c r="F8" s="437"/>
      <c r="G8" s="437"/>
      <c r="H8" s="437"/>
      <c r="I8" s="438"/>
      <c r="J8" s="64"/>
      <c r="K8" s="64"/>
      <c r="N8" s="6" t="s">
        <v>57</v>
      </c>
    </row>
    <row r="9" spans="2:14" ht="30.75" customHeight="1" x14ac:dyDescent="0.2">
      <c r="B9" s="104" t="s">
        <v>58</v>
      </c>
      <c r="C9" s="65">
        <v>14</v>
      </c>
      <c r="D9" s="442" t="s">
        <v>59</v>
      </c>
      <c r="E9" s="442"/>
      <c r="F9" s="393" t="s">
        <v>207</v>
      </c>
      <c r="G9" s="394"/>
      <c r="H9" s="394"/>
      <c r="I9" s="395"/>
      <c r="J9" s="18"/>
      <c r="K9" s="18"/>
      <c r="M9" s="14" t="s">
        <v>60</v>
      </c>
      <c r="N9" s="6" t="s">
        <v>61</v>
      </c>
    </row>
    <row r="10" spans="2:14" ht="30.75" customHeight="1" x14ac:dyDescent="0.2">
      <c r="B10" s="21" t="s">
        <v>62</v>
      </c>
      <c r="C10" s="66" t="s">
        <v>81</v>
      </c>
      <c r="D10" s="443" t="s">
        <v>63</v>
      </c>
      <c r="E10" s="444"/>
      <c r="F10" s="427" t="s">
        <v>155</v>
      </c>
      <c r="G10" s="428"/>
      <c r="H10" s="19" t="s">
        <v>64</v>
      </c>
      <c r="I10" s="82" t="s">
        <v>81</v>
      </c>
      <c r="J10" s="20"/>
      <c r="K10" s="20"/>
      <c r="M10" s="14" t="s">
        <v>65</v>
      </c>
      <c r="N10" s="6" t="s">
        <v>66</v>
      </c>
    </row>
    <row r="11" spans="2:14" ht="30.75" customHeight="1" x14ac:dyDescent="0.2">
      <c r="B11" s="21" t="s">
        <v>67</v>
      </c>
      <c r="C11" s="439" t="s">
        <v>156</v>
      </c>
      <c r="D11" s="439"/>
      <c r="E11" s="439"/>
      <c r="F11" s="439"/>
      <c r="G11" s="19" t="s">
        <v>68</v>
      </c>
      <c r="H11" s="440">
        <v>1032</v>
      </c>
      <c r="I11" s="441"/>
      <c r="J11" s="22"/>
      <c r="K11" s="22"/>
      <c r="M11" s="14" t="s">
        <v>69</v>
      </c>
      <c r="N11" s="6" t="s">
        <v>70</v>
      </c>
    </row>
    <row r="12" spans="2:14" ht="30.75" customHeight="1" x14ac:dyDescent="0.2">
      <c r="B12" s="21" t="s">
        <v>71</v>
      </c>
      <c r="C12" s="424" t="s">
        <v>65</v>
      </c>
      <c r="D12" s="424"/>
      <c r="E12" s="424"/>
      <c r="F12" s="424"/>
      <c r="G12" s="19" t="s">
        <v>72</v>
      </c>
      <c r="H12" s="629" t="s">
        <v>165</v>
      </c>
      <c r="I12" s="630"/>
      <c r="J12" s="23"/>
      <c r="K12" s="23"/>
      <c r="M12" s="24" t="s">
        <v>73</v>
      </c>
    </row>
    <row r="13" spans="2:14" ht="30.75" customHeight="1" x14ac:dyDescent="0.2">
      <c r="B13" s="21" t="s">
        <v>74</v>
      </c>
      <c r="C13" s="420" t="s">
        <v>45</v>
      </c>
      <c r="D13" s="420"/>
      <c r="E13" s="420"/>
      <c r="F13" s="420"/>
      <c r="G13" s="420"/>
      <c r="H13" s="420"/>
      <c r="I13" s="421"/>
      <c r="J13" s="25"/>
      <c r="K13" s="25"/>
      <c r="M13" s="24"/>
    </row>
    <row r="14" spans="2:14" ht="30.75" customHeight="1" x14ac:dyDescent="0.2">
      <c r="B14" s="21" t="s">
        <v>75</v>
      </c>
      <c r="C14" s="427" t="s">
        <v>153</v>
      </c>
      <c r="D14" s="428"/>
      <c r="E14" s="428"/>
      <c r="F14" s="428"/>
      <c r="G14" s="428"/>
      <c r="H14" s="428"/>
      <c r="I14" s="429"/>
      <c r="J14" s="20"/>
      <c r="K14" s="20"/>
      <c r="M14" s="24"/>
      <c r="N14" s="6" t="s">
        <v>76</v>
      </c>
    </row>
    <row r="15" spans="2:14" ht="30.75" customHeight="1" x14ac:dyDescent="0.2">
      <c r="B15" s="21" t="s">
        <v>77</v>
      </c>
      <c r="C15" s="393" t="s">
        <v>166</v>
      </c>
      <c r="D15" s="394"/>
      <c r="E15" s="394"/>
      <c r="F15" s="631"/>
      <c r="G15" s="19" t="s">
        <v>78</v>
      </c>
      <c r="H15" s="416" t="s">
        <v>91</v>
      </c>
      <c r="I15" s="417"/>
      <c r="J15" s="20"/>
      <c r="K15" s="20"/>
      <c r="M15" s="24" t="s">
        <v>80</v>
      </c>
      <c r="N15" s="6" t="s">
        <v>81</v>
      </c>
    </row>
    <row r="16" spans="2:14" ht="30.75" customHeight="1" x14ac:dyDescent="0.2">
      <c r="B16" s="21" t="s">
        <v>82</v>
      </c>
      <c r="C16" s="418" t="s">
        <v>215</v>
      </c>
      <c r="D16" s="419"/>
      <c r="E16" s="419"/>
      <c r="F16" s="419"/>
      <c r="G16" s="19" t="s">
        <v>83</v>
      </c>
      <c r="H16" s="416" t="s">
        <v>70</v>
      </c>
      <c r="I16" s="417"/>
      <c r="J16" s="20"/>
      <c r="K16" s="20"/>
      <c r="M16" s="24" t="s">
        <v>84</v>
      </c>
    </row>
    <row r="17" spans="2:14" ht="36" customHeight="1" x14ac:dyDescent="0.2">
      <c r="B17" s="21" t="s">
        <v>85</v>
      </c>
      <c r="C17" s="632" t="s">
        <v>167</v>
      </c>
      <c r="D17" s="633"/>
      <c r="E17" s="633"/>
      <c r="F17" s="633"/>
      <c r="G17" s="633"/>
      <c r="H17" s="633"/>
      <c r="I17" s="634"/>
      <c r="J17" s="25"/>
      <c r="K17" s="25"/>
      <c r="M17" s="24" t="s">
        <v>86</v>
      </c>
      <c r="N17" s="6" t="s">
        <v>39</v>
      </c>
    </row>
    <row r="18" spans="2:14" ht="30.75" customHeight="1" x14ac:dyDescent="0.2">
      <c r="B18" s="21" t="s">
        <v>87</v>
      </c>
      <c r="C18" s="393" t="s">
        <v>168</v>
      </c>
      <c r="D18" s="394"/>
      <c r="E18" s="394"/>
      <c r="F18" s="394"/>
      <c r="G18" s="394"/>
      <c r="H18" s="394"/>
      <c r="I18" s="395"/>
      <c r="J18" s="26"/>
      <c r="K18" s="26"/>
      <c r="M18" s="24" t="s">
        <v>88</v>
      </c>
      <c r="N18" s="6" t="s">
        <v>40</v>
      </c>
    </row>
    <row r="19" spans="2:14" ht="30.75" customHeight="1" x14ac:dyDescent="0.2">
      <c r="B19" s="21" t="s">
        <v>89</v>
      </c>
      <c r="C19" s="635" t="s">
        <v>200</v>
      </c>
      <c r="D19" s="636"/>
      <c r="E19" s="636"/>
      <c r="F19" s="636"/>
      <c r="G19" s="636"/>
      <c r="H19" s="636"/>
      <c r="I19" s="637"/>
      <c r="J19" s="27"/>
      <c r="K19" s="27"/>
      <c r="M19" s="24"/>
      <c r="N19" s="6" t="s">
        <v>41</v>
      </c>
    </row>
    <row r="20" spans="2:14" ht="30.75" customHeight="1" x14ac:dyDescent="0.2">
      <c r="B20" s="21" t="s">
        <v>90</v>
      </c>
      <c r="C20" s="638" t="s">
        <v>152</v>
      </c>
      <c r="D20" s="639"/>
      <c r="E20" s="639"/>
      <c r="F20" s="639"/>
      <c r="G20" s="639"/>
      <c r="H20" s="639"/>
      <c r="I20" s="640"/>
      <c r="J20" s="28"/>
      <c r="K20" s="28"/>
      <c r="M20" s="24" t="s">
        <v>91</v>
      </c>
      <c r="N20" s="6" t="s">
        <v>42</v>
      </c>
    </row>
    <row r="21" spans="2:14" ht="27.75" customHeight="1" x14ac:dyDescent="0.2">
      <c r="B21" s="409" t="s">
        <v>92</v>
      </c>
      <c r="C21" s="411" t="s">
        <v>93</v>
      </c>
      <c r="D21" s="411"/>
      <c r="E21" s="411"/>
      <c r="F21" s="412" t="s">
        <v>94</v>
      </c>
      <c r="G21" s="412"/>
      <c r="H21" s="412"/>
      <c r="I21" s="413"/>
      <c r="J21" s="29"/>
      <c r="K21" s="29"/>
      <c r="M21" s="24" t="s">
        <v>79</v>
      </c>
      <c r="N21" s="6" t="s">
        <v>43</v>
      </c>
    </row>
    <row r="22" spans="2:14" ht="27" customHeight="1" x14ac:dyDescent="0.2">
      <c r="B22" s="410"/>
      <c r="C22" s="635" t="s">
        <v>169</v>
      </c>
      <c r="D22" s="636"/>
      <c r="E22" s="641"/>
      <c r="F22" s="635" t="s">
        <v>171</v>
      </c>
      <c r="G22" s="636"/>
      <c r="H22" s="636"/>
      <c r="I22" s="637"/>
      <c r="J22" s="27"/>
      <c r="K22" s="27"/>
      <c r="M22" s="24" t="s">
        <v>95</v>
      </c>
      <c r="N22" s="6" t="s">
        <v>44</v>
      </c>
    </row>
    <row r="23" spans="2:14" ht="39.75" customHeight="1" x14ac:dyDescent="0.2">
      <c r="B23" s="21" t="s">
        <v>96</v>
      </c>
      <c r="C23" s="427" t="s">
        <v>152</v>
      </c>
      <c r="D23" s="428"/>
      <c r="E23" s="642"/>
      <c r="F23" s="427" t="s">
        <v>152</v>
      </c>
      <c r="G23" s="428"/>
      <c r="H23" s="428"/>
      <c r="I23" s="429"/>
      <c r="J23" s="20"/>
      <c r="K23" s="20"/>
      <c r="M23" s="24"/>
      <c r="N23" s="6" t="s">
        <v>45</v>
      </c>
    </row>
    <row r="24" spans="2:14" ht="44.25" customHeight="1" x14ac:dyDescent="0.2">
      <c r="B24" s="21" t="s">
        <v>97</v>
      </c>
      <c r="C24" s="643" t="s">
        <v>170</v>
      </c>
      <c r="D24" s="644"/>
      <c r="E24" s="645"/>
      <c r="F24" s="635" t="s">
        <v>172</v>
      </c>
      <c r="G24" s="636"/>
      <c r="H24" s="636"/>
      <c r="I24" s="637"/>
      <c r="J24" s="26"/>
      <c r="K24" s="26"/>
      <c r="M24" s="30"/>
      <c r="N24" s="6" t="s">
        <v>46</v>
      </c>
    </row>
    <row r="25" spans="2:14" ht="29.25" customHeight="1" x14ac:dyDescent="0.2">
      <c r="B25" s="21" t="s">
        <v>98</v>
      </c>
      <c r="C25" s="396" t="s">
        <v>215</v>
      </c>
      <c r="D25" s="397"/>
      <c r="E25" s="398"/>
      <c r="F25" s="19" t="s">
        <v>99</v>
      </c>
      <c r="G25" s="646">
        <v>74</v>
      </c>
      <c r="H25" s="647"/>
      <c r="I25" s="648"/>
      <c r="J25" s="31"/>
      <c r="K25" s="31"/>
      <c r="M25" s="30"/>
    </row>
    <row r="26" spans="2:14" ht="27" customHeight="1" x14ac:dyDescent="0.2">
      <c r="B26" s="21" t="s">
        <v>100</v>
      </c>
      <c r="C26" s="393" t="s">
        <v>216</v>
      </c>
      <c r="D26" s="394"/>
      <c r="E26" s="631"/>
      <c r="F26" s="19" t="s">
        <v>101</v>
      </c>
      <c r="G26" s="646">
        <v>0</v>
      </c>
      <c r="H26" s="647"/>
      <c r="I26" s="648"/>
      <c r="J26" s="32"/>
      <c r="K26" s="32"/>
      <c r="M26" s="30"/>
    </row>
    <row r="27" spans="2:14" ht="47.25" customHeight="1" x14ac:dyDescent="0.2">
      <c r="B27" s="103" t="s">
        <v>102</v>
      </c>
      <c r="C27" s="427" t="s">
        <v>86</v>
      </c>
      <c r="D27" s="428"/>
      <c r="E27" s="642"/>
      <c r="F27" s="33" t="s">
        <v>103</v>
      </c>
      <c r="G27" s="403" t="s">
        <v>182</v>
      </c>
      <c r="H27" s="404"/>
      <c r="I27" s="405"/>
      <c r="J27" s="29"/>
      <c r="K27" s="29"/>
      <c r="M27" s="30"/>
    </row>
    <row r="28" spans="2:14" ht="30" customHeight="1" x14ac:dyDescent="0.2">
      <c r="B28" s="373" t="s">
        <v>104</v>
      </c>
      <c r="C28" s="374"/>
      <c r="D28" s="374"/>
      <c r="E28" s="374"/>
      <c r="F28" s="374"/>
      <c r="G28" s="374"/>
      <c r="H28" s="374"/>
      <c r="I28" s="375"/>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51"/>
      <c r="D42" s="351"/>
      <c r="E42" s="351"/>
      <c r="F42" s="351"/>
      <c r="G42" s="351"/>
      <c r="H42" s="351"/>
      <c r="I42" s="369"/>
      <c r="J42" s="40"/>
      <c r="K42" s="40"/>
    </row>
    <row r="43" spans="2:11" ht="29.25" customHeight="1" x14ac:dyDescent="0.2">
      <c r="B43" s="373" t="s">
        <v>126</v>
      </c>
      <c r="C43" s="374"/>
      <c r="D43" s="374"/>
      <c r="E43" s="374"/>
      <c r="F43" s="374"/>
      <c r="G43" s="374"/>
      <c r="H43" s="374"/>
      <c r="I43" s="375"/>
      <c r="J43" s="64"/>
      <c r="K43" s="64"/>
    </row>
    <row r="44" spans="2:11" ht="32.25" customHeight="1" x14ac:dyDescent="0.2">
      <c r="B44" s="381"/>
      <c r="C44" s="382"/>
      <c r="D44" s="382"/>
      <c r="E44" s="382"/>
      <c r="F44" s="382"/>
      <c r="G44" s="382"/>
      <c r="H44" s="382"/>
      <c r="I44" s="383"/>
      <c r="J44" s="64"/>
      <c r="K44" s="64"/>
    </row>
    <row r="45" spans="2:11" ht="32.25" customHeight="1" x14ac:dyDescent="0.2">
      <c r="B45" s="384"/>
      <c r="C45" s="385"/>
      <c r="D45" s="385"/>
      <c r="E45" s="385"/>
      <c r="F45" s="385"/>
      <c r="G45" s="385"/>
      <c r="H45" s="385"/>
      <c r="I45" s="386"/>
      <c r="J45" s="40"/>
      <c r="K45" s="40"/>
    </row>
    <row r="46" spans="2:11" ht="32.25" customHeight="1" x14ac:dyDescent="0.2">
      <c r="B46" s="384"/>
      <c r="C46" s="385"/>
      <c r="D46" s="385"/>
      <c r="E46" s="385"/>
      <c r="F46" s="385"/>
      <c r="G46" s="385"/>
      <c r="H46" s="385"/>
      <c r="I46" s="386"/>
      <c r="J46" s="40"/>
      <c r="K46" s="40"/>
    </row>
    <row r="47" spans="2:11" ht="32.25" customHeight="1" x14ac:dyDescent="0.2">
      <c r="B47" s="384"/>
      <c r="C47" s="385"/>
      <c r="D47" s="385"/>
      <c r="E47" s="385"/>
      <c r="F47" s="385"/>
      <c r="G47" s="385"/>
      <c r="H47" s="385"/>
      <c r="I47" s="386"/>
      <c r="J47" s="40"/>
      <c r="K47" s="40"/>
    </row>
    <row r="48" spans="2:11" ht="32.25" customHeight="1" x14ac:dyDescent="0.2">
      <c r="B48" s="387"/>
      <c r="C48" s="388"/>
      <c r="D48" s="388"/>
      <c r="E48" s="388"/>
      <c r="F48" s="388"/>
      <c r="G48" s="388"/>
      <c r="H48" s="388"/>
      <c r="I48" s="389"/>
      <c r="J48" s="41"/>
      <c r="K48" s="41"/>
    </row>
    <row r="49" spans="2:11" ht="79.5" customHeight="1" x14ac:dyDescent="0.2">
      <c r="B49" s="21" t="s">
        <v>127</v>
      </c>
      <c r="C49" s="649"/>
      <c r="D49" s="650"/>
      <c r="E49" s="650"/>
      <c r="F49" s="650"/>
      <c r="G49" s="650"/>
      <c r="H49" s="650"/>
      <c r="I49" s="651"/>
      <c r="J49" s="42"/>
      <c r="K49" s="42"/>
    </row>
    <row r="50" spans="2:11" ht="26.25" customHeight="1" x14ac:dyDescent="0.2">
      <c r="B50" s="21" t="s">
        <v>128</v>
      </c>
      <c r="C50" s="652"/>
      <c r="D50" s="653"/>
      <c r="E50" s="653"/>
      <c r="F50" s="653"/>
      <c r="G50" s="653"/>
      <c r="H50" s="653"/>
      <c r="I50" s="654"/>
      <c r="J50" s="42"/>
      <c r="K50" s="42"/>
    </row>
    <row r="51" spans="2:11" ht="64.5" customHeight="1" x14ac:dyDescent="0.2">
      <c r="B51" s="133" t="s">
        <v>129</v>
      </c>
      <c r="C51" s="649"/>
      <c r="D51" s="650"/>
      <c r="E51" s="650"/>
      <c r="F51" s="650"/>
      <c r="G51" s="650"/>
      <c r="H51" s="650"/>
      <c r="I51" s="651"/>
      <c r="J51" s="42"/>
      <c r="K51" s="42"/>
    </row>
    <row r="52" spans="2:11" ht="29.25" customHeight="1" x14ac:dyDescent="0.2">
      <c r="B52" s="373" t="s">
        <v>130</v>
      </c>
      <c r="C52" s="374"/>
      <c r="D52" s="374"/>
      <c r="E52" s="374"/>
      <c r="F52" s="374"/>
      <c r="G52" s="374"/>
      <c r="H52" s="374"/>
      <c r="I52" s="375"/>
      <c r="J52" s="42"/>
      <c r="K52" s="42"/>
    </row>
    <row r="53" spans="2:11" ht="33" customHeight="1" x14ac:dyDescent="0.2">
      <c r="B53" s="376" t="s">
        <v>131</v>
      </c>
      <c r="C53" s="134" t="s">
        <v>132</v>
      </c>
      <c r="D53" s="377" t="s">
        <v>133</v>
      </c>
      <c r="E53" s="377"/>
      <c r="F53" s="377"/>
      <c r="G53" s="377" t="s">
        <v>134</v>
      </c>
      <c r="H53" s="377"/>
      <c r="I53" s="378"/>
      <c r="J53" s="43"/>
      <c r="K53" s="43"/>
    </row>
    <row r="54" spans="2:11" ht="31.5" customHeight="1" x14ac:dyDescent="0.2">
      <c r="B54" s="376"/>
      <c r="C54" s="113"/>
      <c r="D54" s="351"/>
      <c r="E54" s="351"/>
      <c r="F54" s="351"/>
      <c r="G54" s="379"/>
      <c r="H54" s="379"/>
      <c r="I54" s="380"/>
      <c r="J54" s="43"/>
      <c r="K54" s="43"/>
    </row>
    <row r="55" spans="2:11" ht="31.5" customHeight="1" x14ac:dyDescent="0.2">
      <c r="B55" s="133" t="s">
        <v>135</v>
      </c>
      <c r="C55" s="655" t="s">
        <v>173</v>
      </c>
      <c r="D55" s="656"/>
      <c r="E55" s="364" t="s">
        <v>136</v>
      </c>
      <c r="F55" s="364"/>
      <c r="G55" s="363" t="s">
        <v>158</v>
      </c>
      <c r="H55" s="363"/>
      <c r="I55" s="365"/>
      <c r="J55" s="45"/>
      <c r="K55" s="45"/>
    </row>
    <row r="56" spans="2:11" ht="31.5" customHeight="1" x14ac:dyDescent="0.2">
      <c r="B56" s="133" t="s">
        <v>137</v>
      </c>
      <c r="C56" s="351" t="str">
        <f>+'[3]HV 1'!C56:D56</f>
        <v>NICOLAS ADOLFO CORREAL HUERTAS</v>
      </c>
      <c r="D56" s="351"/>
      <c r="E56" s="366" t="s">
        <v>138</v>
      </c>
      <c r="F56" s="366"/>
      <c r="G56" s="363" t="str">
        <f>+'[7]HV 1'!G59:I59</f>
        <v>DIANA VIDAL</v>
      </c>
      <c r="H56" s="363"/>
      <c r="I56" s="365"/>
      <c r="J56" s="45"/>
      <c r="K56" s="45"/>
    </row>
    <row r="57" spans="2:11" ht="31.5" customHeight="1" x14ac:dyDescent="0.2">
      <c r="B57" s="133" t="s">
        <v>139</v>
      </c>
      <c r="C57" s="351"/>
      <c r="D57" s="351"/>
      <c r="E57" s="352" t="s">
        <v>140</v>
      </c>
      <c r="F57" s="353"/>
      <c r="G57" s="356"/>
      <c r="H57" s="357"/>
      <c r="I57" s="358"/>
      <c r="J57" s="46"/>
      <c r="K57" s="46"/>
    </row>
    <row r="58" spans="2:11" ht="31.5" customHeight="1" thickBot="1" x14ac:dyDescent="0.25">
      <c r="B58" s="84" t="s">
        <v>141</v>
      </c>
      <c r="C58" s="362"/>
      <c r="D58" s="362"/>
      <c r="E58" s="354"/>
      <c r="F58" s="355"/>
      <c r="G58" s="359"/>
      <c r="H58" s="360"/>
      <c r="I58" s="361"/>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68"/>
      <c r="C1" s="471" t="s">
        <v>24</v>
      </c>
      <c r="D1" s="472"/>
      <c r="E1" s="472"/>
      <c r="F1" s="472"/>
      <c r="G1" s="472"/>
      <c r="H1" s="473"/>
      <c r="I1" s="474"/>
      <c r="J1" s="475"/>
    </row>
    <row r="2" spans="2:11" ht="18" customHeight="1" thickBot="1" x14ac:dyDescent="0.3">
      <c r="B2" s="469"/>
      <c r="C2" s="480" t="s">
        <v>25</v>
      </c>
      <c r="D2" s="481"/>
      <c r="E2" s="481"/>
      <c r="F2" s="481"/>
      <c r="G2" s="481"/>
      <c r="H2" s="482"/>
      <c r="I2" s="476"/>
      <c r="J2" s="477"/>
    </row>
    <row r="3" spans="2:11" ht="18" customHeight="1" thickBot="1" x14ac:dyDescent="0.3">
      <c r="B3" s="469"/>
      <c r="C3" s="480" t="s">
        <v>183</v>
      </c>
      <c r="D3" s="481"/>
      <c r="E3" s="481"/>
      <c r="F3" s="481"/>
      <c r="G3" s="481"/>
      <c r="H3" s="482"/>
      <c r="I3" s="476"/>
      <c r="J3" s="477"/>
    </row>
    <row r="4" spans="2:11" ht="18" customHeight="1" thickBot="1" x14ac:dyDescent="0.3">
      <c r="B4" s="470"/>
      <c r="C4" s="480" t="s">
        <v>143</v>
      </c>
      <c r="D4" s="481"/>
      <c r="E4" s="481"/>
      <c r="F4" s="482"/>
      <c r="G4" s="483" t="s">
        <v>190</v>
      </c>
      <c r="H4" s="484"/>
      <c r="I4" s="478"/>
      <c r="J4" s="479"/>
    </row>
    <row r="5" spans="2:11" ht="18" customHeight="1" thickBot="1" x14ac:dyDescent="0.3">
      <c r="B5" s="57"/>
      <c r="C5" s="58"/>
      <c r="D5" s="58"/>
      <c r="E5" s="58"/>
      <c r="F5" s="58"/>
      <c r="G5" s="58"/>
      <c r="H5" s="58"/>
      <c r="I5" s="58"/>
      <c r="J5" s="59"/>
    </row>
    <row r="6" spans="2:11" ht="51.75" customHeight="1" thickBot="1" x14ac:dyDescent="0.3">
      <c r="B6" s="1" t="s">
        <v>199</v>
      </c>
      <c r="C6" s="485" t="str">
        <f>+'[5]Sección 1. Metas - Magnitud'!C7</f>
        <v>1032 - Gestión y control de tránsito y transporte</v>
      </c>
      <c r="D6" s="486"/>
      <c r="E6" s="487"/>
      <c r="F6" s="60"/>
      <c r="G6" s="58"/>
      <c r="H6" s="58"/>
      <c r="I6" s="58"/>
      <c r="J6" s="59"/>
    </row>
    <row r="7" spans="2:11" ht="32.25" customHeight="1" thickBot="1" x14ac:dyDescent="0.3">
      <c r="B7" s="2" t="s">
        <v>0</v>
      </c>
      <c r="C7" s="485" t="str">
        <f>+'[5]Sección 1. Metas - Magnitud'!C8:F8</f>
        <v>Dirección de Control y Vigilancia</v>
      </c>
      <c r="D7" s="486"/>
      <c r="E7" s="487"/>
      <c r="F7" s="60"/>
      <c r="G7" s="58"/>
      <c r="H7" s="58"/>
      <c r="I7" s="58"/>
      <c r="J7" s="59"/>
    </row>
    <row r="8" spans="2:11" ht="32.25" customHeight="1" thickBot="1" x14ac:dyDescent="0.3">
      <c r="B8" s="2" t="s">
        <v>144</v>
      </c>
      <c r="C8" s="485" t="str">
        <f>+'[5]Sección 1. Metas - Magnitud'!C9:F9</f>
        <v>Subsecretaría de Servicios de la Movilidad</v>
      </c>
      <c r="D8" s="486"/>
      <c r="E8" s="487"/>
      <c r="F8" s="4"/>
      <c r="G8" s="58"/>
      <c r="H8" s="58"/>
      <c r="I8" s="58"/>
      <c r="J8" s="59"/>
    </row>
    <row r="9" spans="2:11" ht="33.75" customHeight="1" thickBot="1" x14ac:dyDescent="0.3">
      <c r="B9" s="2" t="s">
        <v>28</v>
      </c>
      <c r="C9" s="485" t="s">
        <v>184</v>
      </c>
      <c r="D9" s="486"/>
      <c r="E9" s="487"/>
      <c r="F9" s="60"/>
      <c r="G9" s="58"/>
      <c r="H9" s="58"/>
      <c r="I9" s="58"/>
      <c r="J9" s="59"/>
    </row>
    <row r="10" spans="2:11" ht="33.75" customHeight="1" thickBot="1" x14ac:dyDescent="0.3">
      <c r="B10" s="106" t="s">
        <v>197</v>
      </c>
      <c r="C10" s="485" t="str">
        <f>+'[7]HV 14'!F9</f>
        <v>14. Realizar 241 visitas administrativas y de seguimiento a empresas prestadoras del servicio público de transporte.</v>
      </c>
      <c r="D10" s="486"/>
      <c r="E10" s="487"/>
      <c r="F10" s="60"/>
      <c r="G10" s="58"/>
      <c r="H10" s="58"/>
      <c r="I10" s="58"/>
      <c r="J10" s="59"/>
    </row>
    <row r="11" spans="2:11" ht="34.5" customHeight="1" x14ac:dyDescent="0.25"/>
    <row r="12" spans="2:11" ht="21.75" customHeight="1" x14ac:dyDescent="0.25">
      <c r="B12" s="461" t="s">
        <v>218</v>
      </c>
      <c r="C12" s="462"/>
      <c r="D12" s="462"/>
      <c r="E12" s="462"/>
      <c r="F12" s="462"/>
      <c r="G12" s="462"/>
      <c r="H12" s="463"/>
      <c r="I12" s="663" t="s">
        <v>145</v>
      </c>
      <c r="J12" s="664"/>
      <c r="K12" s="664"/>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661"/>
    </row>
    <row r="16" spans="2:11" x14ac:dyDescent="0.25">
      <c r="B16" s="154"/>
      <c r="C16" s="155"/>
      <c r="D16" s="156"/>
      <c r="E16" s="157"/>
      <c r="F16" s="155"/>
      <c r="G16" s="156"/>
      <c r="H16" s="158"/>
      <c r="I16" s="159"/>
      <c r="J16" s="160"/>
      <c r="K16" s="662"/>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657" t="s">
        <v>17</v>
      </c>
      <c r="C19" s="658"/>
      <c r="D19" s="169">
        <f>SUM(D15:D16)</f>
        <v>0</v>
      </c>
      <c r="E19" s="659" t="s">
        <v>17</v>
      </c>
      <c r="F19" s="660"/>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Andrés  Guerrero Caballero</cp:lastModifiedBy>
  <cp:lastPrinted>2018-04-10T15:28:46Z</cp:lastPrinted>
  <dcterms:created xsi:type="dcterms:W3CDTF">2010-03-25T16:40:43Z</dcterms:created>
  <dcterms:modified xsi:type="dcterms:W3CDTF">2021-12-10T17:38:44Z</dcterms:modified>
</cp:coreProperties>
</file>