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JULIO\Obligacion9\"/>
    </mc:Choice>
  </mc:AlternateContent>
  <xr:revisionPtr revIDLastSave="0" documentId="13_ncr:1_{9AA7C0C9-274E-4B16-B95B-62BC3685C240}"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69" l="1"/>
  <c r="D30" i="69" l="1"/>
  <c r="K27" i="66" l="1"/>
  <c r="L25" i="66"/>
  <c r="L21" i="66"/>
  <c r="L17" i="66"/>
  <c r="L13" i="66"/>
  <c r="L27" i="66" s="1"/>
  <c r="M27" i="66" s="1"/>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H35" i="69"/>
  <c r="E35" i="69"/>
  <c r="H34" i="69"/>
  <c r="E34" i="69"/>
  <c r="H33" i="69"/>
  <c r="E33" i="69"/>
  <c r="E32" i="69"/>
  <c r="E31" i="69"/>
  <c r="E30" i="69"/>
  <c r="E29" i="69"/>
  <c r="E28" i="69"/>
  <c r="H27" i="69"/>
  <c r="H28" i="69" s="1"/>
  <c r="H29" i="69" s="1"/>
  <c r="H30" i="69" s="1"/>
  <c r="H31" i="69" s="1"/>
  <c r="H32" i="69" s="1"/>
  <c r="G27" i="69"/>
  <c r="E27" i="69"/>
  <c r="I22" i="69"/>
  <c r="H38" i="68"/>
  <c r="E38" i="68"/>
  <c r="H37" i="68"/>
  <c r="E37" i="68"/>
  <c r="H36" i="68"/>
  <c r="E36" i="68"/>
  <c r="H35" i="68"/>
  <c r="E35" i="68"/>
  <c r="H34" i="68"/>
  <c r="E34" i="68"/>
  <c r="H33" i="68"/>
  <c r="E33" i="68"/>
  <c r="E32" i="68"/>
  <c r="E31" i="68"/>
  <c r="E30" i="68"/>
  <c r="E29" i="68"/>
  <c r="E28" i="68"/>
  <c r="H27" i="68"/>
  <c r="H28" i="68" s="1"/>
  <c r="H29" i="68" s="1"/>
  <c r="H30" i="68" s="1"/>
  <c r="H31" i="68" s="1"/>
  <c r="H32" i="68" s="1"/>
  <c r="G27" i="68"/>
  <c r="F27" i="68"/>
  <c r="E27" i="68"/>
  <c r="O24" i="68"/>
  <c r="P23" i="68"/>
  <c r="I22" i="68"/>
  <c r="H38" i="67"/>
  <c r="E38" i="67"/>
  <c r="H37" i="67"/>
  <c r="E37" i="67"/>
  <c r="H36" i="67"/>
  <c r="E36" i="67"/>
  <c r="H35" i="67"/>
  <c r="E35" i="67"/>
  <c r="H34" i="67"/>
  <c r="E34" i="67"/>
  <c r="H33" i="67"/>
  <c r="E33" i="67"/>
  <c r="E32" i="67"/>
  <c r="E31" i="67"/>
  <c r="E30" i="67"/>
  <c r="E29" i="67"/>
  <c r="E28" i="67"/>
  <c r="H27" i="67"/>
  <c r="H28" i="67" s="1"/>
  <c r="H29" i="67" s="1"/>
  <c r="H30" i="67" s="1"/>
  <c r="H31" i="67" s="1"/>
  <c r="H32" i="67" s="1"/>
  <c r="G27" i="67"/>
  <c r="F27" i="67"/>
  <c r="E27" i="67"/>
  <c r="I22" i="67"/>
  <c r="H38" i="24"/>
  <c r="E38" i="24"/>
  <c r="H37" i="24"/>
  <c r="E37" i="24"/>
  <c r="H36" i="24"/>
  <c r="E36" i="24"/>
  <c r="H35" i="24"/>
  <c r="E35" i="24"/>
  <c r="H34" i="24"/>
  <c r="E34" i="24"/>
  <c r="H33"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D31" i="62"/>
  <c r="D32" i="62" s="1"/>
  <c r="G30" i="62"/>
  <c r="F30" i="62"/>
  <c r="F31" i="62" s="1"/>
  <c r="F32" i="62" s="1"/>
  <c r="F33" i="62" s="1"/>
  <c r="F34" i="62" s="1"/>
  <c r="F35" i="62" s="1"/>
  <c r="F36" i="62" s="1"/>
  <c r="F37" i="62" s="1"/>
  <c r="F38" i="62" s="1"/>
  <c r="F39" i="62" s="1"/>
  <c r="F40" i="62" s="1"/>
  <c r="F41" i="62" s="1"/>
  <c r="D30" i="62"/>
  <c r="H30" i="62" s="1"/>
  <c r="AA21" i="5"/>
  <c r="AC21" i="5" s="1"/>
  <c r="I21" i="5"/>
  <c r="B21" i="5"/>
  <c r="AB19" i="5"/>
  <c r="AA19" i="5"/>
  <c r="AC19" i="5" s="1"/>
  <c r="I19" i="5"/>
  <c r="B19" i="5"/>
  <c r="AC17" i="5"/>
  <c r="AB17" i="5"/>
  <c r="AA17" i="5"/>
  <c r="I17" i="5"/>
  <c r="B17" i="5"/>
  <c r="Z15" i="5"/>
  <c r="Y15" i="5"/>
  <c r="X15" i="5"/>
  <c r="W15" i="5"/>
  <c r="V15" i="5"/>
  <c r="U15" i="5"/>
  <c r="T15" i="5"/>
  <c r="S15" i="5"/>
  <c r="AA15" i="5" s="1"/>
  <c r="AB15" i="5" s="1"/>
  <c r="N15" i="5"/>
  <c r="M15" i="5"/>
  <c r="L15" i="5"/>
  <c r="K15" i="5"/>
  <c r="J15" i="5"/>
  <c r="B15" i="5"/>
  <c r="AB13" i="5"/>
  <c r="AA13" i="5"/>
  <c r="Z13" i="5"/>
  <c r="Y13" i="5"/>
  <c r="X13" i="5"/>
  <c r="W13" i="5"/>
  <c r="V13" i="5"/>
  <c r="U13" i="5"/>
  <c r="T13" i="5"/>
  <c r="S13" i="5"/>
  <c r="O13" i="5"/>
  <c r="N13" i="5"/>
  <c r="M13" i="5"/>
  <c r="L13" i="5"/>
  <c r="K13" i="5"/>
  <c r="J13" i="5"/>
  <c r="AC13" i="5" s="1"/>
  <c r="I13" i="5"/>
  <c r="B13" i="5"/>
  <c r="A11" i="5"/>
  <c r="C9" i="5"/>
  <c r="C8" i="5"/>
  <c r="C7" i="5"/>
  <c r="D33" i="62" l="1"/>
  <c r="I32" i="62"/>
  <c r="H32" i="62"/>
  <c r="I15" i="5"/>
  <c r="AC15" i="5" s="1"/>
  <c r="I30" i="62"/>
  <c r="H31" i="62"/>
  <c r="G27" i="24"/>
  <c r="H30" i="47"/>
  <c r="I27" i="69"/>
  <c r="D31" i="47"/>
  <c r="I31" i="62"/>
  <c r="H27" i="24"/>
  <c r="H28" i="24" s="1"/>
  <c r="H29" i="24" s="1"/>
  <c r="H30" i="24" s="1"/>
  <c r="H31" i="24" s="1"/>
  <c r="H32" i="24" s="1"/>
  <c r="AB21" i="5"/>
  <c r="I27" i="67"/>
  <c r="I27" i="24"/>
  <c r="I27" i="68"/>
  <c r="I33" i="62" l="1"/>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<sst xmlns="http://schemas.openxmlformats.org/spreadsheetml/2006/main" count="919" uniqueCount="363">
  <si>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</si>
  <si>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</si>
  <si>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</si>
  <si>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</si>
  <si>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</si>
  <si>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</si>
  <si>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</si>
  <si>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</si>
  <si>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</si>
  <si>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</si>
  <si>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</si>
  <si>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</si>
  <si>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</si>
  <si>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</si>
  <si>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</si>
  <si>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</si>
  <si>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</si>
  <si>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</si>
  <si>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</si>
  <si>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</si>
  <si>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</si>
  <si>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</si>
  <si>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</si>
  <si>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</si>
  <si>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</si>
  <si>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</si>
  <si>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</si>
  <si>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</si>
  <si>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</si>
  <si>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</si>
  <si>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</si>
  <si>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</si>
  <si>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</si>
  <si>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</si>
  <si>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</si>
  <si>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</si>
  <si>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</si>
  <si>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</si>
  <si>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</si>
  <si>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</si>
  <si>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</si>
  <si>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</si>
  <si>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</si>
  <si>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</si>
  <si>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</si>
  <si>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</si>
  <si>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</si>
  <si>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</si>
  <si>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</si>
  <si>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</si>
  <si>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</si>
  <si>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</si>
  <si>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</si>
  <si>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</si>
  <si>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</si>
  <si>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</si>
  <si>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</si>
  <si>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</si>
  <si>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</si>
  <si>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</si>
  <si>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</si>
  <si>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</si>
  <si>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</si>
  <si>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</si>
  <si>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</si>
  <si>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</si>
  <si>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</si>
  <si>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</si>
  <si>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</si>
  <si>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</si>
  <si>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</si>
  <si>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</si>
  <si>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</si>
  <si>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</si>
  <si>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</si>
  <si>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</si>
  <si>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</si>
  <si>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</si>
  <si>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</si>
  <si>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</si>
  <si>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</si>
  <si>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</si>
  <si>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</si>
  <si>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</si>
  <si>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</si>
  <si>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</si>
  <si>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</si>
  <si>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</si>
  <si>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</si>
  <si>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</si>
  <si>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</si>
  <si>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</si>
  <si>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</si>
  <si>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</si>
  <si>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</si>
  <si>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</si>
  <si>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</si>
  <si>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</si>
  <si>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</si>
  <si>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</si>
  <si>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</si>
  <si>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</si>
  <si>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</si>
  <si>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</si>
  <si>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</si>
  <si>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</si>
  <si>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</si>
  <si>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</si>
  <si>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</si>
  <si>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</si>
  <si>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</si>
  <si>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</si>
  <si>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</si>
  <si>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</si>
  <si>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</si>
  <si>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</si>
  <si>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</si>
  <si>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</si>
  <si>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</si>
  <si>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</si>
  <si>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</si>
  <si>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</si>
  <si>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</si>
  <si>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</si>
  <si>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</si>
  <si>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</si>
  <si>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</si>
  <si>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</si>
  <si>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</si>
  <si>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</si>
  <si>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</si>
  <si>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</si>
  <si>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</si>
  <si>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</si>
  <si>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</si>
  <si>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</si>
  <si>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</si>
  <si>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</si>
  <si>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</si>
  <si>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</si>
  <si>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</si>
  <si>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</si>
  <si>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</si>
  <si>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</si>
  <si>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</si>
  <si>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</si>
  <si>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</si>
  <si>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</si>
  <si>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</si>
  <si>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</si>
  <si>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</si>
  <si>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</si>
  <si>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</si>
  <si>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</si>
  <si>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</si>
  <si>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</si>
  <si>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</si>
  <si>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</si>
  <si>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</si>
  <si>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</si>
  <si>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</si>
  <si>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</si>
  <si>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</si>
  <si>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</si>
  <si>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</si>
  <si>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</si>
  <si>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</si>
  <si>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</si>
  <si>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</si>
  <si>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</si>
  <si>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</si>
  <si>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</si>
  <si>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</si>
  <si>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</si>
  <si>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</si>
  <si>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</si>
  <si>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</si>
  <si>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</si>
  <si>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</si>
  <si>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</si>
  <si>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</si>
  <si>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</si>
  <si>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</si>
  <si>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</si>
  <si>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</si>
  <si>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</si>
  <si>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</si>
  <si>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</si>
  <si>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</si>
  <si>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</si>
  <si>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</si>
  <si>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</si>
  <si>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</si>
  <si>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</si>
  <si>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</si>
  <si>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</si>
  <si>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</si>
  <si>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</si>
  <si>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</si>
  <si>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</si>
  <si>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</si>
  <si>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</si>
  <si>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</si>
  <si>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</si>
  <si>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</si>
  <si>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</si>
  <si>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</si>
  <si>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</si>
  <si>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</si>
  <si>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</si>
  <si>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</si>
  <si>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</si>
  <si>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</si>
  <si>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</si>
  <si>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</si>
  <si>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</si>
  <si>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</si>
  <si>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</si>
  <si>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</si>
  <si>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</si>
  <si>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</si>
  <si>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</si>
  <si>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</si>
  <si>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</si>
  <si>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</si>
  <si>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</si>
  <si>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</si>
  <si>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</si>
  <si>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</si>
  <si>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</si>
  <si>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</si>
  <si>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</si>
  <si>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</si>
  <si>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</si>
  <si>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</si>
  <si>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</si>
  <si>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</si>
  <si>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</si>
  <si>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</si>
  <si>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</si>
  <si>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</si>
  <si>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</si>
  <si>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</si>
  <si>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</si>
  <si>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</si>
  <si>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</si>
  <si>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</si>
  <si>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</si>
  <si>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</si>
  <si>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</si>
  <si>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</si>
  <si>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</si>
  <si>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</si>
  <si>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</si>
  <si>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</si>
  <si>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</si>
  <si>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</si>
  <si>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</si>
  <si>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</si>
  <si>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</si>
  <si>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</si>
  <si>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</si>
  <si>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</si>
  <si>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</si>
  <si>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</si>
  <si>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</si>
  <si>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</si>
  <si>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</si>
  <si>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</si>
  <si>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</si>
  <si>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</si>
  <si>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</si>
  <si>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</si>
  <si>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</si>
  <si>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</si>
  <si>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</si>
  <si>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</si>
  <si>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</si>
  <si>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</si>
  <si>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</si>
  <si>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</si>
  <si>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</si>
  <si>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</si>
  <si>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</si>
  <si>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</si>
  <si>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</si>
  <si>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</si>
  <si>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</si>
  <si>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</si>
  <si>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</si>
  <si>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</si>
  <si>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</si>
  <si>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</si>
  <si>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</si>
  <si>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</si>
  <si>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</si>
  <si>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</si>
  <si>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</si>
  <si>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</si>
  <si>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</si>
  <si>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</si>
  <si>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</si>
  <si>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</si>
  <si>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</si>
  <si>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</si>
  <si>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</si>
  <si>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</si>
  <si>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</si>
  <si>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</si>
  <si>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</si>
  <si>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</si>
  <si>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</si>
  <si>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</si>
  <si>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</si>
  <si>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</si>
  <si>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</si>
  <si>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</si>
  <si>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</si>
  <si>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</si>
  <si>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</si>
  <si>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</si>
  <si>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</si>
  <si>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</si>
  <si>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</si>
  <si>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</si>
  <si>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</si>
  <si>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</si>
  <si>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</si>
  <si>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</si>
  <si>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</si>
  <si>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</si>
  <si>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</si>
  <si>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</si>
  <si>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</si>
  <si>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</si>
  <si>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</si>
  <si>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</si>
  <si>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</si>
  <si>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</si>
  <si>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Profesional Administrativa - Marcela Plazas Torres</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</si>
  <si>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</si>
  <si>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</si>
  <si>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</si>
  <si>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</si>
  <si>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</si>
  <si>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</si>
  <si>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</si>
  <si>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</si>
  <si>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</si>
  <si>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Lider Area Registro y Control  - Julian Tarquino
Profesional Programa en atención por Maltrato - Leidy Rojas</t>
  </si>
  <si>
    <t>Contribuye al control poblacional de los perros y gatos en la ciudad, asi como en temas relacionados con la salud publica.</t>
  </si>
  <si>
    <t>En el mes de junio se logro una magnitud ejecutada acumulada de 6,602% lo que corresponde al 39,20% de lo programado.</t>
  </si>
  <si>
    <t>Con corte al mes de junio se logro una magnitud ejecutada acumulada de 6.183 animales lo que corresponde al 47,21% de lo programado.</t>
  </si>
  <si>
    <t>Con corte al 30 de junio se logro una magnitud ejecutada acumulada del 0,0735 , lo que corresponde al 44,82% de lo programado.</t>
  </si>
  <si>
    <t>Con corte al 30 de junio se logro una magnitud ejecutada acumulada de 15.129 animales lo que corresponde al 23,63% de lo programado.</t>
  </si>
  <si>
    <t>Se logró un avance del 3,420% lo que corresponde a las siguientes actividades: 
• Se realizaron 8 censos poblacionales Columba livia en las siguientes localidades: Chapinero 2, Santa fe 2, San Cristobal 1, Engativa 1, Los Martires 1 y  La Candelaria 2.
• Se realizaron 11 visitas técnicas de acuerdo con los requerimientos realizados por la comunidad en las siguientes localidades: Usaquen 2, Cahpinero 2 , kennedy 1, Fontibon 1, Suba 1, Puente Aranda 1, la candelaria 1 y Rafael Uribe Uribe 1.
• Se realizó 1 jornada de liberación.
• Se realizaron 3 jornadas de atención.
• Se realizaron 7 socializaciones.
• Se realizó el seguimiento permanente a la Unidad de Atención de Palomas.
• Se avanzo en el documento  del Diagnostico para el manejo y condiciones de bienestar animal de la especie Apis mellifera. 
De otra parte, Se generan avances en los tres documentos técnicos de profundización, desde los tres ejes: 1- Acercamiento a un estudio etológico preliminar de palomas de plaza Columba livia en cautiverio con aplicación de enriquecimiento ambiental de acuerdo al concepto de bienestar animal. 2- Hígado sano, paloma sana y 3- ¿Por qué las palomas pasaron de ser animales de fascinación a indeseables y el porqué de su vulneración que generan las palomas en las diversas y principales plazas de Bogotá? 
Así mismo, se obtienen avances en la Guía para el manejo y control de las poblaciones de palomas de plaza en el Distrito, la cual se está elaborando en articulación con la Secretaria Distrital de Ambiente.
• En cuanto a la propuesta del sistema de información, se actualiza la respectiva base de datos.
• En relación al tema de abejas, el equipo Sinantrópicos fue parte de la mesa consultiva para la elaboración del primer manual de bienestar animal de Apis mellifera para el sector productivo liderado por el ICA. Adicionalmente se adelantaron diferentes mesas de trabajo interinstitucionales en el marco del diagnóstico.</t>
  </si>
  <si>
    <r>
      <t xml:space="preserve">En el mes de junio se atendieron </t>
    </r>
    <r>
      <rPr>
        <b/>
        <sz val="9"/>
        <color theme="1"/>
        <rFont val="Arial"/>
        <family val="2"/>
      </rPr>
      <t>1307</t>
    </r>
    <r>
      <rPr>
        <sz val="9"/>
        <color theme="1"/>
        <rFont val="Arial"/>
        <family val="2"/>
      </rPr>
      <t xml:space="preserve"> animales, detallados de la siguiente manera:
Se atendieron por presunto maltrato </t>
    </r>
    <r>
      <rPr>
        <b/>
        <sz val="9"/>
        <color theme="1"/>
        <rFont val="Arial"/>
        <family val="2"/>
      </rPr>
      <t>604</t>
    </r>
    <r>
      <rPr>
        <sz val="9"/>
        <color theme="1"/>
        <rFont val="Arial"/>
        <family val="2"/>
      </rPr>
      <t xml:space="preserve"> animales (258 caninos, 39 felinos, 6 aves ornamentales, 35 roedores, 74 bovino, 9 caprinos, 1 porcino, 8 equidos, 11 camelido, 112 aves de corral, 15 ovinos y 36 lagomorfos).
A traves de brigadas medicas se han atendido</t>
    </r>
    <r>
      <rPr>
        <b/>
        <sz val="9"/>
        <color theme="1"/>
        <rFont val="Arial"/>
        <family val="2"/>
      </rPr>
      <t xml:space="preserve"> 463</t>
    </r>
    <r>
      <rPr>
        <sz val="9"/>
        <color theme="1"/>
        <rFont val="Arial"/>
        <family val="2"/>
      </rPr>
      <t xml:space="preserve"> animales (325 perros y 138 gatos).
Por Urgencias Veterinarias se atendieron </t>
    </r>
    <r>
      <rPr>
        <b/>
        <sz val="9"/>
        <color theme="1"/>
        <rFont val="Arial"/>
        <family val="2"/>
      </rPr>
      <t xml:space="preserve">108 </t>
    </r>
    <r>
      <rPr>
        <sz val="9"/>
        <color theme="1"/>
        <rFont val="Arial"/>
        <family val="2"/>
      </rPr>
      <t xml:space="preserve">(79 perros y  29 felinos).
Ingresadon a la UCA </t>
    </r>
    <r>
      <rPr>
        <b/>
        <sz val="9"/>
        <color theme="1"/>
        <rFont val="Arial"/>
        <family val="2"/>
      </rPr>
      <t>54</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reporta la atención veterinaria de</t>
    </r>
    <r>
      <rPr>
        <b/>
        <sz val="9"/>
        <color theme="1"/>
        <rFont val="Arial"/>
        <family val="2"/>
      </rPr>
      <t xml:space="preserve"> 78</t>
    </r>
    <r>
      <rPr>
        <sz val="9"/>
        <color theme="1"/>
        <rFont val="Arial"/>
        <family val="2"/>
      </rPr>
      <t xml:space="preserve"> paloma de plaza que fue atendida en el mes de abril y no habia sido reportada en el conteo del indicador.
De otra parte, se realizaron las siguientes actividades de gestión:
Se entregaron 36 animales en adopción (28 perros y 8 gatos).
Se identificaron 5613 animales (2.546 perros y 3.067 gatos), de los cuales 585 (447 perros y 138 gatos) fueron implantados a través de jornadas de identificación y 5028 (2099 perros y 2929 gatos) a través de los demás programas de Instituto.
Se conto con 432 animales residentes en la Unidad de Cuidado Animal con corte al mes de junio.
En la Unidad de Cuidado Animal se da continuidad al desarrollo de acciones complementarias a los tratamientos tradicionales de comportamiento con aumento de la actividad fisica de los animales, aromaterapia y musicoterapia.
Nota: Las cifras resaltadas en negrilla corresponden al desagregado de la magnitud ejecutada mensual. Para efectos de analisis, interpretar de acuerdo al objetivo y descripción del indicador. </t>
    </r>
  </si>
  <si>
    <t xml:space="preserve">En el mes de junio se realizaron 535 visitas de verificación de condiciones bienestar animal, desagregadas por localidad de la siguiente manera: Usaquén 47, Chapinero 9, Santa fe 7, San Cristóbal 19, Usme 25, Tunjuelito 3, Bosa 52, Kennedy 108, Fontibón 12, Engativá 52, Suba 101, Barrios unidos 6, Teusaquillo 17, Antonio Nariño 1, Puente Aranda 36, La candelaria 1, Rafael Uribe Uribe 24 y Ciudad bolívar 15.
Con corte al 30 de junio de 2021, el Escuadrón Anticrueldad ha logrado importantes avances en el marco del fortalecimiento de la atención de casos de presunto maltrato animal:
1. La proyección de la actualización del Procedimiento para la Atención de casos de Maltrato y/o Crueldad animal incluyendo la atención para Fauna Silvestre. Dentro de esta actualización, se han fortalecido los procedimientos y conceptos jurídicos en aras de garantizar el Debido Proceso de los ciudadanos que eventualmente se encuentren inmersos en un proceso sancionatorio o penal.
2. Por otro lado, se han efectuado alrededor de cincuenta (50) traslados de los casos que resultaron en aprehensión material preventiva, a los Despachos de los Inspectores de Policía de Atención Prioritaria, quienes son las autoridades competentes para iniciar la investigación a que haya lugar en asuntos relacionados con maltrato animal.
3. En relación con lo anterior, igualmente se ha trabajado en el fortalecimiento de los Actos Administrativos de Declaración de Abandono con el fin de realizar la disposición adecuada al programa de adopciones, de los animales que han sido víctimas de presunto maltrato.
4. Adicionalmente, en el primer semestre de 2021, se activó la línea para recepciones de casos de maltrato en el Distrito Capital 018000, la cual funciona en un trabajo mancomunado con la Línea 123, con el fin de atender de una manera más rápida y eficiente, los casos considerados como "Gravedad Alta".
5. Se estableció un plan de trabajo con los Inspectores de Atención Prioritaria de la Secretaría Distrital de Gobierno, quienes visitaron las instalaciones de la Unidad de Cuidado Animal y conocieron la problemática asociada al número de casos que se encuentran a la espera de un fallo para su disposición definitiva, se priorizaron los casos de los animales que llevan más tiempo bajo nuestra custodia, a fin de adelantar las audiencias y los procesos sancionatorios a que haya lugar, según sus competencias. Se realizarán mesas de trabajo con la Oficina Asesora Jurídica, para dar celeridad a todos los procesos que se adelantan en los casos de presunto maltrato.
6. Se adelantarán mesas de trabajo con el área de comunicaciones, a fin de establecer el cronograma de elaboración y divulgación de piezas publicitarias, relacionadas con el fortalecimiento en la atención de casos de maltrato y la ruta para una adecuada denuncia ciudadana. </t>
  </si>
  <si>
    <t>El retraso se encuentra relacionado con  la aprobación de la nueva versión del "Procedimiento de Atención de los casos de Maltrato y/o Crueldad Animal en el Distrito Capital" y con la generación del documento estrategia de difusión del programa.
Como solución se proyecta desarrollar las actividades pendientes para el proximo trimestre de reporte en SEGPLAN, teniendo en cuenta que la Subdirección de Atención a la Fauna se encuentra adelantando acciones en el fortalecimiento del equipo tecnico del Escuadron Anticrueldad.</t>
  </si>
  <si>
    <t>El retraso presentado se encuentra asociado a la actividad "Evaluación de rutas de movilidad de una muestra de la población de palomas (Columba livia) de la plaza de Bolivar Bogota D.C." teniendo en cuenta que fue necesario realizar actualización en su metodologia, lo que conllevo a iniciar el proceso de anillamiento hasta el mes de junio. 
Se proyecta para el proximo trimestre culminar la ejecución de esta actividad.</t>
  </si>
  <si>
    <t>Para el mes de Junio fue necesario realizar un cambio en la anualización de la magnitud y el presupuesto de la meta, a razón del traslado presupuestal aprobado mediante resolución 081 "Por medio de la cual se efectúa una modificación en el Presupuesto de Gastos e Inversiones en la vigencia fiscal de 2021 del Instituto Distrital de Protección y Bienestar Animal - IDPYBA" y de acuerdo con las comunicaciones 2-2021-34427 del 6 de mayo por la Secretaria Distrital de Planeación y comunicación 2021EE076624O1 del 26 de mayo de 2021 de la Dirección Distrital de Presupuesto, quienes emitieron concepto favorable  a ello el consejo directivo del Instituto el 15 de junio de 2021 en cesión virtual aprobó dicha modificación presupuestal, la cual consiste en acreditar un valor de 3.200.000.000. de pesos</t>
  </si>
  <si>
    <t>En el mes de junio se logro la esterilización de 4.985 animales (1150 perros y 3835 gatos) en el Distrito, desagregados por localidad de la siguiente manera: Usaquén 168, Chapinero 57, Santa fe 74, San Cristóbal 582, Usme 470, Tunjuelito 185, Bosa 385, Kennedy 604, Fontibon 107, Engativá 558, Suba 428, Barrios unidos 69, Teusaquillo 47, Los  mártires 79, Antonio Nariño 88, Puente Aranda 88, La candelaria 74, Rafael Uribe Uribe 300 y Ciudad Bolívar 622, a traves de 48 jornadas de esterilización (35 en comunidad y 13 en punto fijo).
Cabe precisar, que el Instituto habilito en la página institucional el aplicativo “Esterilizar salva” para la asignación de turnos digitales con el fin de acceder a las jornadas gratuitas de esterilización del programa. Lo cual no solo se desarrolla con el propósito de facilitar la vinculación de la ciudadanía al programa, sino también aunar esfuerzos en el fortalecimiento institucional, la sistematización de los procesos, la oportunidad, manejo y seguridad de la información. Asi las cosas para la comunidad que habita en estratos 1,2 y 3, se implementó el agendamiento virtual de turnos para la atención de los animales en cada una de las jornadas programadas en la ciudad, evitando así las aglomeraciones en jornada y disminuyendo el riesgo de contagio por causa del covid-19.
En cuanto a la estrategia Captura Esteriliza y Suelta, se  ha venido trabajando a través de jornadas especiales realizadas en puntos identificados como críticos por sobrepoblación canina y felina, para la atención exclusiva de este tipo de población animal (ferales, semiferales, abandonados en habitabilidad de calle, con malos tenedores, perros de cuadra, de parqueaderos, aquellos cuyos tenedores poseen condiciones de discapacidad, animales que se encuentran bajo responsabilidad de ciudadanos habitantes de calle o población recicladora, aquellos que se encuentren en refugios, fundaciones, albergues, hogares de paso o proteccionistas), en donde se vinculan colectivos animalistas  que realizan su labor en teriritotrio, asi como proteccionistas que se vinculan a atraves del aplicativo esterilizar salva.
En cuanto a investigación, Se está ejecutando con el apoyo de la Subdirección de Cultura y Gestión del Conocimiento, el proyecto “Estimativo de la abundancia y densidad poblacional de caninos deambulantes (Canis lupus familiaris) en Bogotá, Colombia: una aproximación al bienestar animal”. A través del cual se ha adelantado la fase de trabajo en campo en articulación con las Alcaldías Locales y secretaria de Gobierno en las siguientes localidades: Usaquén, Chapinero, Santa Fe, San Cristóbal, Usme, Tunjuelito, Bosa, Kennedy, Fontibón, Engativá, Suba, Barrios Unidos, Teusaquillo, Los Mártires, Antonio Nariño, Puente Aranda, La Candelaria y Rafael Uribe Uribe. 
Este estimativo poblacional permitirá dimensionar la problemática de salud pública y de bienestar animal en la ciudad y genera una línea base para que el Instituto y las Alcaldías Locales puedan determinar las intervenciones que requieran las diferentes zonas de la ciudad y priorizarlas.</t>
  </si>
  <si>
    <t>El indicador tiene por objeto medir el porcentaje de avance en la ejecución, a traves del seguimiento de un cronograma de actividades propuesto para lograr el 16,84% de avance para el 2021.  Cabe aclarar que para efectos de analisis del indicador se empleó la unidad de porcentaje, la cual es equivalente en numero.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</si>
</sst>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_-* #,##0.000_-;\-* #,##0.000_-;_-* &quot;-&quot;??_-;_-@_-"/>
    <numFmt numFmtId="179" formatCode="0.0000"/>
    <numFmt numFmtId="180" formatCode="0.0000%"/>
    <numFmt numFmtId="181" formatCode="0.00000%"/>
    <numFmt numFmtId="182" formatCode="_(* #,##0.000_);_(* \(#,##0.000\);_(* &quot;-&quot;??_);_(@_)"/>
    <numFmt numFmtId="183" formatCode="_-* #,##0.0000_-;\-* #,##0.0000_-;_-* &quot;-&quot;??_-;_-@_-"/>
  </numFmts>
  <fonts count="77"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8" fontId="61" fillId="0" borderId="0" xfId="1495" applyNumberFormat="1" applyFont="1" applyFill="1" applyBorder="1" applyAlignment="1">
      <alignment horizontal="center" vertical="center" wrapText="1"/>
    </xf>
    <xf numFmtId="180"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181" fontId="61" fillId="0" borderId="0" xfId="1495" applyNumberFormat="1" applyFont="1" applyFill="1" applyBorder="1" applyAlignment="1">
      <alignment horizontal="center" vertical="center" wrapText="1"/>
    </xf>
    <xf numFmtId="180" fontId="11" fillId="0" borderId="0" xfId="1371" applyNumberFormat="1" applyFont="1" applyFill="1" applyBorder="1" applyAlignment="1">
      <alignment horizontal="center" vertical="center" wrapText="1"/>
    </xf>
    <xf numFmtId="183" fontId="61" fillId="0" borderId="0" xfId="1495" applyNumberFormat="1" applyFont="1" applyFill="1" applyBorder="1" applyAlignment="1">
      <alignment horizontal="center" vertical="center" wrapText="1"/>
    </xf>
    <xf numFmtId="10" fontId="1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7" xfId="1496" applyNumberFormat="1" applyFont="1" applyFill="1" applyBorder="1" applyAlignment="1" applyProtection="1">
      <alignment horizontal="center" vertical="center"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wrapText="1"/>
      <protection locked="0"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0" fontId="8" fillId="61" borderId="10" xfId="1371" applyFont="1" applyFill="1" applyBorder="1" applyAlignment="1" applyProtection="1">
      <alignment horizontal="justify" vertical="center"/>
      <protection hidden="1"/>
    </xf>
    <xf numFmtId="177" fontId="9" fillId="24" borderId="20" xfId="1496" applyNumberFormat="1" applyFont="1" applyFill="1" applyBorder="1" applyAlignment="1" applyProtection="1">
      <alignment horizontal="center" vertical="center" wrapText="1"/>
      <protection hidden="1"/>
    </xf>
    <xf numFmtId="177" fontId="9" fillId="24" borderId="47"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9"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80"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180" fontId="61" fillId="0" borderId="0" xfId="1495" applyNumberFormat="1" applyFont="1" applyFill="1" applyBorder="1" applyAlignment="1">
      <alignment horizontal="center" vertical="center" wrapText="1"/>
    </xf>
    <xf numFmtId="0" fontId="61" fillId="0" borderId="0" xfId="1495" applyNumberFormat="1" applyFont="1" applyFill="1" applyBorder="1" applyAlignment="1">
      <alignment horizontal="center" vertical="center" wrapText="1"/>
    </xf>
    <xf numFmtId="179" fontId="59" fillId="0" borderId="0" xfId="1371" applyNumberFormat="1" applyFont="1" applyFill="1" applyBorder="1" applyAlignment="1">
      <alignment horizontal="center" vertical="center"/>
    </xf>
    <xf numFmtId="175" fontId="61" fillId="0" borderId="0" xfId="1495" applyNumberFormat="1" applyFont="1" applyFill="1" applyBorder="1" applyAlignment="1">
      <alignment horizontal="center" vertical="center" wrapText="1"/>
    </xf>
    <xf numFmtId="177" fontId="62" fillId="0" borderId="0" xfId="1371" applyNumberFormat="1" applyFont="1" applyFill="1" applyBorder="1" applyAlignment="1" applyProtection="1">
      <alignment horizontal="center" vertical="center" wrapText="1"/>
      <protection locked="0"/>
    </xf>
    <xf numFmtId="0" fontId="12" fillId="0" borderId="0" xfId="1496" applyNumberFormat="1" applyFont="1" applyFill="1" applyBorder="1" applyAlignment="1">
      <alignment horizontal="center" vertical="top" wrapText="1"/>
    </xf>
    <xf numFmtId="10" fontId="62" fillId="0" borderId="0" xfId="1371" applyNumberFormat="1" applyFont="1" applyFill="1" applyBorder="1" applyAlignment="1" applyProtection="1">
      <alignment horizontal="center" vertical="center" wrapText="1"/>
      <protection locked="0"/>
    </xf>
    <xf numFmtId="10" fontId="62" fillId="0" borderId="0" xfId="1495" applyNumberFormat="1" applyFont="1" applyFill="1" applyBorder="1" applyAlignment="1" applyProtection="1">
      <alignment horizontal="center" vertical="center" wrapText="1"/>
      <protection locked="0"/>
    </xf>
    <xf numFmtId="179" fontId="9" fillId="24" borderId="0" xfId="1495" applyNumberFormat="1"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37" xfId="1371" applyFont="1" applyFill="1" applyBorder="1" applyAlignment="1" applyProtection="1">
      <alignment horizontal="left" vertical="center" wrapText="1"/>
      <protection hidden="1"/>
    </xf>
    <xf numFmtId="0" fontId="8" fillId="61" borderId="34"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48"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6"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50"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9" fillId="0" borderId="18" xfId="1371" applyFont="1" applyFill="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47"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3" xfId="1495" applyNumberFormat="1" applyFont="1" applyFill="1" applyBorder="1" applyAlignment="1" applyProtection="1">
      <alignment horizontal="center" vertical="center" wrapText="1"/>
      <protection hidden="1"/>
    </xf>
    <xf numFmtId="10" fontId="9" fillId="24" borderId="47"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6"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6"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3" xfId="1371" applyFont="1" applyFill="1" applyBorder="1" applyAlignment="1" applyProtection="1">
      <alignment horizontal="left" vertical="center" wrapText="1"/>
      <protection hidden="1"/>
    </xf>
    <xf numFmtId="0" fontId="9" fillId="50" borderId="47"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3" xfId="1371" applyFont="1" applyFill="1" applyBorder="1" applyAlignment="1" applyProtection="1">
      <alignment horizontal="left" vertical="center" wrapText="1"/>
      <protection hidden="1"/>
    </xf>
    <xf numFmtId="0" fontId="9" fillId="0" borderId="47"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3"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1"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64" xfId="1371" applyFont="1" applyFill="1" applyBorder="1" applyAlignment="1" applyProtection="1">
      <alignment horizontal="center" vertical="center" wrapText="1"/>
      <protection locked="0" hidden="1"/>
    </xf>
    <xf numFmtId="0" fontId="59" fillId="0" borderId="30"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47"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6"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171" fontId="9" fillId="50" borderId="67" xfId="1250" applyNumberFormat="1" applyFont="1" applyFill="1" applyBorder="1" applyAlignment="1" applyProtection="1">
      <alignment horizontal="center" vertical="center" wrapText="1"/>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3" xfId="1496" applyNumberFormat="1" applyFont="1" applyFill="1" applyBorder="1" applyAlignment="1" applyProtection="1">
      <alignment horizontal="center" vertical="center" wrapText="1"/>
      <protection hidden="1"/>
    </xf>
    <xf numFmtId="3" fontId="9" fillId="24" borderId="47" xfId="1496" applyNumberFormat="1" applyFont="1" applyFill="1" applyBorder="1" applyAlignment="1" applyProtection="1">
      <alignment horizontal="center" vertical="center" wrapText="1"/>
      <protection hidden="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182" fontId="9" fillId="50" borderId="17" xfId="1250" applyNumberFormat="1" applyFont="1" applyFill="1" applyBorder="1" applyAlignment="1" applyProtection="1">
      <alignment horizontal="center" vertical="center" wrapText="1"/>
      <protection locked="0" hidden="1"/>
    </xf>
    <xf numFmtId="182" fontId="9" fillId="50" borderId="36" xfId="1250" applyNumberFormat="1" applyFont="1" applyFill="1" applyBorder="1" applyAlignment="1" applyProtection="1">
      <alignment horizontal="center" vertical="center" wrapText="1"/>
      <protection locked="0" hidden="1"/>
    </xf>
    <xf numFmtId="182"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6"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0" fontId="53" fillId="50" borderId="35" xfId="1371" applyFont="1" applyFill="1" applyBorder="1" applyAlignment="1" applyProtection="1">
      <alignment horizontal="justify" vertical="center" wrapText="1"/>
      <protection locked="0" hidden="1"/>
    </xf>
    <xf numFmtId="0" fontId="52" fillId="0" borderId="22"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35"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3" xfId="1371" applyFont="1" applyFill="1" applyBorder="1" applyAlignment="1" applyProtection="1">
      <alignment horizontal="left" vertical="center" wrapText="1"/>
      <protection locked="0" hidden="1"/>
    </xf>
    <xf numFmtId="0" fontId="53" fillId="0" borderId="35" xfId="1371" applyFont="1" applyFill="1" applyBorder="1" applyAlignment="1" applyProtection="1">
      <alignment horizontal="left" vertical="center" wrapText="1"/>
      <protection locked="0" hidden="1"/>
    </xf>
    <xf numFmtId="0" fontId="8" fillId="61" borderId="10" xfId="1371" applyFont="1" applyFill="1" applyBorder="1" applyAlignment="1" applyProtection="1">
      <alignment horizontal="left" vertical="center" wrapText="1"/>
      <protection hidden="1"/>
    </xf>
    <xf numFmtId="0" fontId="9" fillId="50" borderId="35"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3" xfId="1371" applyFont="1" applyFill="1" applyBorder="1" applyAlignment="1" applyProtection="1">
      <alignment horizontal="center" vertical="center" wrapText="1"/>
      <protection locked="0" hidden="1"/>
    </xf>
    <xf numFmtId="0" fontId="9" fillId="0" borderId="35" xfId="137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14531328"/>
        <c:axId val="164602624"/>
      </c:lineChart>
      <c:catAx>
        <c:axId val="11453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64602624"/>
        <c:crosses val="autoZero"/>
        <c:auto val="1"/>
        <c:lblAlgn val="ctr"/>
        <c:lblOffset val="100"/>
        <c:noMultiLvlLbl val="0"/>
      </c:catAx>
      <c:valAx>
        <c:axId val="16460262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53132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1224</c:v>
                </c:pt>
                <c:pt idx="10">
                  <c:v>1219</c:v>
                </c:pt>
                <c:pt idx="11">
                  <c:v>1213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6.069628950984883E-2</c:v>
                </c:pt>
                <c:pt idx="1">
                  <c:v>9.0777217895861961E-2</c:v>
                </c:pt>
                <c:pt idx="2">
                  <c:v>0.19445716903344024</c:v>
                </c:pt>
                <c:pt idx="3">
                  <c:v>0.27500381737669877</c:v>
                </c:pt>
                <c:pt idx="4">
                  <c:v>0.37227057566040622</c:v>
                </c:pt>
                <c:pt idx="5">
                  <c:v>0.47205680256527721</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2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10384</c:v>
                </c:pt>
                <c:pt idx="10">
                  <c:v>10384</c:v>
                </c:pt>
                <c:pt idx="11">
                  <c:v>5030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pt idx="5">
                  <c:v>4985</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282299984"/>
        <c:axId val="28230054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5.9700093720712277E-2</c:v>
                </c:pt>
                <c:pt idx="3">
                  <c:v>9.8063105279600132E-2</c:v>
                </c:pt>
                <c:pt idx="4">
                  <c:v>0.1584504842236801</c:v>
                </c:pt>
                <c:pt idx="5">
                  <c:v>0.23631677600749768</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686606696"/>
        <c:axId val="685099688"/>
      </c:lineChart>
      <c:catAx>
        <c:axId val="2822999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2300544"/>
        <c:crosses val="autoZero"/>
        <c:auto val="1"/>
        <c:lblAlgn val="ctr"/>
        <c:lblOffset val="100"/>
        <c:noMultiLvlLbl val="0"/>
      </c:catAx>
      <c:valAx>
        <c:axId val="282300544"/>
        <c:scaling>
          <c:orientation val="minMax"/>
          <c:max val="105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2299984"/>
        <c:crosses val="autoZero"/>
        <c:crossBetween val="between"/>
      </c:valAx>
      <c:valAx>
        <c:axId val="685099688"/>
        <c:scaling>
          <c:orientation val="minMax"/>
          <c:max val="1"/>
        </c:scaling>
        <c:delete val="0"/>
        <c:axPos val="r"/>
        <c:numFmt formatCode="0.00%" sourceLinked="1"/>
        <c:majorTickMark val="out"/>
        <c:minorTickMark val="none"/>
        <c:tickLblPos val="nextTo"/>
        <c:crossAx val="686606696"/>
        <c:crosses val="max"/>
        <c:crossBetween val="between"/>
      </c:valAx>
      <c:catAx>
        <c:axId val="686606696"/>
        <c:scaling>
          <c:orientation val="minMax"/>
        </c:scaling>
        <c:delete val="1"/>
        <c:axPos val="b"/>
        <c:majorTickMark val="out"/>
        <c:minorTickMark val="none"/>
        <c:tickLblPos val="nextTo"/>
        <c:crossAx val="68509968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83800960"/>
        <c:axId val="183802496"/>
      </c:lineChart>
      <c:catAx>
        <c:axId val="18380096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3802496"/>
        <c:crosses val="autoZero"/>
        <c:auto val="1"/>
        <c:lblAlgn val="ctr"/>
        <c:lblOffset val="100"/>
        <c:noMultiLvlLbl val="0"/>
      </c:catAx>
      <c:valAx>
        <c:axId val="183802496"/>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380096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311"/>
      <c r="B2" s="311"/>
      <c r="C2" s="296" t="s">
        <v>24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303"/>
    </row>
    <row r="3" spans="1:67" s="124" customFormat="1" ht="45.75" customHeight="1" x14ac:dyDescent="0.25">
      <c r="A3" s="311"/>
      <c r="B3" s="311"/>
      <c r="C3" s="296" t="s">
        <v>25</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304"/>
    </row>
    <row r="4" spans="1:67" s="124" customFormat="1" ht="45.75" customHeight="1" x14ac:dyDescent="0.25">
      <c r="A4" s="311"/>
      <c r="B4" s="311"/>
      <c r="C4" s="296" t="s">
        <v>198</v>
      </c>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304"/>
    </row>
    <row r="5" spans="1:67" s="124" customFormat="1" ht="45.75" customHeight="1" x14ac:dyDescent="0.25">
      <c r="A5" s="311"/>
      <c r="B5" s="311"/>
      <c r="C5" s="314" t="s">
        <v>29</v>
      </c>
      <c r="D5" s="314"/>
      <c r="E5" s="314"/>
      <c r="F5" s="314"/>
      <c r="G5" s="314"/>
      <c r="H5" s="314"/>
      <c r="I5" s="314"/>
      <c r="J5" s="314"/>
      <c r="K5" s="314"/>
      <c r="L5" s="314"/>
      <c r="M5" s="314"/>
      <c r="N5" s="314"/>
      <c r="O5" s="314"/>
      <c r="P5" s="314"/>
      <c r="Q5" s="314"/>
      <c r="R5" s="301" t="s">
        <v>189</v>
      </c>
      <c r="S5" s="301"/>
      <c r="T5" s="301"/>
      <c r="U5" s="301"/>
      <c r="V5" s="301"/>
      <c r="W5" s="301"/>
      <c r="X5" s="301"/>
      <c r="Y5" s="301"/>
      <c r="Z5" s="301"/>
      <c r="AA5" s="301"/>
      <c r="AB5" s="301"/>
      <c r="AC5" s="301"/>
      <c r="AD5" s="301"/>
      <c r="AE5" s="301"/>
      <c r="AF5" s="305"/>
    </row>
    <row r="6" spans="1:67" s="125" customFormat="1" ht="30.75" customHeight="1" x14ac:dyDescent="0.25">
      <c r="D6" s="126"/>
      <c r="K6" s="127"/>
      <c r="AA6" s="128"/>
    </row>
    <row r="7" spans="1:67" s="125" customFormat="1" ht="42" customHeight="1" x14ac:dyDescent="0.25">
      <c r="B7" s="129" t="s">
        <v>32</v>
      </c>
      <c r="C7" s="310" t="e">
        <f>+#REF!</f>
        <v>#REF!</v>
      </c>
      <c r="D7" s="310"/>
      <c r="E7" s="310"/>
      <c r="F7" s="310"/>
      <c r="G7" s="310"/>
      <c r="K7" s="127"/>
      <c r="AA7" s="128"/>
    </row>
    <row r="8" spans="1:67" s="125" customFormat="1" ht="42" customHeight="1" x14ac:dyDescent="0.25">
      <c r="B8" s="129" t="s">
        <v>1</v>
      </c>
      <c r="C8" s="310" t="e">
        <f>+#REF!</f>
        <v>#REF!</v>
      </c>
      <c r="D8" s="310"/>
      <c r="E8" s="310"/>
      <c r="F8" s="310"/>
      <c r="G8" s="310"/>
      <c r="K8" s="127"/>
      <c r="AA8" s="128"/>
    </row>
    <row r="9" spans="1:67" s="125" customFormat="1" ht="42" customHeight="1" x14ac:dyDescent="0.25">
      <c r="B9" s="130" t="s">
        <v>30</v>
      </c>
      <c r="C9" s="310" t="e">
        <f>+#REF!</f>
        <v>#REF!</v>
      </c>
      <c r="D9" s="310"/>
      <c r="E9" s="310"/>
      <c r="F9" s="310"/>
      <c r="G9" s="310"/>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85" t="str">
        <f>+'[1]Sección 1. Metas - Magnitud'!B13</f>
        <v>PLAN DE DESARROLLO - BOGOTÁ MEJOR PARA TODOS 2016-2020</v>
      </c>
      <c r="B11" s="286"/>
      <c r="C11" s="286"/>
      <c r="D11" s="286"/>
      <c r="E11" s="286"/>
      <c r="F11" s="286"/>
      <c r="G11" s="286"/>
      <c r="H11" s="287"/>
      <c r="I11" s="307" t="s">
        <v>36</v>
      </c>
      <c r="J11" s="308"/>
      <c r="K11" s="308"/>
      <c r="L11" s="308"/>
      <c r="M11" s="308"/>
      <c r="N11" s="309"/>
      <c r="O11" s="302" t="s">
        <v>38</v>
      </c>
      <c r="P11" s="302"/>
      <c r="Q11" s="302"/>
      <c r="R11" s="302"/>
      <c r="S11" s="302"/>
      <c r="T11" s="302"/>
      <c r="U11" s="302"/>
      <c r="V11" s="302"/>
      <c r="W11" s="302"/>
      <c r="X11" s="302"/>
      <c r="Y11" s="302"/>
      <c r="Z11" s="302"/>
      <c r="AA11" s="302"/>
      <c r="AB11" s="302"/>
      <c r="AC11" s="302"/>
      <c r="AD11" s="285" t="s">
        <v>18</v>
      </c>
      <c r="AE11" s="286"/>
      <c r="AF11" s="287"/>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51" t="s">
        <v>154</v>
      </c>
      <c r="B13" s="251" t="str">
        <f>+'[2]Sección 1. Metas - Magnitud'!I15</f>
        <v>Demarcar 2.600 kilómetro carril de vías</v>
      </c>
      <c r="C13" s="251">
        <v>224</v>
      </c>
      <c r="D13" s="251" t="s">
        <v>187</v>
      </c>
      <c r="E13" s="251">
        <v>171</v>
      </c>
      <c r="F13" s="255" t="s">
        <v>175</v>
      </c>
      <c r="G13" s="251" t="s">
        <v>152</v>
      </c>
      <c r="H13" s="251" t="s">
        <v>70</v>
      </c>
      <c r="I13" s="306" t="e">
        <f>SUM(J13:N14)</f>
        <v>#REF!</v>
      </c>
      <c r="J13" s="288" t="e">
        <f>+#REF!</f>
        <v>#REF!</v>
      </c>
      <c r="K13" s="290" t="e">
        <f>+#REF!</f>
        <v>#REF!</v>
      </c>
      <c r="L13" s="312" t="e">
        <f>+#REF!</f>
        <v>#REF!</v>
      </c>
      <c r="M13" s="288" t="e">
        <f>+#REF!</f>
        <v>#REF!</v>
      </c>
      <c r="N13" s="288" t="e">
        <f>+#REF!</f>
        <v>#REF!</v>
      </c>
      <c r="O13" s="283" t="e">
        <f>+#REF!</f>
        <v>#REF!</v>
      </c>
      <c r="P13" s="283">
        <v>6.45</v>
      </c>
      <c r="Q13" s="283">
        <v>31.03</v>
      </c>
      <c r="R13" s="283"/>
      <c r="S13" s="283" t="e">
        <f>+#REF!</f>
        <v>#REF!</v>
      </c>
      <c r="T13" s="283" t="e">
        <f>+#REF!</f>
        <v>#REF!</v>
      </c>
      <c r="U13" s="283" t="e">
        <f>+#REF!</f>
        <v>#REF!</v>
      </c>
      <c r="V13" s="283" t="e">
        <f>+#REF!</f>
        <v>#REF!</v>
      </c>
      <c r="W13" s="283" t="e">
        <f>+#REF!</f>
        <v>#REF!</v>
      </c>
      <c r="X13" s="283" t="e">
        <f>+#REF!</f>
        <v>#REF!</v>
      </c>
      <c r="Y13" s="283" t="e">
        <f>+#REF!</f>
        <v>#REF!</v>
      </c>
      <c r="Z13" s="283" t="e">
        <f>+#REF!</f>
        <v>#REF!</v>
      </c>
      <c r="AA13" s="294" t="e">
        <f>SUM(O13:Z14)</f>
        <v>#REF!</v>
      </c>
      <c r="AB13" s="258" t="e">
        <f>+AA13/K13</f>
        <v>#REF!</v>
      </c>
      <c r="AC13" s="258" t="e">
        <f>+(J13+AA13)/I13</f>
        <v>#REF!</v>
      </c>
      <c r="AD13" s="292" t="s">
        <v>219</v>
      </c>
      <c r="AE13" s="245" t="s">
        <v>223</v>
      </c>
      <c r="AF13" s="292"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51"/>
      <c r="B14" s="251"/>
      <c r="C14" s="251"/>
      <c r="D14" s="251"/>
      <c r="E14" s="251"/>
      <c r="F14" s="255"/>
      <c r="G14" s="251"/>
      <c r="H14" s="251"/>
      <c r="I14" s="306"/>
      <c r="J14" s="289"/>
      <c r="K14" s="291"/>
      <c r="L14" s="313"/>
      <c r="M14" s="289"/>
      <c r="N14" s="289"/>
      <c r="O14" s="284"/>
      <c r="P14" s="284"/>
      <c r="Q14" s="284"/>
      <c r="R14" s="284"/>
      <c r="S14" s="284"/>
      <c r="T14" s="284"/>
      <c r="U14" s="284"/>
      <c r="V14" s="284"/>
      <c r="W14" s="284"/>
      <c r="X14" s="284"/>
      <c r="Y14" s="284"/>
      <c r="Z14" s="284"/>
      <c r="AA14" s="295"/>
      <c r="AB14" s="258"/>
      <c r="AC14" s="258"/>
      <c r="AD14" s="293"/>
      <c r="AE14" s="246"/>
      <c r="AF14" s="293"/>
    </row>
    <row r="15" spans="1:67" ht="89.25" customHeight="1" x14ac:dyDescent="0.25">
      <c r="A15" s="251" t="s">
        <v>154</v>
      </c>
      <c r="B15" s="251" t="str">
        <f>+'[2]Sección 1. Metas - Magnitud'!I18</f>
        <v>Instalar 35.000 señales verticales de pedestal</v>
      </c>
      <c r="C15" s="251">
        <v>223</v>
      </c>
      <c r="D15" s="251" t="s">
        <v>188</v>
      </c>
      <c r="E15" s="251">
        <v>170</v>
      </c>
      <c r="F15" s="255" t="s">
        <v>174</v>
      </c>
      <c r="G15" s="251" t="s">
        <v>152</v>
      </c>
      <c r="H15" s="251" t="s">
        <v>70</v>
      </c>
      <c r="I15" s="306" t="e">
        <f>SUM(J15:N16)</f>
        <v>#REF!</v>
      </c>
      <c r="J15" s="281" t="e">
        <f>+#REF!</f>
        <v>#REF!</v>
      </c>
      <c r="K15" s="297" t="e">
        <f>+#REF!</f>
        <v>#REF!</v>
      </c>
      <c r="L15" s="299" t="e">
        <f>+#REF!</f>
        <v>#REF!</v>
      </c>
      <c r="M15" s="281" t="e">
        <f>+#REF!</f>
        <v>#REF!</v>
      </c>
      <c r="N15" s="281" t="e">
        <f>+#REF!</f>
        <v>#REF!</v>
      </c>
      <c r="O15" s="283">
        <v>53</v>
      </c>
      <c r="P15" s="283">
        <v>712</v>
      </c>
      <c r="Q15" s="283">
        <v>881</v>
      </c>
      <c r="R15" s="283"/>
      <c r="S15" s="283" t="e">
        <f>+#REF!</f>
        <v>#REF!</v>
      </c>
      <c r="T15" s="283" t="e">
        <f>+#REF!</f>
        <v>#REF!</v>
      </c>
      <c r="U15" s="283" t="e">
        <f>+#REF!</f>
        <v>#REF!</v>
      </c>
      <c r="V15" s="283" t="e">
        <f>+#REF!</f>
        <v>#REF!</v>
      </c>
      <c r="W15" s="283" t="e">
        <f>+#REF!</f>
        <v>#REF!</v>
      </c>
      <c r="X15" s="283" t="e">
        <f>+#REF!</f>
        <v>#REF!</v>
      </c>
      <c r="Y15" s="283" t="e">
        <f>+#REF!</f>
        <v>#REF!</v>
      </c>
      <c r="Z15" s="283" t="e">
        <f>+#REF!</f>
        <v>#REF!</v>
      </c>
      <c r="AA15" s="294" t="e">
        <f>SUM(O15:Z16)</f>
        <v>#REF!</v>
      </c>
      <c r="AB15" s="258" t="e">
        <f>+AA15/K15</f>
        <v>#REF!</v>
      </c>
      <c r="AC15" s="258" t="e">
        <f>+(J15+AA15)/I15</f>
        <v>#REF!</v>
      </c>
      <c r="AD15" s="292" t="s">
        <v>221</v>
      </c>
      <c r="AE15" s="245" t="s">
        <v>223</v>
      </c>
      <c r="AF15" s="292" t="s">
        <v>222</v>
      </c>
    </row>
    <row r="16" spans="1:67" ht="140.25" customHeight="1" x14ac:dyDescent="0.25">
      <c r="A16" s="251"/>
      <c r="B16" s="251"/>
      <c r="C16" s="251"/>
      <c r="D16" s="251"/>
      <c r="E16" s="251"/>
      <c r="F16" s="255"/>
      <c r="G16" s="251"/>
      <c r="H16" s="251"/>
      <c r="I16" s="306"/>
      <c r="J16" s="282"/>
      <c r="K16" s="298"/>
      <c r="L16" s="300"/>
      <c r="M16" s="282"/>
      <c r="N16" s="282"/>
      <c r="O16" s="284"/>
      <c r="P16" s="284"/>
      <c r="Q16" s="284"/>
      <c r="R16" s="284"/>
      <c r="S16" s="284"/>
      <c r="T16" s="284"/>
      <c r="U16" s="284"/>
      <c r="V16" s="284"/>
      <c r="W16" s="284"/>
      <c r="X16" s="284"/>
      <c r="Y16" s="284"/>
      <c r="Z16" s="284"/>
      <c r="AA16" s="295"/>
      <c r="AB16" s="258"/>
      <c r="AC16" s="258"/>
      <c r="AD16" s="293"/>
      <c r="AE16" s="246"/>
      <c r="AF16" s="293"/>
    </row>
    <row r="17" spans="1:32" ht="62.25" customHeight="1" x14ac:dyDescent="0.25">
      <c r="A17" s="251" t="s">
        <v>154</v>
      </c>
      <c r="B17" s="252" t="str">
        <f>+'[2]Sección 1. Metas - Magnitud'!I45</f>
        <v>Realizar el 100% de las actividades para la segunda fase del Sistema Inteligente de Tranporte - SIT</v>
      </c>
      <c r="C17" s="251">
        <v>231</v>
      </c>
      <c r="D17" s="251" t="s">
        <v>176</v>
      </c>
      <c r="E17" s="251">
        <v>178</v>
      </c>
      <c r="F17" s="255" t="s">
        <v>177</v>
      </c>
      <c r="G17" s="251" t="s">
        <v>151</v>
      </c>
      <c r="H17" s="251" t="s">
        <v>70</v>
      </c>
      <c r="I17" s="259">
        <f>SUM(J17:N18)</f>
        <v>1</v>
      </c>
      <c r="J17" s="256">
        <v>0.05</v>
      </c>
      <c r="K17" s="253">
        <v>0.28999999999999998</v>
      </c>
      <c r="L17" s="269">
        <v>0.25</v>
      </c>
      <c r="M17" s="253">
        <v>0.4</v>
      </c>
      <c r="N17" s="253">
        <v>0.01</v>
      </c>
      <c r="O17" s="261">
        <v>0.19</v>
      </c>
      <c r="P17" s="262"/>
      <c r="Q17" s="262"/>
      <c r="R17" s="265">
        <v>0</v>
      </c>
      <c r="S17" s="266"/>
      <c r="T17" s="266"/>
      <c r="U17" s="275">
        <v>0</v>
      </c>
      <c r="V17" s="276"/>
      <c r="W17" s="276"/>
      <c r="X17" s="275">
        <v>0</v>
      </c>
      <c r="Y17" s="276"/>
      <c r="Z17" s="276"/>
      <c r="AA17" s="279">
        <f>+R17+O17+U17+X17</f>
        <v>0.19</v>
      </c>
      <c r="AB17" s="258">
        <f>+AA17/K17</f>
        <v>0.65517241379310354</v>
      </c>
      <c r="AC17" s="258">
        <f>+(J17+AA17)/I17</f>
        <v>0.24</v>
      </c>
      <c r="AD17" s="271" t="s">
        <v>224</v>
      </c>
      <c r="AE17" s="245" t="s">
        <v>223</v>
      </c>
      <c r="AF17" s="271" t="s">
        <v>225</v>
      </c>
    </row>
    <row r="18" spans="1:32" ht="200.25" customHeight="1" x14ac:dyDescent="0.25">
      <c r="A18" s="251"/>
      <c r="B18" s="252"/>
      <c r="C18" s="251"/>
      <c r="D18" s="251"/>
      <c r="E18" s="251"/>
      <c r="F18" s="255"/>
      <c r="G18" s="251"/>
      <c r="H18" s="251"/>
      <c r="I18" s="260"/>
      <c r="J18" s="257"/>
      <c r="K18" s="254"/>
      <c r="L18" s="270"/>
      <c r="M18" s="254"/>
      <c r="N18" s="254"/>
      <c r="O18" s="263"/>
      <c r="P18" s="264"/>
      <c r="Q18" s="264"/>
      <c r="R18" s="267"/>
      <c r="S18" s="268"/>
      <c r="T18" s="268"/>
      <c r="U18" s="277"/>
      <c r="V18" s="278"/>
      <c r="W18" s="278"/>
      <c r="X18" s="277"/>
      <c r="Y18" s="278"/>
      <c r="Z18" s="278"/>
      <c r="AA18" s="280"/>
      <c r="AB18" s="258"/>
      <c r="AC18" s="258"/>
      <c r="AD18" s="272"/>
      <c r="AE18" s="246"/>
      <c r="AF18" s="272"/>
    </row>
    <row r="19" spans="1:32" ht="62.25" customHeight="1" x14ac:dyDescent="0.25">
      <c r="A19" s="251" t="s">
        <v>154</v>
      </c>
      <c r="B19" s="252" t="str">
        <f>+'[2]Sección 1. Metas - Magnitud'!I48</f>
        <v>Realizar el 100% de las actividades para la segunda fase de Semáforos Inteligentes.</v>
      </c>
      <c r="C19" s="251">
        <v>232</v>
      </c>
      <c r="D19" s="251" t="s">
        <v>178</v>
      </c>
      <c r="E19" s="251">
        <v>179</v>
      </c>
      <c r="F19" s="255" t="s">
        <v>179</v>
      </c>
      <c r="G19" s="251" t="s">
        <v>151</v>
      </c>
      <c r="H19" s="251" t="s">
        <v>70</v>
      </c>
      <c r="I19" s="259">
        <f>SUM(J19:N20)</f>
        <v>1</v>
      </c>
      <c r="J19" s="256">
        <v>0.01</v>
      </c>
      <c r="K19" s="253">
        <v>0.15</v>
      </c>
      <c r="L19" s="269">
        <v>0.42</v>
      </c>
      <c r="M19" s="253">
        <v>0.42</v>
      </c>
      <c r="N19" s="253">
        <v>0</v>
      </c>
      <c r="O19" s="247">
        <v>0.35</v>
      </c>
      <c r="P19" s="248"/>
      <c r="Q19" s="248"/>
      <c r="R19" s="261">
        <v>0</v>
      </c>
      <c r="S19" s="262"/>
      <c r="T19" s="262"/>
      <c r="U19" s="247">
        <v>0</v>
      </c>
      <c r="V19" s="248"/>
      <c r="W19" s="248"/>
      <c r="X19" s="247">
        <v>0</v>
      </c>
      <c r="Y19" s="248"/>
      <c r="Z19" s="248"/>
      <c r="AA19" s="273">
        <f>+R19+O19+U19+X19</f>
        <v>0.35</v>
      </c>
      <c r="AB19" s="258">
        <f>+AA19/K19</f>
        <v>2.3333333333333335</v>
      </c>
      <c r="AC19" s="258">
        <f>+(J19+AA19)/I19</f>
        <v>0.36</v>
      </c>
      <c r="AD19" s="271" t="s">
        <v>227</v>
      </c>
      <c r="AE19" s="245" t="s">
        <v>223</v>
      </c>
      <c r="AF19" s="271" t="s">
        <v>225</v>
      </c>
    </row>
    <row r="20" spans="1:32" ht="298.5" customHeight="1" x14ac:dyDescent="0.25">
      <c r="A20" s="251"/>
      <c r="B20" s="252"/>
      <c r="C20" s="251"/>
      <c r="D20" s="251"/>
      <c r="E20" s="251"/>
      <c r="F20" s="255"/>
      <c r="G20" s="251"/>
      <c r="H20" s="251"/>
      <c r="I20" s="260"/>
      <c r="J20" s="257"/>
      <c r="K20" s="254"/>
      <c r="L20" s="270"/>
      <c r="M20" s="254"/>
      <c r="N20" s="254"/>
      <c r="O20" s="249"/>
      <c r="P20" s="250"/>
      <c r="Q20" s="250"/>
      <c r="R20" s="263"/>
      <c r="S20" s="264"/>
      <c r="T20" s="264"/>
      <c r="U20" s="249"/>
      <c r="V20" s="250"/>
      <c r="W20" s="250"/>
      <c r="X20" s="249"/>
      <c r="Y20" s="250"/>
      <c r="Z20" s="250"/>
      <c r="AA20" s="274"/>
      <c r="AB20" s="258"/>
      <c r="AC20" s="258"/>
      <c r="AD20" s="272"/>
      <c r="AE20" s="246"/>
      <c r="AF20" s="272"/>
    </row>
    <row r="21" spans="1:32" ht="62.25" customHeight="1" x14ac:dyDescent="0.25">
      <c r="A21" s="251" t="s">
        <v>154</v>
      </c>
      <c r="B21" s="252" t="str">
        <f>+'[2]Sección 1. Metas - Magnitud'!I51</f>
        <v>Realizar el 100% de las actividades para la primera fase de Detección Electrónica DEI</v>
      </c>
      <c r="C21" s="251">
        <v>233</v>
      </c>
      <c r="D21" s="251" t="s">
        <v>180</v>
      </c>
      <c r="E21" s="251">
        <v>180</v>
      </c>
      <c r="F21" s="255" t="s">
        <v>181</v>
      </c>
      <c r="G21" s="251" t="s">
        <v>151</v>
      </c>
      <c r="H21" s="251" t="s">
        <v>70</v>
      </c>
      <c r="I21" s="259">
        <f>SUM(J21:N22)</f>
        <v>1</v>
      </c>
      <c r="J21" s="256">
        <v>0.01</v>
      </c>
      <c r="K21" s="253">
        <v>0.1</v>
      </c>
      <c r="L21" s="269">
        <v>0.3</v>
      </c>
      <c r="M21" s="253">
        <v>0.55000000000000004</v>
      </c>
      <c r="N21" s="253">
        <v>0.04</v>
      </c>
      <c r="O21" s="247">
        <v>4.4999999999999998E-2</v>
      </c>
      <c r="P21" s="248"/>
      <c r="Q21" s="248"/>
      <c r="R21" s="247">
        <v>0</v>
      </c>
      <c r="S21" s="248"/>
      <c r="T21" s="248"/>
      <c r="U21" s="247">
        <v>0</v>
      </c>
      <c r="V21" s="248"/>
      <c r="W21" s="248"/>
      <c r="X21" s="247">
        <v>0</v>
      </c>
      <c r="Y21" s="248"/>
      <c r="Z21" s="248"/>
      <c r="AA21" s="273">
        <f>+R21+O21+U21+X21</f>
        <v>4.4999999999999998E-2</v>
      </c>
      <c r="AB21" s="258">
        <f>+AA21/K21</f>
        <v>0.44999999999999996</v>
      </c>
      <c r="AC21" s="258">
        <f>+(J21+AA21)/I21</f>
        <v>5.5E-2</v>
      </c>
      <c r="AD21" s="271" t="s">
        <v>228</v>
      </c>
      <c r="AE21" s="245" t="s">
        <v>223</v>
      </c>
      <c r="AF21" s="271" t="s">
        <v>225</v>
      </c>
    </row>
    <row r="22" spans="1:32" ht="124.5" customHeight="1" x14ac:dyDescent="0.25">
      <c r="A22" s="251"/>
      <c r="B22" s="252"/>
      <c r="C22" s="251"/>
      <c r="D22" s="251"/>
      <c r="E22" s="251"/>
      <c r="F22" s="255"/>
      <c r="G22" s="251"/>
      <c r="H22" s="251"/>
      <c r="I22" s="260"/>
      <c r="J22" s="257"/>
      <c r="K22" s="254"/>
      <c r="L22" s="270"/>
      <c r="M22" s="254"/>
      <c r="N22" s="254"/>
      <c r="O22" s="249"/>
      <c r="P22" s="250"/>
      <c r="Q22" s="250"/>
      <c r="R22" s="249"/>
      <c r="S22" s="250"/>
      <c r="T22" s="250"/>
      <c r="U22" s="249"/>
      <c r="V22" s="250"/>
      <c r="W22" s="250"/>
      <c r="X22" s="249"/>
      <c r="Y22" s="250"/>
      <c r="Z22" s="250"/>
      <c r="AA22" s="274"/>
      <c r="AB22" s="258"/>
      <c r="AC22" s="258"/>
      <c r="AD22" s="272"/>
      <c r="AE22" s="246"/>
      <c r="AF22" s="272"/>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64"/>
      <c r="K8" s="64"/>
      <c r="N8" s="6" t="s">
        <v>57</v>
      </c>
    </row>
    <row r="9" spans="2:14" ht="30.75" customHeight="1" x14ac:dyDescent="0.2">
      <c r="B9" s="119" t="s">
        <v>58</v>
      </c>
      <c r="C9" s="65">
        <v>231</v>
      </c>
      <c r="D9" s="406" t="s">
        <v>59</v>
      </c>
      <c r="E9" s="406"/>
      <c r="F9" s="357" t="s">
        <v>201</v>
      </c>
      <c r="G9" s="358"/>
      <c r="H9" s="358"/>
      <c r="I9" s="359"/>
      <c r="J9" s="18"/>
      <c r="K9" s="18"/>
      <c r="M9" s="14" t="s">
        <v>60</v>
      </c>
      <c r="N9" s="6" t="s">
        <v>61</v>
      </c>
    </row>
    <row r="10" spans="2:14" ht="30.75" customHeight="1" x14ac:dyDescent="0.2">
      <c r="B10" s="21" t="s">
        <v>62</v>
      </c>
      <c r="C10" s="66" t="s">
        <v>81</v>
      </c>
      <c r="D10" s="407" t="s">
        <v>63</v>
      </c>
      <c r="E10" s="408"/>
      <c r="F10" s="391" t="s">
        <v>155</v>
      </c>
      <c r="G10" s="392"/>
      <c r="H10" s="19" t="s">
        <v>64</v>
      </c>
      <c r="I10" s="121" t="s">
        <v>81</v>
      </c>
      <c r="J10" s="20"/>
      <c r="K10" s="20"/>
      <c r="M10" s="14" t="s">
        <v>65</v>
      </c>
      <c r="N10" s="6" t="s">
        <v>66</v>
      </c>
    </row>
    <row r="11" spans="2:14" ht="30.75" customHeight="1" x14ac:dyDescent="0.2">
      <c r="B11" s="21" t="s">
        <v>67</v>
      </c>
      <c r="C11" s="403" t="s">
        <v>156</v>
      </c>
      <c r="D11" s="403"/>
      <c r="E11" s="403"/>
      <c r="F11" s="403"/>
      <c r="G11" s="19" t="s">
        <v>68</v>
      </c>
      <c r="H11" s="404">
        <v>1032</v>
      </c>
      <c r="I11" s="405"/>
      <c r="J11" s="22"/>
      <c r="K11" s="22"/>
      <c r="M11" s="14" t="s">
        <v>69</v>
      </c>
      <c r="N11" s="6" t="s">
        <v>70</v>
      </c>
    </row>
    <row r="12" spans="2:14" ht="30.75" customHeight="1" x14ac:dyDescent="0.2">
      <c r="B12" s="21" t="s">
        <v>71</v>
      </c>
      <c r="C12" s="388" t="s">
        <v>65</v>
      </c>
      <c r="D12" s="388"/>
      <c r="E12" s="388"/>
      <c r="F12" s="388"/>
      <c r="G12" s="19" t="s">
        <v>72</v>
      </c>
      <c r="H12" s="389" t="s">
        <v>157</v>
      </c>
      <c r="I12" s="390"/>
      <c r="J12" s="23"/>
      <c r="K12" s="23"/>
      <c r="M12" s="24" t="s">
        <v>73</v>
      </c>
    </row>
    <row r="13" spans="2:14" ht="30.75" customHeight="1" x14ac:dyDescent="0.2">
      <c r="B13" s="21" t="s">
        <v>74</v>
      </c>
      <c r="C13" s="384" t="s">
        <v>45</v>
      </c>
      <c r="D13" s="384"/>
      <c r="E13" s="384"/>
      <c r="F13" s="384"/>
      <c r="G13" s="384"/>
      <c r="H13" s="384"/>
      <c r="I13" s="385"/>
      <c r="J13" s="25"/>
      <c r="K13" s="25"/>
      <c r="M13" s="24"/>
    </row>
    <row r="14" spans="2:14" ht="30.75" customHeight="1" x14ac:dyDescent="0.2">
      <c r="B14" s="21" t="s">
        <v>75</v>
      </c>
      <c r="C14" s="391" t="s">
        <v>202</v>
      </c>
      <c r="D14" s="392"/>
      <c r="E14" s="392"/>
      <c r="F14" s="392"/>
      <c r="G14" s="392"/>
      <c r="H14" s="392"/>
      <c r="I14" s="393"/>
      <c r="J14" s="20"/>
      <c r="K14" s="20"/>
      <c r="M14" s="24"/>
      <c r="N14" s="6" t="s">
        <v>76</v>
      </c>
    </row>
    <row r="15" spans="2:14" ht="30.75" customHeight="1" x14ac:dyDescent="0.2">
      <c r="B15" s="21" t="s">
        <v>77</v>
      </c>
      <c r="C15" s="378" t="s">
        <v>203</v>
      </c>
      <c r="D15" s="378"/>
      <c r="E15" s="378"/>
      <c r="F15" s="378"/>
      <c r="G15" s="19" t="s">
        <v>78</v>
      </c>
      <c r="H15" s="380" t="s">
        <v>91</v>
      </c>
      <c r="I15" s="381"/>
      <c r="J15" s="20"/>
      <c r="K15" s="20"/>
      <c r="M15" s="24" t="s">
        <v>80</v>
      </c>
      <c r="N15" s="6" t="s">
        <v>81</v>
      </c>
    </row>
    <row r="16" spans="2:14" ht="30.75" customHeight="1" x14ac:dyDescent="0.2">
      <c r="B16" s="21" t="s">
        <v>82</v>
      </c>
      <c r="C16" s="382" t="s">
        <v>215</v>
      </c>
      <c r="D16" s="383"/>
      <c r="E16" s="383"/>
      <c r="F16" s="383"/>
      <c r="G16" s="19" t="s">
        <v>83</v>
      </c>
      <c r="H16" s="380" t="s">
        <v>70</v>
      </c>
      <c r="I16" s="381"/>
      <c r="J16" s="20"/>
      <c r="K16" s="20"/>
      <c r="M16" s="24" t="s">
        <v>84</v>
      </c>
    </row>
    <row r="17" spans="2:14" ht="36" customHeight="1" x14ac:dyDescent="0.2">
      <c r="B17" s="21" t="s">
        <v>85</v>
      </c>
      <c r="C17" s="384" t="s">
        <v>204</v>
      </c>
      <c r="D17" s="384"/>
      <c r="E17" s="384"/>
      <c r="F17" s="384"/>
      <c r="G17" s="384"/>
      <c r="H17" s="384"/>
      <c r="I17" s="385"/>
      <c r="J17" s="25"/>
      <c r="K17" s="25"/>
      <c r="M17" s="24" t="s">
        <v>86</v>
      </c>
      <c r="N17" s="6" t="s">
        <v>39</v>
      </c>
    </row>
    <row r="18" spans="2:14" ht="30.75" customHeight="1" x14ac:dyDescent="0.2">
      <c r="B18" s="21" t="s">
        <v>87</v>
      </c>
      <c r="C18" s="378" t="s">
        <v>163</v>
      </c>
      <c r="D18" s="378"/>
      <c r="E18" s="378"/>
      <c r="F18" s="378"/>
      <c r="G18" s="378"/>
      <c r="H18" s="378"/>
      <c r="I18" s="379"/>
      <c r="J18" s="26"/>
      <c r="K18" s="26"/>
      <c r="M18" s="24" t="s">
        <v>88</v>
      </c>
      <c r="N18" s="6" t="s">
        <v>40</v>
      </c>
    </row>
    <row r="19" spans="2:14" ht="30.75" customHeight="1" x14ac:dyDescent="0.2">
      <c r="B19" s="21" t="s">
        <v>89</v>
      </c>
      <c r="C19" s="378" t="s">
        <v>159</v>
      </c>
      <c r="D19" s="378"/>
      <c r="E19" s="378"/>
      <c r="F19" s="378"/>
      <c r="G19" s="378"/>
      <c r="H19" s="378"/>
      <c r="I19" s="379"/>
      <c r="J19" s="27"/>
      <c r="K19" s="27"/>
      <c r="M19" s="24"/>
      <c r="N19" s="6" t="s">
        <v>41</v>
      </c>
    </row>
    <row r="20" spans="2:14" ht="30.75" customHeight="1" x14ac:dyDescent="0.2">
      <c r="B20" s="21" t="s">
        <v>90</v>
      </c>
      <c r="C20" s="386" t="s">
        <v>151</v>
      </c>
      <c r="D20" s="386"/>
      <c r="E20" s="386"/>
      <c r="F20" s="386"/>
      <c r="G20" s="386"/>
      <c r="H20" s="386"/>
      <c r="I20" s="387"/>
      <c r="J20" s="28"/>
      <c r="K20" s="28"/>
      <c r="M20" s="24" t="s">
        <v>91</v>
      </c>
      <c r="N20" s="6" t="s">
        <v>42</v>
      </c>
    </row>
    <row r="21" spans="2:14" ht="27.75" customHeight="1" x14ac:dyDescent="0.2">
      <c r="B21" s="373" t="s">
        <v>92</v>
      </c>
      <c r="C21" s="375" t="s">
        <v>93</v>
      </c>
      <c r="D21" s="375"/>
      <c r="E21" s="375"/>
      <c r="F21" s="376" t="s">
        <v>94</v>
      </c>
      <c r="G21" s="376"/>
      <c r="H21" s="376"/>
      <c r="I21" s="377"/>
      <c r="J21" s="29"/>
      <c r="K21" s="29"/>
      <c r="M21" s="24" t="s">
        <v>79</v>
      </c>
      <c r="N21" s="6" t="s">
        <v>43</v>
      </c>
    </row>
    <row r="22" spans="2:14" ht="27" customHeight="1" x14ac:dyDescent="0.2">
      <c r="B22" s="374"/>
      <c r="C22" s="378" t="s">
        <v>160</v>
      </c>
      <c r="D22" s="378"/>
      <c r="E22" s="378"/>
      <c r="F22" s="378" t="s">
        <v>161</v>
      </c>
      <c r="G22" s="378"/>
      <c r="H22" s="378"/>
      <c r="I22" s="379"/>
      <c r="J22" s="27"/>
      <c r="K22" s="27"/>
      <c r="M22" s="24" t="s">
        <v>95</v>
      </c>
      <c r="N22" s="6" t="s">
        <v>44</v>
      </c>
    </row>
    <row r="23" spans="2:14" ht="39.75" customHeight="1" x14ac:dyDescent="0.2">
      <c r="B23" s="21" t="s">
        <v>96</v>
      </c>
      <c r="C23" s="380" t="s">
        <v>151</v>
      </c>
      <c r="D23" s="380"/>
      <c r="E23" s="380"/>
      <c r="F23" s="380" t="s">
        <v>151</v>
      </c>
      <c r="G23" s="380"/>
      <c r="H23" s="380"/>
      <c r="I23" s="381"/>
      <c r="J23" s="20"/>
      <c r="K23" s="20"/>
      <c r="M23" s="24"/>
      <c r="N23" s="6" t="s">
        <v>45</v>
      </c>
    </row>
    <row r="24" spans="2:14" ht="44.25" customHeight="1" x14ac:dyDescent="0.2">
      <c r="B24" s="21" t="s">
        <v>97</v>
      </c>
      <c r="C24" s="354" t="s">
        <v>205</v>
      </c>
      <c r="D24" s="355"/>
      <c r="E24" s="356"/>
      <c r="F24" s="357" t="s">
        <v>206</v>
      </c>
      <c r="G24" s="358"/>
      <c r="H24" s="358"/>
      <c r="I24" s="359"/>
      <c r="J24" s="26"/>
      <c r="K24" s="26"/>
      <c r="M24" s="30"/>
      <c r="N24" s="6" t="s">
        <v>46</v>
      </c>
    </row>
    <row r="25" spans="2:14" ht="29.25" customHeight="1" x14ac:dyDescent="0.2">
      <c r="B25" s="21" t="s">
        <v>98</v>
      </c>
      <c r="C25" s="360" t="s">
        <v>215</v>
      </c>
      <c r="D25" s="361"/>
      <c r="E25" s="362"/>
      <c r="F25" s="19" t="s">
        <v>99</v>
      </c>
      <c r="G25" s="363">
        <v>0.3</v>
      </c>
      <c r="H25" s="364"/>
      <c r="I25" s="365"/>
      <c r="J25" s="31"/>
      <c r="K25" s="31"/>
      <c r="M25" s="30"/>
    </row>
    <row r="26" spans="2:14" ht="27" customHeight="1" x14ac:dyDescent="0.2">
      <c r="B26" s="21" t="s">
        <v>100</v>
      </c>
      <c r="C26" s="357" t="s">
        <v>216</v>
      </c>
      <c r="D26" s="358"/>
      <c r="E26" s="366"/>
      <c r="F26" s="19" t="s">
        <v>101</v>
      </c>
      <c r="G26" s="367">
        <v>0.3</v>
      </c>
      <c r="H26" s="368"/>
      <c r="I26" s="369"/>
      <c r="J26" s="32"/>
      <c r="K26" s="32"/>
      <c r="M26" s="30"/>
    </row>
    <row r="27" spans="2:14" ht="47.25" customHeight="1" x14ac:dyDescent="0.2">
      <c r="B27" s="118" t="s">
        <v>102</v>
      </c>
      <c r="C27" s="370" t="s">
        <v>86</v>
      </c>
      <c r="D27" s="371"/>
      <c r="E27" s="372"/>
      <c r="F27" s="33" t="s">
        <v>103</v>
      </c>
      <c r="G27" s="367" t="s">
        <v>182</v>
      </c>
      <c r="H27" s="368"/>
      <c r="I27" s="369"/>
      <c r="J27" s="29"/>
      <c r="K27" s="29"/>
      <c r="M27" s="30"/>
    </row>
    <row r="28" spans="2:14" ht="30" customHeight="1" x14ac:dyDescent="0.2">
      <c r="B28" s="337" t="s">
        <v>104</v>
      </c>
      <c r="C28" s="338"/>
      <c r="D28" s="338"/>
      <c r="E28" s="338"/>
      <c r="F28" s="338"/>
      <c r="G28" s="338"/>
      <c r="H28" s="338"/>
      <c r="I28" s="33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331" t="s">
        <v>224</v>
      </c>
      <c r="D42" s="331"/>
      <c r="E42" s="331"/>
      <c r="F42" s="331"/>
      <c r="G42" s="331"/>
      <c r="H42" s="331"/>
      <c r="I42" s="332"/>
      <c r="J42" s="40"/>
      <c r="K42" s="40"/>
    </row>
    <row r="43" spans="2:11" ht="29.25" customHeight="1" x14ac:dyDescent="0.2">
      <c r="B43" s="337" t="s">
        <v>126</v>
      </c>
      <c r="C43" s="338"/>
      <c r="D43" s="338"/>
      <c r="E43" s="338"/>
      <c r="F43" s="338"/>
      <c r="G43" s="338"/>
      <c r="H43" s="338"/>
      <c r="I43" s="339"/>
      <c r="J43" s="64"/>
      <c r="K43" s="64"/>
    </row>
    <row r="44" spans="2:11" ht="32.25" customHeight="1" x14ac:dyDescent="0.2">
      <c r="B44" s="345"/>
      <c r="C44" s="346"/>
      <c r="D44" s="346"/>
      <c r="E44" s="346"/>
      <c r="F44" s="346"/>
      <c r="G44" s="346"/>
      <c r="H44" s="346"/>
      <c r="I44" s="347"/>
      <c r="J44" s="64"/>
      <c r="K44" s="64"/>
    </row>
    <row r="45" spans="2:11" ht="32.25" customHeight="1" x14ac:dyDescent="0.2">
      <c r="B45" s="348"/>
      <c r="C45" s="349"/>
      <c r="D45" s="349"/>
      <c r="E45" s="349"/>
      <c r="F45" s="349"/>
      <c r="G45" s="349"/>
      <c r="H45" s="349"/>
      <c r="I45" s="350"/>
      <c r="J45" s="40"/>
      <c r="K45" s="40"/>
    </row>
    <row r="46" spans="2:11" ht="32.25" customHeight="1" x14ac:dyDescent="0.2">
      <c r="B46" s="348"/>
      <c r="C46" s="349"/>
      <c r="D46" s="349"/>
      <c r="E46" s="349"/>
      <c r="F46" s="349"/>
      <c r="G46" s="349"/>
      <c r="H46" s="349"/>
      <c r="I46" s="350"/>
      <c r="J46" s="40"/>
      <c r="K46" s="40"/>
    </row>
    <row r="47" spans="2:11" ht="32.25" customHeight="1" x14ac:dyDescent="0.2">
      <c r="B47" s="348"/>
      <c r="C47" s="349"/>
      <c r="D47" s="349"/>
      <c r="E47" s="349"/>
      <c r="F47" s="349"/>
      <c r="G47" s="349"/>
      <c r="H47" s="349"/>
      <c r="I47" s="350"/>
      <c r="J47" s="40"/>
      <c r="K47" s="40"/>
    </row>
    <row r="48" spans="2:11" ht="32.25" customHeight="1" x14ac:dyDescent="0.2">
      <c r="B48" s="351"/>
      <c r="C48" s="352"/>
      <c r="D48" s="352"/>
      <c r="E48" s="352"/>
      <c r="F48" s="352"/>
      <c r="G48" s="352"/>
      <c r="H48" s="352"/>
      <c r="I48" s="353"/>
      <c r="J48" s="41"/>
      <c r="K48" s="41"/>
    </row>
    <row r="49" spans="2:11" ht="83.25" customHeight="1" x14ac:dyDescent="0.2">
      <c r="B49" s="21" t="s">
        <v>127</v>
      </c>
      <c r="C49" s="331" t="s">
        <v>224</v>
      </c>
      <c r="D49" s="331"/>
      <c r="E49" s="331"/>
      <c r="F49" s="331"/>
      <c r="G49" s="331"/>
      <c r="H49" s="331"/>
      <c r="I49" s="332"/>
      <c r="J49" s="42"/>
      <c r="K49" s="42"/>
    </row>
    <row r="50" spans="2:11" ht="34.5" customHeight="1" x14ac:dyDescent="0.2">
      <c r="B50" s="21" t="s">
        <v>128</v>
      </c>
      <c r="C50" s="315" t="s">
        <v>182</v>
      </c>
      <c r="D50" s="315"/>
      <c r="E50" s="315"/>
      <c r="F50" s="315"/>
      <c r="G50" s="315"/>
      <c r="H50" s="315"/>
      <c r="I50" s="333"/>
      <c r="J50" s="42"/>
      <c r="K50" s="42"/>
    </row>
    <row r="51" spans="2:11" ht="34.5" customHeight="1" x14ac:dyDescent="0.2">
      <c r="B51" s="120" t="s">
        <v>129</v>
      </c>
      <c r="C51" s="334" t="s">
        <v>225</v>
      </c>
      <c r="D51" s="335"/>
      <c r="E51" s="335"/>
      <c r="F51" s="335"/>
      <c r="G51" s="335"/>
      <c r="H51" s="335"/>
      <c r="I51" s="336"/>
      <c r="J51" s="42"/>
      <c r="K51" s="42"/>
    </row>
    <row r="52" spans="2:11" ht="29.25" customHeight="1" x14ac:dyDescent="0.2">
      <c r="B52" s="337" t="s">
        <v>130</v>
      </c>
      <c r="C52" s="338"/>
      <c r="D52" s="338"/>
      <c r="E52" s="338"/>
      <c r="F52" s="338"/>
      <c r="G52" s="338"/>
      <c r="H52" s="338"/>
      <c r="I52" s="339"/>
      <c r="J52" s="42"/>
      <c r="K52" s="42"/>
    </row>
    <row r="53" spans="2:11" ht="33" customHeight="1" x14ac:dyDescent="0.2">
      <c r="B53" s="340" t="s">
        <v>131</v>
      </c>
      <c r="C53" s="117" t="s">
        <v>132</v>
      </c>
      <c r="D53" s="341" t="s">
        <v>133</v>
      </c>
      <c r="E53" s="341"/>
      <c r="F53" s="341"/>
      <c r="G53" s="341" t="s">
        <v>134</v>
      </c>
      <c r="H53" s="341"/>
      <c r="I53" s="342"/>
      <c r="J53" s="43"/>
      <c r="K53" s="43"/>
    </row>
    <row r="54" spans="2:11" ht="31.5" customHeight="1" x14ac:dyDescent="0.2">
      <c r="B54" s="340"/>
      <c r="C54" s="44"/>
      <c r="D54" s="315"/>
      <c r="E54" s="315"/>
      <c r="F54" s="315"/>
      <c r="G54" s="343"/>
      <c r="H54" s="343"/>
      <c r="I54" s="344"/>
      <c r="J54" s="43"/>
      <c r="K54" s="43"/>
    </row>
    <row r="55" spans="2:11" ht="31.5" customHeight="1" x14ac:dyDescent="0.2">
      <c r="B55" s="120" t="s">
        <v>135</v>
      </c>
      <c r="C55" s="327" t="s">
        <v>164</v>
      </c>
      <c r="D55" s="327"/>
      <c r="E55" s="328" t="s">
        <v>136</v>
      </c>
      <c r="F55" s="328"/>
      <c r="G55" s="327" t="s">
        <v>186</v>
      </c>
      <c r="H55" s="327"/>
      <c r="I55" s="329"/>
      <c r="J55" s="45"/>
      <c r="K55" s="45"/>
    </row>
    <row r="56" spans="2:11" ht="31.5" customHeight="1" x14ac:dyDescent="0.2">
      <c r="B56" s="120" t="s">
        <v>137</v>
      </c>
      <c r="C56" s="315" t="str">
        <f>+'[3]HV 1'!C56:D56</f>
        <v>NICOLAS ADOLFO CORREAL HUERTAS</v>
      </c>
      <c r="D56" s="315"/>
      <c r="E56" s="330" t="s">
        <v>138</v>
      </c>
      <c r="F56" s="330"/>
      <c r="G56" s="327" t="str">
        <f>+'[4]HV 1'!G56:I56</f>
        <v>DIANA VIDAL</v>
      </c>
      <c r="H56" s="327"/>
      <c r="I56" s="329"/>
      <c r="J56" s="45"/>
      <c r="K56" s="45"/>
    </row>
    <row r="57" spans="2:11" ht="31.5" customHeight="1" x14ac:dyDescent="0.2">
      <c r="B57" s="120" t="s">
        <v>139</v>
      </c>
      <c r="C57" s="315"/>
      <c r="D57" s="315"/>
      <c r="E57" s="316" t="s">
        <v>140</v>
      </c>
      <c r="F57" s="317"/>
      <c r="G57" s="320"/>
      <c r="H57" s="321"/>
      <c r="I57" s="322"/>
      <c r="J57" s="46"/>
      <c r="K57" s="46"/>
    </row>
    <row r="58" spans="2:11" ht="31.5" customHeight="1" thickBot="1" x14ac:dyDescent="0.25">
      <c r="B58" s="84" t="s">
        <v>141</v>
      </c>
      <c r="C58" s="326"/>
      <c r="D58" s="326"/>
      <c r="E58" s="318"/>
      <c r="F58" s="319"/>
      <c r="G58" s="323"/>
      <c r="H58" s="324"/>
      <c r="I58" s="32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2"/>
      <c r="C1" s="435" t="s">
        <v>24</v>
      </c>
      <c r="D1" s="436"/>
      <c r="E1" s="436"/>
      <c r="F1" s="436"/>
      <c r="G1" s="436"/>
      <c r="H1" s="437"/>
      <c r="I1" s="438"/>
      <c r="J1" s="439"/>
    </row>
    <row r="2" spans="2:13" ht="18" customHeight="1" thickBot="1" x14ac:dyDescent="0.3">
      <c r="B2" s="433"/>
      <c r="C2" s="444" t="s">
        <v>25</v>
      </c>
      <c r="D2" s="445"/>
      <c r="E2" s="445"/>
      <c r="F2" s="445"/>
      <c r="G2" s="445"/>
      <c r="H2" s="446"/>
      <c r="I2" s="440"/>
      <c r="J2" s="441"/>
    </row>
    <row r="3" spans="2:13" ht="18" customHeight="1" thickBot="1" x14ac:dyDescent="0.3">
      <c r="B3" s="433"/>
      <c r="C3" s="444" t="s">
        <v>142</v>
      </c>
      <c r="D3" s="445"/>
      <c r="E3" s="445"/>
      <c r="F3" s="445"/>
      <c r="G3" s="445"/>
      <c r="H3" s="446"/>
      <c r="I3" s="440"/>
      <c r="J3" s="441"/>
    </row>
    <row r="4" spans="2:13" ht="18" customHeight="1" thickBot="1" x14ac:dyDescent="0.3">
      <c r="B4" s="434"/>
      <c r="C4" s="444" t="s">
        <v>143</v>
      </c>
      <c r="D4" s="445"/>
      <c r="E4" s="445"/>
      <c r="F4" s="446"/>
      <c r="G4" s="447" t="s">
        <v>190</v>
      </c>
      <c r="H4" s="448"/>
      <c r="I4" s="442"/>
      <c r="J4" s="443"/>
    </row>
    <row r="5" spans="2:13" ht="18" customHeight="1" thickBot="1" x14ac:dyDescent="0.3">
      <c r="B5" s="57"/>
      <c r="C5" s="58"/>
      <c r="D5" s="58"/>
      <c r="E5" s="58"/>
      <c r="F5" s="58"/>
      <c r="G5" s="58"/>
      <c r="H5" s="58"/>
      <c r="I5" s="58"/>
      <c r="J5" s="59"/>
    </row>
    <row r="6" spans="2:13" ht="51.75" customHeight="1" thickBot="1" x14ac:dyDescent="0.3">
      <c r="B6" s="1" t="s">
        <v>185</v>
      </c>
      <c r="C6" s="449" t="str">
        <f>+'[5]Sección 1. Metas - Magnitud'!C7</f>
        <v>1032 - Gestión y control de tránsito y transporte</v>
      </c>
      <c r="D6" s="450"/>
      <c r="E6" s="451"/>
      <c r="F6" s="60"/>
      <c r="G6" s="58"/>
      <c r="H6" s="58"/>
      <c r="I6" s="58"/>
      <c r="J6" s="59"/>
    </row>
    <row r="7" spans="2:13" ht="32.25" customHeight="1" thickBot="1" x14ac:dyDescent="0.3">
      <c r="B7" s="2" t="s">
        <v>0</v>
      </c>
      <c r="C7" s="449" t="str">
        <f>+'[5]Sección 1. Metas - Magnitud'!C8:F8</f>
        <v>Dirección de Control y Vigilancia</v>
      </c>
      <c r="D7" s="450"/>
      <c r="E7" s="451"/>
      <c r="F7" s="60"/>
      <c r="G7" s="58"/>
      <c r="H7" s="58"/>
      <c r="I7" s="58"/>
      <c r="J7" s="59"/>
    </row>
    <row r="8" spans="2:13" ht="32.25" customHeight="1" thickBot="1" x14ac:dyDescent="0.3">
      <c r="B8" s="2" t="s">
        <v>144</v>
      </c>
      <c r="C8" s="449" t="str">
        <f>+'[5]Sección 1. Metas - Magnitud'!C9:F9</f>
        <v>Subsecretaría de Servicios de la Movilidad</v>
      </c>
      <c r="D8" s="450"/>
      <c r="E8" s="451"/>
      <c r="F8" s="4"/>
      <c r="G8" s="58"/>
      <c r="H8" s="58"/>
      <c r="I8" s="58"/>
      <c r="J8" s="59"/>
    </row>
    <row r="9" spans="2:13" ht="33.75" customHeight="1" thickBot="1" x14ac:dyDescent="0.3">
      <c r="B9" s="2" t="s">
        <v>28</v>
      </c>
      <c r="C9" s="449" t="s">
        <v>184</v>
      </c>
      <c r="D9" s="450"/>
      <c r="E9" s="451"/>
      <c r="F9" s="60"/>
      <c r="G9" s="58"/>
      <c r="H9" s="58"/>
      <c r="I9" s="58"/>
      <c r="J9" s="59"/>
    </row>
    <row r="10" spans="2:13" ht="32.25" customHeight="1" thickBot="1" x14ac:dyDescent="0.3">
      <c r="B10" s="2" t="s">
        <v>197</v>
      </c>
      <c r="C10" s="449" t="s">
        <v>202</v>
      </c>
      <c r="D10" s="450"/>
      <c r="E10" s="451"/>
    </row>
    <row r="12" spans="2:13" x14ac:dyDescent="0.25">
      <c r="B12" s="425" t="s">
        <v>217</v>
      </c>
      <c r="C12" s="426"/>
      <c r="D12" s="426"/>
      <c r="E12" s="426"/>
      <c r="F12" s="426"/>
      <c r="G12" s="426"/>
      <c r="H12" s="427"/>
      <c r="I12" s="417" t="s">
        <v>145</v>
      </c>
      <c r="J12" s="418"/>
      <c r="K12" s="418"/>
    </row>
    <row r="13" spans="2:13" s="62" customFormat="1" ht="30" customHeight="1" x14ac:dyDescent="0.25">
      <c r="B13" s="419" t="s">
        <v>146</v>
      </c>
      <c r="C13" s="419" t="s">
        <v>147</v>
      </c>
      <c r="D13" s="419" t="s">
        <v>196</v>
      </c>
      <c r="E13" s="419" t="s">
        <v>148</v>
      </c>
      <c r="F13" s="419" t="s">
        <v>149</v>
      </c>
      <c r="G13" s="419" t="s">
        <v>191</v>
      </c>
      <c r="H13" s="419" t="s">
        <v>192</v>
      </c>
      <c r="I13" s="421" t="s">
        <v>193</v>
      </c>
      <c r="J13" s="423" t="s">
        <v>194</v>
      </c>
      <c r="K13" s="416" t="s">
        <v>195</v>
      </c>
    </row>
    <row r="14" spans="2:13" s="62" customFormat="1" x14ac:dyDescent="0.25">
      <c r="B14" s="420"/>
      <c r="C14" s="420"/>
      <c r="D14" s="420"/>
      <c r="E14" s="420"/>
      <c r="F14" s="420"/>
      <c r="G14" s="420"/>
      <c r="H14" s="420"/>
      <c r="I14" s="422"/>
      <c r="J14" s="424"/>
      <c r="K14" s="416"/>
    </row>
    <row r="15" spans="2:13" s="62" customFormat="1" ht="120" x14ac:dyDescent="0.25">
      <c r="B15" s="102">
        <v>1</v>
      </c>
      <c r="C15" s="146" t="s">
        <v>229</v>
      </c>
      <c r="D15" s="101">
        <v>0.19</v>
      </c>
      <c r="E15" s="97"/>
      <c r="F15" s="99" t="s">
        <v>230</v>
      </c>
      <c r="G15" s="175">
        <v>0.19</v>
      </c>
      <c r="H15" s="112">
        <v>43160</v>
      </c>
      <c r="I15" s="110">
        <v>0.19</v>
      </c>
      <c r="J15" s="116">
        <v>43132</v>
      </c>
      <c r="K15" s="107"/>
      <c r="M15" s="114"/>
    </row>
    <row r="16" spans="2:13" ht="75" x14ac:dyDescent="0.25">
      <c r="B16" s="145">
        <v>2</v>
      </c>
      <c r="C16" s="108" t="s">
        <v>231</v>
      </c>
      <c r="D16" s="101">
        <v>0.02</v>
      </c>
      <c r="E16" s="97"/>
      <c r="F16" s="99" t="s">
        <v>232</v>
      </c>
      <c r="G16" s="175">
        <v>0.02</v>
      </c>
      <c r="H16" s="112">
        <v>43344</v>
      </c>
      <c r="I16" s="110"/>
      <c r="J16" s="116"/>
      <c r="K16" s="107"/>
      <c r="M16" s="115"/>
    </row>
    <row r="17" spans="2:11" ht="90" x14ac:dyDescent="0.25">
      <c r="B17" s="174">
        <v>3</v>
      </c>
      <c r="C17" s="81" t="s">
        <v>226</v>
      </c>
      <c r="D17" s="101">
        <v>0.04</v>
      </c>
      <c r="E17" s="97"/>
      <c r="F17" s="99" t="s">
        <v>233</v>
      </c>
      <c r="G17" s="175">
        <v>0.04</v>
      </c>
      <c r="H17" s="112">
        <v>43435</v>
      </c>
      <c r="I17" s="110"/>
      <c r="J17" s="116"/>
      <c r="K17" s="107"/>
    </row>
    <row r="18" spans="2:11" x14ac:dyDescent="0.25">
      <c r="B18" s="428" t="s">
        <v>17</v>
      </c>
      <c r="C18" s="429"/>
      <c r="D18" s="63">
        <f>SUM(D15:D17)</f>
        <v>0.25</v>
      </c>
      <c r="E18" s="430" t="s">
        <v>17</v>
      </c>
      <c r="F18" s="431"/>
      <c r="G18" s="63">
        <f>SUM(G15:G17)</f>
        <v>0.25</v>
      </c>
      <c r="H18" s="173"/>
      <c r="I18" s="111">
        <f>SUM(I15:I17)</f>
        <v>0.19</v>
      </c>
      <c r="J18" s="109"/>
      <c r="K18" s="109"/>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80" zoomScaleNormal="80" workbookViewId="0">
      <selection activeCell="D32" sqref="D32"/>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26"/>
      <c r="C1" s="532" t="s">
        <v>25</v>
      </c>
      <c r="D1" s="532"/>
      <c r="E1" s="532"/>
      <c r="F1" s="532"/>
      <c r="G1" s="532"/>
      <c r="H1" s="532"/>
      <c r="I1" s="528"/>
      <c r="J1" s="13"/>
      <c r="K1" s="13"/>
      <c r="M1" s="177" t="s">
        <v>47</v>
      </c>
    </row>
    <row r="2" spans="2:14" ht="37.5" customHeight="1" x14ac:dyDescent="0.2">
      <c r="B2" s="527"/>
      <c r="C2" s="533" t="s">
        <v>239</v>
      </c>
      <c r="D2" s="533"/>
      <c r="E2" s="533"/>
      <c r="F2" s="533"/>
      <c r="G2" s="533"/>
      <c r="H2" s="533"/>
      <c r="I2" s="529"/>
      <c r="J2" s="13"/>
      <c r="K2" s="13"/>
      <c r="M2" s="177" t="s">
        <v>48</v>
      </c>
    </row>
    <row r="3" spans="2:14" ht="37.5" customHeight="1" x14ac:dyDescent="0.2">
      <c r="B3" s="527"/>
      <c r="C3" s="533" t="s">
        <v>240</v>
      </c>
      <c r="D3" s="533"/>
      <c r="E3" s="533"/>
      <c r="F3" s="533" t="s">
        <v>241</v>
      </c>
      <c r="G3" s="533"/>
      <c r="H3" s="533"/>
      <c r="I3" s="529"/>
      <c r="J3" s="13"/>
      <c r="K3" s="13"/>
      <c r="M3" s="177" t="s">
        <v>50</v>
      </c>
    </row>
    <row r="4" spans="2:14" ht="23.25" customHeight="1" x14ac:dyDescent="0.2">
      <c r="B4" s="534"/>
      <c r="C4" s="535"/>
      <c r="D4" s="535"/>
      <c r="E4" s="535"/>
      <c r="F4" s="535"/>
      <c r="G4" s="535"/>
      <c r="H4" s="535"/>
      <c r="I4" s="536"/>
      <c r="J4" s="15"/>
      <c r="K4" s="15"/>
    </row>
    <row r="5" spans="2:14" ht="24" customHeight="1" x14ac:dyDescent="0.2">
      <c r="B5" s="537" t="s">
        <v>234</v>
      </c>
      <c r="C5" s="538"/>
      <c r="D5" s="538"/>
      <c r="E5" s="538"/>
      <c r="F5" s="538"/>
      <c r="G5" s="538"/>
      <c r="H5" s="538"/>
      <c r="I5" s="539"/>
      <c r="J5" s="17"/>
      <c r="K5" s="17"/>
      <c r="N5" s="178" t="s">
        <v>57</v>
      </c>
    </row>
    <row r="6" spans="2:14" ht="30.75" customHeight="1" x14ac:dyDescent="0.2">
      <c r="B6" s="201" t="s">
        <v>242</v>
      </c>
      <c r="C6" s="199">
        <v>1</v>
      </c>
      <c r="D6" s="540" t="s">
        <v>243</v>
      </c>
      <c r="E6" s="540"/>
      <c r="F6" s="501" t="s">
        <v>295</v>
      </c>
      <c r="G6" s="501"/>
      <c r="H6" s="501"/>
      <c r="I6" s="502"/>
      <c r="J6" s="18"/>
      <c r="K6" s="18"/>
      <c r="M6" s="177" t="s">
        <v>60</v>
      </c>
      <c r="N6" s="178" t="s">
        <v>61</v>
      </c>
    </row>
    <row r="7" spans="2:14" ht="30.75" customHeight="1" x14ac:dyDescent="0.2">
      <c r="B7" s="201" t="s">
        <v>244</v>
      </c>
      <c r="C7" s="199" t="s">
        <v>81</v>
      </c>
      <c r="D7" s="540" t="s">
        <v>245</v>
      </c>
      <c r="E7" s="540"/>
      <c r="F7" s="503" t="s">
        <v>289</v>
      </c>
      <c r="G7" s="503"/>
      <c r="H7" s="200" t="s">
        <v>246</v>
      </c>
      <c r="I7" s="224" t="s">
        <v>81</v>
      </c>
      <c r="J7" s="20"/>
      <c r="K7" s="20"/>
      <c r="M7" s="177" t="s">
        <v>65</v>
      </c>
      <c r="N7" s="178" t="s">
        <v>66</v>
      </c>
    </row>
    <row r="8" spans="2:14" ht="30.75" customHeight="1" x14ac:dyDescent="0.2">
      <c r="B8" s="201" t="s">
        <v>247</v>
      </c>
      <c r="C8" s="501" t="s">
        <v>293</v>
      </c>
      <c r="D8" s="501"/>
      <c r="E8" s="501"/>
      <c r="F8" s="501"/>
      <c r="G8" s="200" t="s">
        <v>248</v>
      </c>
      <c r="H8" s="513">
        <v>7551</v>
      </c>
      <c r="I8" s="514"/>
      <c r="J8" s="22"/>
      <c r="K8" s="22"/>
      <c r="M8" s="177" t="s">
        <v>69</v>
      </c>
      <c r="N8" s="178" t="s">
        <v>70</v>
      </c>
    </row>
    <row r="9" spans="2:14" ht="30.75" customHeight="1" x14ac:dyDescent="0.2">
      <c r="B9" s="201" t="s">
        <v>48</v>
      </c>
      <c r="C9" s="515" t="s">
        <v>65</v>
      </c>
      <c r="D9" s="515"/>
      <c r="E9" s="515"/>
      <c r="F9" s="515"/>
      <c r="G9" s="200" t="s">
        <v>249</v>
      </c>
      <c r="H9" s="516" t="s">
        <v>305</v>
      </c>
      <c r="I9" s="517"/>
      <c r="J9" s="23"/>
      <c r="K9" s="23"/>
      <c r="M9" s="179" t="s">
        <v>73</v>
      </c>
    </row>
    <row r="10" spans="2:14" ht="30.75" customHeight="1" x14ac:dyDescent="0.2">
      <c r="B10" s="201" t="s">
        <v>250</v>
      </c>
      <c r="C10" s="501" t="s">
        <v>344</v>
      </c>
      <c r="D10" s="501"/>
      <c r="E10" s="501"/>
      <c r="F10" s="501"/>
      <c r="G10" s="501"/>
      <c r="H10" s="501"/>
      <c r="I10" s="501"/>
      <c r="J10" s="25"/>
      <c r="K10" s="25"/>
      <c r="M10" s="179"/>
    </row>
    <row r="11" spans="2:14" ht="30.75" customHeight="1" x14ac:dyDescent="0.2">
      <c r="B11" s="201" t="s">
        <v>251</v>
      </c>
      <c r="C11" s="518" t="s">
        <v>294</v>
      </c>
      <c r="D11" s="519"/>
      <c r="E11" s="519"/>
      <c r="F11" s="519"/>
      <c r="G11" s="519"/>
      <c r="H11" s="519"/>
      <c r="I11" s="520"/>
      <c r="J11" s="20"/>
      <c r="K11" s="20"/>
      <c r="M11" s="179"/>
      <c r="N11" s="178" t="s">
        <v>76</v>
      </c>
    </row>
    <row r="12" spans="2:14" ht="30.75" customHeight="1" x14ac:dyDescent="0.2">
      <c r="B12" s="201" t="s">
        <v>254</v>
      </c>
      <c r="C12" s="521" t="s">
        <v>296</v>
      </c>
      <c r="D12" s="521"/>
      <c r="E12" s="521"/>
      <c r="F12" s="521"/>
      <c r="G12" s="200" t="s">
        <v>252</v>
      </c>
      <c r="H12" s="482" t="s">
        <v>91</v>
      </c>
      <c r="I12" s="483"/>
      <c r="J12" s="20"/>
      <c r="K12" s="20"/>
      <c r="M12" s="179" t="s">
        <v>80</v>
      </c>
      <c r="N12" s="178" t="s">
        <v>81</v>
      </c>
    </row>
    <row r="13" spans="2:14" ht="30.75" customHeight="1" x14ac:dyDescent="0.2">
      <c r="B13" s="201" t="s">
        <v>255</v>
      </c>
      <c r="C13" s="522" t="s">
        <v>334</v>
      </c>
      <c r="D13" s="522"/>
      <c r="E13" s="522"/>
      <c r="F13" s="522"/>
      <c r="G13" s="200" t="s">
        <v>253</v>
      </c>
      <c r="H13" s="503" t="s">
        <v>70</v>
      </c>
      <c r="I13" s="523"/>
      <c r="J13" s="20"/>
      <c r="K13" s="20"/>
      <c r="M13" s="179" t="s">
        <v>84</v>
      </c>
    </row>
    <row r="14" spans="2:14" ht="39" customHeight="1" x14ac:dyDescent="0.2">
      <c r="B14" s="201" t="s">
        <v>256</v>
      </c>
      <c r="C14" s="524" t="s">
        <v>362</v>
      </c>
      <c r="D14" s="524"/>
      <c r="E14" s="524"/>
      <c r="F14" s="524"/>
      <c r="G14" s="524"/>
      <c r="H14" s="524"/>
      <c r="I14" s="525"/>
      <c r="J14" s="25"/>
      <c r="K14" s="25"/>
      <c r="M14" s="179" t="s">
        <v>86</v>
      </c>
    </row>
    <row r="15" spans="2:14" ht="30.75" customHeight="1" x14ac:dyDescent="0.2">
      <c r="B15" s="201" t="s">
        <v>257</v>
      </c>
      <c r="C15" s="510" t="s">
        <v>327</v>
      </c>
      <c r="D15" s="511"/>
      <c r="E15" s="511"/>
      <c r="F15" s="511"/>
      <c r="G15" s="511"/>
      <c r="H15" s="511"/>
      <c r="I15" s="512"/>
      <c r="J15" s="26"/>
      <c r="K15" s="26"/>
      <c r="M15" s="179" t="s">
        <v>88</v>
      </c>
    </row>
    <row r="16" spans="2:14" ht="20.25" customHeight="1" x14ac:dyDescent="0.2">
      <c r="B16" s="201" t="s">
        <v>258</v>
      </c>
      <c r="C16" s="501" t="s">
        <v>325</v>
      </c>
      <c r="D16" s="501"/>
      <c r="E16" s="501"/>
      <c r="F16" s="501"/>
      <c r="G16" s="501"/>
      <c r="H16" s="501"/>
      <c r="I16" s="502"/>
      <c r="J16" s="27"/>
      <c r="K16" s="27"/>
      <c r="M16" s="179"/>
    </row>
    <row r="17" spans="2:13" ht="30.75" customHeight="1" x14ac:dyDescent="0.2">
      <c r="B17" s="201" t="s">
        <v>259</v>
      </c>
      <c r="C17" s="503" t="s">
        <v>297</v>
      </c>
      <c r="D17" s="504"/>
      <c r="E17" s="504"/>
      <c r="F17" s="504"/>
      <c r="G17" s="504"/>
      <c r="H17" s="504"/>
      <c r="I17" s="505"/>
      <c r="J17" s="28"/>
      <c r="K17" s="28"/>
      <c r="M17" s="179" t="s">
        <v>91</v>
      </c>
    </row>
    <row r="18" spans="2:13" ht="18" customHeight="1" x14ac:dyDescent="0.2">
      <c r="B18" s="506" t="s">
        <v>265</v>
      </c>
      <c r="C18" s="507" t="s">
        <v>237</v>
      </c>
      <c r="D18" s="507"/>
      <c r="E18" s="507"/>
      <c r="F18" s="508" t="s">
        <v>238</v>
      </c>
      <c r="G18" s="508"/>
      <c r="H18" s="508"/>
      <c r="I18" s="509"/>
      <c r="J18" s="29"/>
      <c r="K18" s="29"/>
      <c r="M18" s="179" t="s">
        <v>79</v>
      </c>
    </row>
    <row r="19" spans="2:13" ht="30" customHeight="1" x14ac:dyDescent="0.2">
      <c r="B19" s="506"/>
      <c r="C19" s="501" t="s">
        <v>326</v>
      </c>
      <c r="D19" s="501"/>
      <c r="E19" s="501"/>
      <c r="F19" s="501" t="s">
        <v>298</v>
      </c>
      <c r="G19" s="501"/>
      <c r="H19" s="501"/>
      <c r="I19" s="502"/>
      <c r="J19" s="27"/>
      <c r="K19" s="27"/>
      <c r="M19" s="179" t="s">
        <v>95</v>
      </c>
    </row>
    <row r="20" spans="2:13" ht="39.75" customHeight="1" x14ac:dyDescent="0.2">
      <c r="B20" s="201" t="s">
        <v>266</v>
      </c>
      <c r="C20" s="479" t="s">
        <v>299</v>
      </c>
      <c r="D20" s="480"/>
      <c r="E20" s="481"/>
      <c r="F20" s="482" t="s">
        <v>299</v>
      </c>
      <c r="G20" s="482"/>
      <c r="H20" s="482"/>
      <c r="I20" s="483"/>
      <c r="J20" s="20"/>
      <c r="K20" s="20"/>
      <c r="M20" s="179"/>
    </row>
    <row r="21" spans="2:13" ht="42" customHeight="1" x14ac:dyDescent="0.2">
      <c r="B21" s="201" t="s">
        <v>267</v>
      </c>
      <c r="C21" s="484" t="s">
        <v>300</v>
      </c>
      <c r="D21" s="485"/>
      <c r="E21" s="486"/>
      <c r="F21" s="484" t="s">
        <v>301</v>
      </c>
      <c r="G21" s="485"/>
      <c r="H21" s="485"/>
      <c r="I21" s="487"/>
      <c r="J21" s="26"/>
      <c r="K21" s="26"/>
      <c r="M21" s="179"/>
    </row>
    <row r="22" spans="2:13" ht="30" customHeight="1" x14ac:dyDescent="0.2">
      <c r="B22" s="201" t="s">
        <v>268</v>
      </c>
      <c r="C22" s="488">
        <v>44197</v>
      </c>
      <c r="D22" s="485"/>
      <c r="E22" s="486"/>
      <c r="F22" s="200" t="s">
        <v>271</v>
      </c>
      <c r="G22" s="231">
        <v>9.1600000000000001E-2</v>
      </c>
      <c r="H22" s="200" t="s">
        <v>275</v>
      </c>
      <c r="I22" s="232">
        <f>G22</f>
        <v>9.1600000000000001E-2</v>
      </c>
      <c r="J22" s="31"/>
      <c r="K22" s="31"/>
      <c r="M22" s="179"/>
    </row>
    <row r="23" spans="2:13" ht="27" customHeight="1" x14ac:dyDescent="0.2">
      <c r="B23" s="201" t="s">
        <v>269</v>
      </c>
      <c r="C23" s="488">
        <v>44561</v>
      </c>
      <c r="D23" s="485"/>
      <c r="E23" s="486"/>
      <c r="F23" s="200" t="s">
        <v>272</v>
      </c>
      <c r="G23" s="489">
        <v>0.16839999999999999</v>
      </c>
      <c r="H23" s="490"/>
      <c r="I23" s="491"/>
      <c r="J23" s="32"/>
      <c r="K23" s="32"/>
      <c r="M23" s="179"/>
    </row>
    <row r="24" spans="2:13" ht="30.75" customHeight="1" x14ac:dyDescent="0.2">
      <c r="B24" s="204" t="s">
        <v>270</v>
      </c>
      <c r="C24" s="492" t="s">
        <v>88</v>
      </c>
      <c r="D24" s="493"/>
      <c r="E24" s="494"/>
      <c r="F24" s="205" t="s">
        <v>274</v>
      </c>
      <c r="G24" s="484" t="s">
        <v>223</v>
      </c>
      <c r="H24" s="485"/>
      <c r="I24" s="487"/>
      <c r="J24" s="29"/>
      <c r="K24" s="29"/>
      <c r="M24" s="179"/>
    </row>
    <row r="25" spans="2:13" ht="22.5" customHeight="1" x14ac:dyDescent="0.2">
      <c r="B25" s="473" t="s">
        <v>235</v>
      </c>
      <c r="C25" s="474"/>
      <c r="D25" s="474"/>
      <c r="E25" s="474"/>
      <c r="F25" s="474"/>
      <c r="G25" s="474"/>
      <c r="H25" s="474"/>
      <c r="I25" s="475"/>
      <c r="J25" s="189"/>
      <c r="K25" s="184"/>
      <c r="L25" s="187"/>
      <c r="M25" s="179"/>
    </row>
    <row r="26" spans="2:13" ht="43.5" customHeight="1" x14ac:dyDescent="0.2">
      <c r="B26" s="206" t="s">
        <v>105</v>
      </c>
      <c r="C26" s="207" t="s">
        <v>261</v>
      </c>
      <c r="D26" s="207" t="s">
        <v>260</v>
      </c>
      <c r="E26" s="208" t="s">
        <v>264</v>
      </c>
      <c r="F26" s="207" t="s">
        <v>263</v>
      </c>
      <c r="G26" s="207" t="s">
        <v>262</v>
      </c>
      <c r="H26" s="208" t="s">
        <v>276</v>
      </c>
      <c r="I26" s="209" t="s">
        <v>273</v>
      </c>
      <c r="J26" s="195"/>
      <c r="K26" s="185"/>
      <c r="L26" s="187"/>
      <c r="M26" s="179"/>
    </row>
    <row r="27" spans="2:13" ht="15.75" customHeight="1" x14ac:dyDescent="0.2">
      <c r="B27" s="210" t="s">
        <v>333</v>
      </c>
      <c r="C27" s="233">
        <v>5.5572E-4</v>
      </c>
      <c r="D27" s="234">
        <f>+C27</f>
        <v>5.5572E-4</v>
      </c>
      <c r="E27" s="213">
        <f>IF(OR(C27=0,C27=""),0,D27/C27)</f>
        <v>1</v>
      </c>
      <c r="F27" s="495">
        <f>SUM(C27:C38)</f>
        <v>0.16838124000000002</v>
      </c>
      <c r="G27" s="498">
        <f>SUM(D27:D38)</f>
        <v>6.601572E-2</v>
      </c>
      <c r="H27" s="214">
        <f>+(D27*100%)/$G$23</f>
        <v>3.3E-3</v>
      </c>
      <c r="I27" s="495">
        <f>G27+I22</f>
        <v>0.15761572000000001</v>
      </c>
      <c r="J27" s="236"/>
      <c r="K27" s="186"/>
      <c r="L27" s="187"/>
    </row>
    <row r="28" spans="2:13" ht="15.75" customHeight="1" x14ac:dyDescent="0.2">
      <c r="B28" s="210" t="s">
        <v>114</v>
      </c>
      <c r="C28" s="233">
        <v>6.3655199999999995E-3</v>
      </c>
      <c r="D28" s="234">
        <v>6.3699999999999998E-3</v>
      </c>
      <c r="E28" s="213">
        <f t="shared" ref="E28:E38" si="0">IF(OR(C28=0,C28=""),0,D28/C28)</f>
        <v>1.0007037916776635</v>
      </c>
      <c r="F28" s="496"/>
      <c r="G28" s="499"/>
      <c r="H28" s="214">
        <f>+IF(D28="","",((D28*100%)/$G$23)+H27)</f>
        <v>4.1126603325415671E-2</v>
      </c>
      <c r="I28" s="496"/>
      <c r="J28" s="237"/>
      <c r="K28" s="186"/>
      <c r="L28" s="187"/>
    </row>
    <row r="29" spans="2:13" ht="15.75" customHeight="1" x14ac:dyDescent="0.2">
      <c r="B29" s="210" t="s">
        <v>115</v>
      </c>
      <c r="C29" s="233">
        <v>8.3199999999999993E-3</v>
      </c>
      <c r="D29" s="235">
        <v>8.3199999999999993E-3</v>
      </c>
      <c r="E29" s="213">
        <f t="shared" si="0"/>
        <v>1</v>
      </c>
      <c r="F29" s="496"/>
      <c r="G29" s="499"/>
      <c r="H29" s="214">
        <f t="shared" ref="H29:H38" si="1">+IF(D29="","",((D29*100%)/$G$23)+H28)</f>
        <v>9.0532779097387162E-2</v>
      </c>
      <c r="I29" s="496"/>
      <c r="J29" s="183"/>
      <c r="K29" s="186"/>
      <c r="L29" s="187"/>
    </row>
    <row r="30" spans="2:13" ht="15.75" customHeight="1" x14ac:dyDescent="0.2">
      <c r="B30" s="210" t="s">
        <v>116</v>
      </c>
      <c r="C30" s="233">
        <v>7.1399999999999996E-3</v>
      </c>
      <c r="D30" s="235">
        <v>7.1399999999999996E-3</v>
      </c>
      <c r="E30" s="213">
        <f t="shared" si="0"/>
        <v>1</v>
      </c>
      <c r="F30" s="496"/>
      <c r="G30" s="499"/>
      <c r="H30" s="214">
        <f t="shared" si="1"/>
        <v>0.13293182897862232</v>
      </c>
      <c r="I30" s="496"/>
      <c r="J30" s="194"/>
      <c r="K30" s="186"/>
      <c r="L30" s="187"/>
    </row>
    <row r="31" spans="2:13" ht="15.75" customHeight="1" x14ac:dyDescent="0.2">
      <c r="B31" s="210" t="s">
        <v>117</v>
      </c>
      <c r="C31" s="233">
        <v>1.0290000000000001E-2</v>
      </c>
      <c r="D31" s="235">
        <v>9.4299999999999991E-3</v>
      </c>
      <c r="E31" s="213">
        <f t="shared" si="0"/>
        <v>0.91642371234207953</v>
      </c>
      <c r="F31" s="496"/>
      <c r="G31" s="499"/>
      <c r="H31" s="214">
        <f t="shared" si="1"/>
        <v>0.18892945368171021</v>
      </c>
      <c r="I31" s="496"/>
      <c r="J31" s="183"/>
      <c r="K31" s="186"/>
      <c r="L31" s="187"/>
    </row>
    <row r="32" spans="2:13" ht="15.75" customHeight="1" x14ac:dyDescent="0.2">
      <c r="B32" s="210" t="s">
        <v>118</v>
      </c>
      <c r="C32" s="233">
        <v>3.4200000000000001E-2</v>
      </c>
      <c r="D32" s="235">
        <v>3.4200000000000001E-2</v>
      </c>
      <c r="E32" s="213">
        <f t="shared" si="0"/>
        <v>1</v>
      </c>
      <c r="F32" s="496"/>
      <c r="G32" s="499"/>
      <c r="H32" s="214">
        <f t="shared" si="1"/>
        <v>0.39201733966745844</v>
      </c>
      <c r="I32" s="496"/>
      <c r="J32" s="194"/>
      <c r="K32" s="186"/>
      <c r="L32" s="187"/>
    </row>
    <row r="33" spans="2:12" ht="15.75" customHeight="1" x14ac:dyDescent="0.2">
      <c r="B33" s="210" t="s">
        <v>119</v>
      </c>
      <c r="C33" s="233">
        <v>1.17E-2</v>
      </c>
      <c r="D33" s="235"/>
      <c r="E33" s="213">
        <f t="shared" si="0"/>
        <v>0</v>
      </c>
      <c r="F33" s="496"/>
      <c r="G33" s="499"/>
      <c r="H33" s="214" t="str">
        <f t="shared" si="1"/>
        <v/>
      </c>
      <c r="I33" s="496"/>
      <c r="J33" s="237"/>
      <c r="K33" s="186"/>
      <c r="L33" s="187"/>
    </row>
    <row r="34" spans="2:12" ht="15.75" customHeight="1" x14ac:dyDescent="0.2">
      <c r="B34" s="210" t="s">
        <v>120</v>
      </c>
      <c r="C34" s="233">
        <v>1.6760000000000001E-2</v>
      </c>
      <c r="D34" s="235"/>
      <c r="E34" s="213">
        <f t="shared" si="0"/>
        <v>0</v>
      </c>
      <c r="F34" s="496"/>
      <c r="G34" s="499"/>
      <c r="H34" s="214" t="str">
        <f t="shared" si="1"/>
        <v/>
      </c>
      <c r="I34" s="496"/>
      <c r="J34" s="236"/>
      <c r="K34" s="186"/>
      <c r="L34" s="187"/>
    </row>
    <row r="35" spans="2:12" ht="15.75" customHeight="1" x14ac:dyDescent="0.2">
      <c r="B35" s="210" t="s">
        <v>121</v>
      </c>
      <c r="C35" s="233">
        <v>1.8950000000000002E-2</v>
      </c>
      <c r="D35" s="235"/>
      <c r="E35" s="213">
        <f t="shared" si="0"/>
        <v>0</v>
      </c>
      <c r="F35" s="496"/>
      <c r="G35" s="499"/>
      <c r="H35" s="214" t="str">
        <f t="shared" si="1"/>
        <v/>
      </c>
      <c r="I35" s="496"/>
      <c r="J35" s="190"/>
      <c r="K35" s="186"/>
      <c r="L35" s="187"/>
    </row>
    <row r="36" spans="2:12" ht="15.75" customHeight="1" x14ac:dyDescent="0.2">
      <c r="B36" s="210" t="s">
        <v>122</v>
      </c>
      <c r="C36" s="233">
        <v>1.618E-2</v>
      </c>
      <c r="D36" s="235"/>
      <c r="E36" s="213">
        <f t="shared" si="0"/>
        <v>0</v>
      </c>
      <c r="F36" s="496"/>
      <c r="G36" s="499"/>
      <c r="H36" s="214" t="str">
        <f t="shared" si="1"/>
        <v/>
      </c>
      <c r="I36" s="496"/>
      <c r="J36" s="190"/>
      <c r="K36" s="186"/>
      <c r="L36" s="187"/>
    </row>
    <row r="37" spans="2:12" ht="15.75" customHeight="1" x14ac:dyDescent="0.2">
      <c r="B37" s="210" t="s">
        <v>123</v>
      </c>
      <c r="C37" s="233">
        <v>1.8710000000000001E-2</v>
      </c>
      <c r="D37" s="235"/>
      <c r="E37" s="213">
        <f t="shared" si="0"/>
        <v>0</v>
      </c>
      <c r="F37" s="496"/>
      <c r="G37" s="499"/>
      <c r="H37" s="214" t="str">
        <f t="shared" si="1"/>
        <v/>
      </c>
      <c r="I37" s="496"/>
      <c r="J37" s="190"/>
      <c r="K37" s="186"/>
      <c r="L37" s="187"/>
    </row>
    <row r="38" spans="2:12" ht="15.75" customHeight="1" x14ac:dyDescent="0.2">
      <c r="B38" s="210" t="s">
        <v>124</v>
      </c>
      <c r="C38" s="233">
        <v>1.9210000000000001E-2</v>
      </c>
      <c r="D38" s="235"/>
      <c r="E38" s="213">
        <f t="shared" si="0"/>
        <v>0</v>
      </c>
      <c r="F38" s="497"/>
      <c r="G38" s="500"/>
      <c r="H38" s="214" t="str">
        <f t="shared" si="1"/>
        <v/>
      </c>
      <c r="I38" s="497"/>
      <c r="J38" s="190"/>
      <c r="K38" s="183"/>
    </row>
    <row r="39" spans="2:12" ht="42.75" customHeight="1" x14ac:dyDescent="0.2">
      <c r="B39" s="226" t="s">
        <v>277</v>
      </c>
      <c r="C39" s="476" t="s">
        <v>351</v>
      </c>
      <c r="D39" s="477"/>
      <c r="E39" s="477"/>
      <c r="F39" s="477"/>
      <c r="G39" s="477"/>
      <c r="H39" s="477"/>
      <c r="I39" s="478"/>
      <c r="J39" s="40"/>
      <c r="K39" s="40"/>
    </row>
    <row r="40" spans="2:12" ht="34.5" customHeight="1" x14ac:dyDescent="0.2">
      <c r="B40" s="457"/>
      <c r="C40" s="458"/>
      <c r="D40" s="458"/>
      <c r="E40" s="458"/>
      <c r="F40" s="458"/>
      <c r="G40" s="458"/>
      <c r="H40" s="458"/>
      <c r="I40" s="459"/>
      <c r="J40" s="17"/>
      <c r="K40" s="17"/>
    </row>
    <row r="41" spans="2:12" ht="34.5" customHeight="1" x14ac:dyDescent="0.2">
      <c r="B41" s="460"/>
      <c r="C41" s="461"/>
      <c r="D41" s="461"/>
      <c r="E41" s="461"/>
      <c r="F41" s="461"/>
      <c r="G41" s="461"/>
      <c r="H41" s="461"/>
      <c r="I41" s="462"/>
      <c r="J41" s="40"/>
      <c r="K41" s="40"/>
    </row>
    <row r="42" spans="2:12" ht="34.5" customHeight="1" x14ac:dyDescent="0.2">
      <c r="B42" s="460"/>
      <c r="C42" s="461"/>
      <c r="D42" s="461"/>
      <c r="E42" s="461"/>
      <c r="F42" s="461"/>
      <c r="G42" s="461"/>
      <c r="H42" s="461"/>
      <c r="I42" s="462"/>
      <c r="J42" s="40"/>
      <c r="K42" s="40"/>
    </row>
    <row r="43" spans="2:12" ht="34.5" customHeight="1" x14ac:dyDescent="0.2">
      <c r="B43" s="460"/>
      <c r="C43" s="461"/>
      <c r="D43" s="461"/>
      <c r="E43" s="461"/>
      <c r="F43" s="461"/>
      <c r="G43" s="461"/>
      <c r="H43" s="461"/>
      <c r="I43" s="462"/>
      <c r="J43" s="40"/>
      <c r="K43" s="40"/>
    </row>
    <row r="44" spans="2:12" ht="70.5" customHeight="1" x14ac:dyDescent="0.2">
      <c r="B44" s="463"/>
      <c r="C44" s="464"/>
      <c r="D44" s="464"/>
      <c r="E44" s="464"/>
      <c r="F44" s="464"/>
      <c r="G44" s="464"/>
      <c r="H44" s="464"/>
      <c r="I44" s="465"/>
      <c r="J44" s="41"/>
      <c r="K44" s="41"/>
    </row>
    <row r="45" spans="2:12" ht="229.5" customHeight="1" x14ac:dyDescent="0.2">
      <c r="B45" s="201" t="s">
        <v>278</v>
      </c>
      <c r="C45" s="466" t="s">
        <v>355</v>
      </c>
      <c r="D45" s="467"/>
      <c r="E45" s="467"/>
      <c r="F45" s="467"/>
      <c r="G45" s="467"/>
      <c r="H45" s="467"/>
      <c r="I45" s="468"/>
      <c r="J45" s="42"/>
      <c r="K45" s="188"/>
    </row>
    <row r="46" spans="2:12" ht="56.25" customHeight="1" x14ac:dyDescent="0.2">
      <c r="B46" s="201" t="s">
        <v>279</v>
      </c>
      <c r="C46" s="466" t="s">
        <v>359</v>
      </c>
      <c r="D46" s="467"/>
      <c r="E46" s="467"/>
      <c r="F46" s="467"/>
      <c r="G46" s="467"/>
      <c r="H46" s="467"/>
      <c r="I46" s="468"/>
      <c r="J46" s="42"/>
      <c r="K46" s="42"/>
    </row>
    <row r="47" spans="2:12" ht="39" customHeight="1" x14ac:dyDescent="0.2">
      <c r="B47" s="227" t="s">
        <v>280</v>
      </c>
      <c r="C47" s="469" t="s">
        <v>341</v>
      </c>
      <c r="D47" s="470"/>
      <c r="E47" s="470"/>
      <c r="F47" s="470"/>
      <c r="G47" s="470"/>
      <c r="H47" s="470"/>
      <c r="I47" s="471"/>
      <c r="J47" s="42"/>
      <c r="K47" s="42"/>
    </row>
    <row r="48" spans="2:12" ht="22.5" customHeight="1" x14ac:dyDescent="0.2">
      <c r="B48" s="473" t="s">
        <v>236</v>
      </c>
      <c r="C48" s="474"/>
      <c r="D48" s="474"/>
      <c r="E48" s="474"/>
      <c r="F48" s="474"/>
      <c r="G48" s="474"/>
      <c r="H48" s="474"/>
      <c r="I48" s="475"/>
      <c r="J48" s="42"/>
      <c r="K48" s="42"/>
    </row>
    <row r="49" spans="2:11" ht="22.5" customHeight="1" x14ac:dyDescent="0.2">
      <c r="B49" s="452" t="s">
        <v>281</v>
      </c>
      <c r="C49" s="217" t="s">
        <v>282</v>
      </c>
      <c r="D49" s="454" t="s">
        <v>283</v>
      </c>
      <c r="E49" s="454"/>
      <c r="F49" s="454"/>
      <c r="G49" s="454" t="s">
        <v>284</v>
      </c>
      <c r="H49" s="454"/>
      <c r="I49" s="455"/>
      <c r="J49" s="43"/>
      <c r="K49" s="43"/>
    </row>
    <row r="50" spans="2:11" ht="30.75" customHeight="1" x14ac:dyDescent="0.2">
      <c r="B50" s="453"/>
      <c r="C50" s="218" t="s">
        <v>338</v>
      </c>
      <c r="D50" s="456" t="s">
        <v>338</v>
      </c>
      <c r="E50" s="456"/>
      <c r="F50" s="456"/>
      <c r="G50" s="456" t="s">
        <v>338</v>
      </c>
      <c r="H50" s="456"/>
      <c r="I50" s="472"/>
      <c r="J50" s="43"/>
      <c r="K50" s="43"/>
    </row>
    <row r="51" spans="2:11" ht="32.25" customHeight="1" x14ac:dyDescent="0.2">
      <c r="B51" s="228" t="s">
        <v>285</v>
      </c>
      <c r="C51" s="456" t="s">
        <v>345</v>
      </c>
      <c r="D51" s="456"/>
      <c r="E51" s="456"/>
      <c r="F51" s="456"/>
      <c r="G51" s="456"/>
      <c r="H51" s="456"/>
      <c r="I51" s="472"/>
      <c r="J51" s="46"/>
      <c r="K51" s="46"/>
    </row>
    <row r="52" spans="2:11" ht="28.5" customHeight="1" x14ac:dyDescent="0.2">
      <c r="B52" s="229" t="s">
        <v>286</v>
      </c>
      <c r="C52" s="456" t="s">
        <v>339</v>
      </c>
      <c r="D52" s="456"/>
      <c r="E52" s="456"/>
      <c r="F52" s="456"/>
      <c r="G52" s="456"/>
      <c r="H52" s="456"/>
      <c r="I52" s="472"/>
      <c r="J52" s="46"/>
      <c r="K52" s="46"/>
    </row>
    <row r="53" spans="2:11" ht="30" customHeight="1" x14ac:dyDescent="0.2">
      <c r="B53" s="227" t="s">
        <v>287</v>
      </c>
      <c r="C53" s="456" t="s">
        <v>346</v>
      </c>
      <c r="D53" s="456"/>
      <c r="E53" s="456"/>
      <c r="F53" s="456"/>
      <c r="G53" s="456"/>
      <c r="H53" s="456"/>
      <c r="I53" s="472"/>
      <c r="J53" s="47"/>
      <c r="K53" s="47"/>
    </row>
    <row r="54" spans="2:11" ht="31.5" customHeight="1" thickBot="1" x14ac:dyDescent="0.25">
      <c r="B54" s="230" t="s">
        <v>288</v>
      </c>
      <c r="C54" s="530"/>
      <c r="D54" s="530"/>
      <c r="E54" s="530"/>
      <c r="F54" s="530"/>
      <c r="G54" s="530"/>
      <c r="H54" s="530"/>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340</v>
      </c>
    </row>
  </sheetData>
  <sheetProtection algorithmName="SHA-512" hashValue="K5J0sqE9jumANQbjxDvDR0r+oARFRJBtxxYAD9hr0dFvi3P39R0ckEZOPlVp9MzFb/yQ78ciJU3IDPGvAD1+Ow==" saltValue="+x/HJ2LKUNc/z3T26r5zt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4" zoomScale="80" zoomScaleNormal="80" workbookViewId="0">
      <selection activeCell="D32" sqref="D32"/>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526"/>
      <c r="C1" s="532" t="s">
        <v>25</v>
      </c>
      <c r="D1" s="532"/>
      <c r="E1" s="532"/>
      <c r="F1" s="532"/>
      <c r="G1" s="532"/>
      <c r="H1" s="532"/>
      <c r="I1" s="528"/>
      <c r="J1" s="13"/>
      <c r="K1" s="13"/>
      <c r="M1" s="177" t="s">
        <v>47</v>
      </c>
    </row>
    <row r="2" spans="2:14" ht="37.5" customHeight="1" x14ac:dyDescent="0.2">
      <c r="B2" s="527"/>
      <c r="C2" s="533" t="s">
        <v>239</v>
      </c>
      <c r="D2" s="533"/>
      <c r="E2" s="533"/>
      <c r="F2" s="533"/>
      <c r="G2" s="533"/>
      <c r="H2" s="533"/>
      <c r="I2" s="529"/>
      <c r="J2" s="13"/>
      <c r="K2" s="13"/>
      <c r="M2" s="177" t="s">
        <v>48</v>
      </c>
    </row>
    <row r="3" spans="2:14" ht="37.5" customHeight="1" x14ac:dyDescent="0.2">
      <c r="B3" s="527"/>
      <c r="C3" s="533" t="s">
        <v>240</v>
      </c>
      <c r="D3" s="533"/>
      <c r="E3" s="533"/>
      <c r="F3" s="533" t="s">
        <v>241</v>
      </c>
      <c r="G3" s="533"/>
      <c r="H3" s="533"/>
      <c r="I3" s="529"/>
      <c r="J3" s="13"/>
      <c r="K3" s="13"/>
      <c r="M3" s="177" t="s">
        <v>50</v>
      </c>
    </row>
    <row r="4" spans="2:14" ht="23.25" customHeight="1" x14ac:dyDescent="0.2">
      <c r="B4" s="534"/>
      <c r="C4" s="535"/>
      <c r="D4" s="535"/>
      <c r="E4" s="535"/>
      <c r="F4" s="535"/>
      <c r="G4" s="535"/>
      <c r="H4" s="535"/>
      <c r="I4" s="536"/>
      <c r="J4" s="15"/>
      <c r="K4" s="15"/>
    </row>
    <row r="5" spans="2:14" ht="24" customHeight="1" x14ac:dyDescent="0.2">
      <c r="B5" s="537" t="s">
        <v>234</v>
      </c>
      <c r="C5" s="538"/>
      <c r="D5" s="538"/>
      <c r="E5" s="538"/>
      <c r="F5" s="538"/>
      <c r="G5" s="538"/>
      <c r="H5" s="538"/>
      <c r="I5" s="539"/>
      <c r="J5" s="64"/>
      <c r="K5" s="64"/>
      <c r="N5" s="6" t="s">
        <v>57</v>
      </c>
    </row>
    <row r="6" spans="2:14" ht="30.75" customHeight="1" x14ac:dyDescent="0.2">
      <c r="B6" s="201" t="s">
        <v>242</v>
      </c>
      <c r="C6" s="199">
        <v>2</v>
      </c>
      <c r="D6" s="540" t="s">
        <v>243</v>
      </c>
      <c r="E6" s="540"/>
      <c r="F6" s="501" t="s">
        <v>291</v>
      </c>
      <c r="G6" s="501"/>
      <c r="H6" s="501"/>
      <c r="I6" s="502"/>
      <c r="J6" s="18"/>
      <c r="K6" s="18"/>
      <c r="M6" s="177" t="s">
        <v>60</v>
      </c>
      <c r="N6" s="6" t="s">
        <v>61</v>
      </c>
    </row>
    <row r="7" spans="2:14" ht="30.75" customHeight="1" x14ac:dyDescent="0.2">
      <c r="B7" s="201" t="s">
        <v>244</v>
      </c>
      <c r="C7" s="199" t="s">
        <v>81</v>
      </c>
      <c r="D7" s="540" t="s">
        <v>245</v>
      </c>
      <c r="E7" s="540"/>
      <c r="F7" s="503" t="s">
        <v>289</v>
      </c>
      <c r="G7" s="503"/>
      <c r="H7" s="200" t="s">
        <v>246</v>
      </c>
      <c r="I7" s="224" t="s">
        <v>76</v>
      </c>
      <c r="J7" s="20"/>
      <c r="K7" s="20"/>
      <c r="M7" s="177" t="s">
        <v>65</v>
      </c>
      <c r="N7" s="6" t="s">
        <v>66</v>
      </c>
    </row>
    <row r="8" spans="2:14" ht="30.75" customHeight="1" x14ac:dyDescent="0.2">
      <c r="B8" s="201" t="s">
        <v>247</v>
      </c>
      <c r="C8" s="501" t="s">
        <v>293</v>
      </c>
      <c r="D8" s="501"/>
      <c r="E8" s="501"/>
      <c r="F8" s="501"/>
      <c r="G8" s="200" t="s">
        <v>248</v>
      </c>
      <c r="H8" s="513">
        <v>7551</v>
      </c>
      <c r="I8" s="514"/>
      <c r="J8" s="22"/>
      <c r="K8" s="22"/>
      <c r="M8" s="177" t="s">
        <v>69</v>
      </c>
      <c r="N8" s="6" t="s">
        <v>70</v>
      </c>
    </row>
    <row r="9" spans="2:14" ht="30.75" customHeight="1" x14ac:dyDescent="0.2">
      <c r="B9" s="201" t="s">
        <v>48</v>
      </c>
      <c r="C9" s="515" t="s">
        <v>65</v>
      </c>
      <c r="D9" s="515"/>
      <c r="E9" s="515"/>
      <c r="F9" s="515"/>
      <c r="G9" s="200" t="s">
        <v>249</v>
      </c>
      <c r="H9" s="516" t="s">
        <v>307</v>
      </c>
      <c r="I9" s="517"/>
      <c r="J9" s="23"/>
      <c r="K9" s="23"/>
      <c r="M9" s="179" t="s">
        <v>73</v>
      </c>
    </row>
    <row r="10" spans="2:14" ht="30.75" customHeight="1" x14ac:dyDescent="0.2">
      <c r="B10" s="201" t="s">
        <v>250</v>
      </c>
      <c r="C10" s="501" t="s">
        <v>344</v>
      </c>
      <c r="D10" s="501"/>
      <c r="E10" s="501"/>
      <c r="F10" s="501"/>
      <c r="G10" s="501"/>
      <c r="H10" s="501"/>
      <c r="I10" s="502"/>
      <c r="J10" s="25"/>
      <c r="K10" s="25"/>
      <c r="M10" s="179"/>
    </row>
    <row r="11" spans="2:14" ht="30.75" customHeight="1" x14ac:dyDescent="0.2">
      <c r="B11" s="201" t="s">
        <v>251</v>
      </c>
      <c r="C11" s="503" t="s">
        <v>302</v>
      </c>
      <c r="D11" s="503"/>
      <c r="E11" s="503"/>
      <c r="F11" s="503"/>
      <c r="G11" s="503"/>
      <c r="H11" s="503"/>
      <c r="I11" s="523"/>
      <c r="J11" s="20"/>
      <c r="K11" s="20"/>
      <c r="M11" s="179"/>
      <c r="N11" s="6" t="s">
        <v>76</v>
      </c>
    </row>
    <row r="12" spans="2:14" ht="30.75" customHeight="1" x14ac:dyDescent="0.2">
      <c r="B12" s="201" t="s">
        <v>254</v>
      </c>
      <c r="C12" s="521" t="s">
        <v>324</v>
      </c>
      <c r="D12" s="521"/>
      <c r="E12" s="521"/>
      <c r="F12" s="521"/>
      <c r="G12" s="200" t="s">
        <v>252</v>
      </c>
      <c r="H12" s="482" t="s">
        <v>91</v>
      </c>
      <c r="I12" s="483"/>
      <c r="J12" s="20"/>
      <c r="K12" s="20"/>
      <c r="M12" s="179" t="s">
        <v>80</v>
      </c>
      <c r="N12" s="6" t="s">
        <v>81</v>
      </c>
    </row>
    <row r="13" spans="2:14" ht="23.25" customHeight="1" x14ac:dyDescent="0.2">
      <c r="B13" s="201" t="s">
        <v>255</v>
      </c>
      <c r="C13" s="522" t="s">
        <v>334</v>
      </c>
      <c r="D13" s="522"/>
      <c r="E13" s="522"/>
      <c r="F13" s="522"/>
      <c r="G13" s="200" t="s">
        <v>253</v>
      </c>
      <c r="H13" s="503" t="s">
        <v>70</v>
      </c>
      <c r="I13" s="523"/>
      <c r="J13" s="20"/>
      <c r="K13" s="20"/>
      <c r="M13" s="179" t="s">
        <v>84</v>
      </c>
    </row>
    <row r="14" spans="2:14" ht="145.5" customHeight="1" x14ac:dyDescent="0.2">
      <c r="B14" s="201" t="s">
        <v>256</v>
      </c>
      <c r="C14" s="524" t="s">
        <v>337</v>
      </c>
      <c r="D14" s="524"/>
      <c r="E14" s="524"/>
      <c r="F14" s="524"/>
      <c r="G14" s="524"/>
      <c r="H14" s="524"/>
      <c r="I14" s="525"/>
      <c r="J14" s="25"/>
      <c r="K14" s="25"/>
      <c r="M14" s="179" t="s">
        <v>86</v>
      </c>
      <c r="N14" s="6"/>
    </row>
    <row r="15" spans="2:14" ht="30.75" customHeight="1" x14ac:dyDescent="0.2">
      <c r="B15" s="201" t="s">
        <v>257</v>
      </c>
      <c r="C15" s="510" t="s">
        <v>327</v>
      </c>
      <c r="D15" s="511"/>
      <c r="E15" s="511"/>
      <c r="F15" s="511"/>
      <c r="G15" s="511"/>
      <c r="H15" s="511"/>
      <c r="I15" s="512"/>
      <c r="J15" s="26"/>
      <c r="K15" s="26"/>
      <c r="M15" s="179" t="s">
        <v>88</v>
      </c>
      <c r="N15" s="6"/>
    </row>
    <row r="16" spans="2:14" ht="36" customHeight="1" x14ac:dyDescent="0.2">
      <c r="B16" s="201" t="s">
        <v>258</v>
      </c>
      <c r="C16" s="501" t="s">
        <v>330</v>
      </c>
      <c r="D16" s="501"/>
      <c r="E16" s="501"/>
      <c r="F16" s="501"/>
      <c r="G16" s="501"/>
      <c r="H16" s="501"/>
      <c r="I16" s="502"/>
      <c r="J16" s="27"/>
      <c r="K16" s="27"/>
      <c r="M16" s="179"/>
      <c r="N16" s="6"/>
    </row>
    <row r="17" spans="2:14" ht="30.75" customHeight="1" x14ac:dyDescent="0.2">
      <c r="B17" s="201" t="s">
        <v>259</v>
      </c>
      <c r="C17" s="503" t="s">
        <v>308</v>
      </c>
      <c r="D17" s="504"/>
      <c r="E17" s="504"/>
      <c r="F17" s="504"/>
      <c r="G17" s="504"/>
      <c r="H17" s="504"/>
      <c r="I17" s="505"/>
      <c r="J17" s="28"/>
      <c r="K17" s="28"/>
      <c r="M17" s="179" t="s">
        <v>91</v>
      </c>
      <c r="N17" s="6"/>
    </row>
    <row r="18" spans="2:14" ht="18" customHeight="1" x14ac:dyDescent="0.2">
      <c r="B18" s="506" t="s">
        <v>265</v>
      </c>
      <c r="C18" s="507" t="s">
        <v>237</v>
      </c>
      <c r="D18" s="507"/>
      <c r="E18" s="507"/>
      <c r="F18" s="508" t="s">
        <v>238</v>
      </c>
      <c r="G18" s="508"/>
      <c r="H18" s="508"/>
      <c r="I18" s="509"/>
      <c r="J18" s="29"/>
      <c r="K18" s="29"/>
      <c r="M18" s="179" t="s">
        <v>79</v>
      </c>
      <c r="N18" s="6"/>
    </row>
    <row r="19" spans="2:14" ht="32.25" customHeight="1" x14ac:dyDescent="0.2">
      <c r="B19" s="506"/>
      <c r="C19" s="501" t="s">
        <v>319</v>
      </c>
      <c r="D19" s="501"/>
      <c r="E19" s="501"/>
      <c r="F19" s="501" t="s">
        <v>320</v>
      </c>
      <c r="G19" s="501"/>
      <c r="H19" s="501"/>
      <c r="I19" s="502"/>
      <c r="J19" s="27"/>
      <c r="K19" s="27"/>
      <c r="M19" s="179" t="s">
        <v>95</v>
      </c>
      <c r="N19" s="6"/>
    </row>
    <row r="20" spans="2:14" ht="35.25" customHeight="1" x14ac:dyDescent="0.2">
      <c r="B20" s="201" t="s">
        <v>266</v>
      </c>
      <c r="C20" s="479" t="s">
        <v>308</v>
      </c>
      <c r="D20" s="480"/>
      <c r="E20" s="481"/>
      <c r="F20" s="482" t="s">
        <v>308</v>
      </c>
      <c r="G20" s="482"/>
      <c r="H20" s="482"/>
      <c r="I20" s="483"/>
      <c r="J20" s="20"/>
      <c r="K20" s="20"/>
      <c r="M20" s="179"/>
      <c r="N20" s="6"/>
    </row>
    <row r="21" spans="2:14" ht="42" customHeight="1" x14ac:dyDescent="0.2">
      <c r="B21" s="201" t="s">
        <v>267</v>
      </c>
      <c r="C21" s="484" t="s">
        <v>321</v>
      </c>
      <c r="D21" s="485"/>
      <c r="E21" s="486"/>
      <c r="F21" s="484" t="s">
        <v>322</v>
      </c>
      <c r="G21" s="485"/>
      <c r="H21" s="485"/>
      <c r="I21" s="487"/>
      <c r="J21" s="26"/>
      <c r="K21" s="26"/>
      <c r="M21" s="179"/>
      <c r="N21" s="6"/>
    </row>
    <row r="22" spans="2:14" ht="23.25" customHeight="1" x14ac:dyDescent="0.2">
      <c r="B22" s="201" t="s">
        <v>268</v>
      </c>
      <c r="C22" s="488">
        <v>44197</v>
      </c>
      <c r="D22" s="485"/>
      <c r="E22" s="486"/>
      <c r="F22" s="200" t="s">
        <v>271</v>
      </c>
      <c r="G22" s="202">
        <v>18043</v>
      </c>
      <c r="H22" s="200" t="s">
        <v>275</v>
      </c>
      <c r="I22" s="203">
        <f>G22</f>
        <v>18043</v>
      </c>
      <c r="J22" s="31"/>
      <c r="K22" s="31"/>
      <c r="M22" s="179"/>
    </row>
    <row r="23" spans="2:14" ht="27" customHeight="1" x14ac:dyDescent="0.2">
      <c r="B23" s="201" t="s">
        <v>269</v>
      </c>
      <c r="C23" s="488">
        <v>44561</v>
      </c>
      <c r="D23" s="485"/>
      <c r="E23" s="486"/>
      <c r="F23" s="200" t="s">
        <v>272</v>
      </c>
      <c r="G23" s="550">
        <v>13098</v>
      </c>
      <c r="H23" s="551"/>
      <c r="I23" s="552"/>
      <c r="J23" s="32"/>
      <c r="K23" s="32"/>
      <c r="M23" s="179"/>
    </row>
    <row r="24" spans="2:14" ht="110.25" customHeight="1" x14ac:dyDescent="0.2">
      <c r="B24" s="204" t="s">
        <v>270</v>
      </c>
      <c r="C24" s="492" t="s">
        <v>88</v>
      </c>
      <c r="D24" s="493"/>
      <c r="E24" s="494"/>
      <c r="F24" s="205" t="s">
        <v>274</v>
      </c>
      <c r="G24" s="541" t="s">
        <v>336</v>
      </c>
      <c r="H24" s="542"/>
      <c r="I24" s="543"/>
      <c r="J24" s="29"/>
      <c r="K24" s="29"/>
      <c r="M24" s="179"/>
    </row>
    <row r="25" spans="2:14" ht="22.5" customHeight="1" x14ac:dyDescent="0.2">
      <c r="B25" s="473" t="s">
        <v>235</v>
      </c>
      <c r="C25" s="474"/>
      <c r="D25" s="474"/>
      <c r="E25" s="474"/>
      <c r="F25" s="474"/>
      <c r="G25" s="474"/>
      <c r="H25" s="474"/>
      <c r="I25" s="475"/>
      <c r="J25" s="64"/>
      <c r="K25" s="64"/>
      <c r="M25" s="179"/>
    </row>
    <row r="26" spans="2:14" ht="43.5" customHeight="1" x14ac:dyDescent="0.2">
      <c r="B26" s="206" t="s">
        <v>105</v>
      </c>
      <c r="C26" s="207" t="s">
        <v>261</v>
      </c>
      <c r="D26" s="207" t="s">
        <v>260</v>
      </c>
      <c r="E26" s="208" t="s">
        <v>264</v>
      </c>
      <c r="F26" s="207" t="s">
        <v>263</v>
      </c>
      <c r="G26" s="207" t="s">
        <v>262</v>
      </c>
      <c r="H26" s="208" t="s">
        <v>276</v>
      </c>
      <c r="I26" s="209" t="s">
        <v>273</v>
      </c>
      <c r="J26" s="27"/>
      <c r="K26" s="27"/>
      <c r="M26" s="179"/>
    </row>
    <row r="27" spans="2:14" ht="15" customHeight="1" x14ac:dyDescent="0.2">
      <c r="B27" s="210" t="s">
        <v>333</v>
      </c>
      <c r="C27" s="211">
        <v>795</v>
      </c>
      <c r="D27" s="212">
        <v>795</v>
      </c>
      <c r="E27" s="213">
        <f>IF(OR(C27=0,C27=""),0,D27/C27)</f>
        <v>1</v>
      </c>
      <c r="F27" s="544">
        <f>SUM(C27:C38)</f>
        <v>13098</v>
      </c>
      <c r="G27" s="544">
        <f>SUM(D27:D38)</f>
        <v>6183</v>
      </c>
      <c r="H27" s="214">
        <f>+(D27*100%)/$G$23</f>
        <v>6.069628950984883E-2</v>
      </c>
      <c r="I27" s="547">
        <f>G27+I22</f>
        <v>24226</v>
      </c>
      <c r="J27" s="39"/>
      <c r="K27" s="39"/>
    </row>
    <row r="28" spans="2:14" ht="15" customHeight="1" x14ac:dyDescent="0.2">
      <c r="B28" s="210" t="s">
        <v>114</v>
      </c>
      <c r="C28" s="211">
        <v>414</v>
      </c>
      <c r="D28" s="211">
        <v>394</v>
      </c>
      <c r="E28" s="213">
        <f t="shared" ref="E28:E38" si="0">IF(OR(C28=0,C28=""),0,D28/C28)</f>
        <v>0.95169082125603865</v>
      </c>
      <c r="F28" s="545"/>
      <c r="G28" s="545"/>
      <c r="H28" s="214">
        <f>+IF(D28="","",((D28*100%)/$G$23)+H27)</f>
        <v>9.0777217895861961E-2</v>
      </c>
      <c r="I28" s="548"/>
      <c r="J28" s="39"/>
      <c r="K28" s="190"/>
    </row>
    <row r="29" spans="2:14" ht="15" customHeight="1" x14ac:dyDescent="0.2">
      <c r="B29" s="210" t="s">
        <v>115</v>
      </c>
      <c r="C29" s="211">
        <v>1000</v>
      </c>
      <c r="D29" s="211">
        <v>1358</v>
      </c>
      <c r="E29" s="213">
        <f t="shared" si="0"/>
        <v>1.3580000000000001</v>
      </c>
      <c r="F29" s="545"/>
      <c r="G29" s="545"/>
      <c r="H29" s="214">
        <f t="shared" ref="H29:H38" si="1">+IF(D29="","",((D29*100%)/$G$23)+H28)</f>
        <v>0.19445716903344024</v>
      </c>
      <c r="I29" s="548"/>
      <c r="J29" s="39"/>
      <c r="K29" s="39"/>
    </row>
    <row r="30" spans="2:14" ht="15" customHeight="1" x14ac:dyDescent="0.2">
      <c r="B30" s="210" t="s">
        <v>116</v>
      </c>
      <c r="C30" s="211">
        <v>1165</v>
      </c>
      <c r="D30" s="211">
        <v>1055</v>
      </c>
      <c r="E30" s="213">
        <f t="shared" si="0"/>
        <v>0.90557939914163088</v>
      </c>
      <c r="F30" s="545"/>
      <c r="G30" s="545"/>
      <c r="H30" s="214">
        <f t="shared" si="1"/>
        <v>0.27500381737669877</v>
      </c>
      <c r="I30" s="548"/>
      <c r="J30" s="39"/>
      <c r="K30" s="39"/>
    </row>
    <row r="31" spans="2:14" ht="15" customHeight="1" x14ac:dyDescent="0.2">
      <c r="B31" s="210" t="s">
        <v>117</v>
      </c>
      <c r="C31" s="211">
        <v>1167</v>
      </c>
      <c r="D31" s="211">
        <v>1274</v>
      </c>
      <c r="E31" s="213">
        <f t="shared" si="0"/>
        <v>1.091688089117395</v>
      </c>
      <c r="F31" s="545"/>
      <c r="G31" s="545"/>
      <c r="H31" s="214">
        <f t="shared" si="1"/>
        <v>0.37227057566040622</v>
      </c>
      <c r="I31" s="548"/>
      <c r="J31" s="39"/>
      <c r="K31" s="39"/>
    </row>
    <row r="32" spans="2:14" ht="15" customHeight="1" x14ac:dyDescent="0.2">
      <c r="B32" s="210" t="s">
        <v>118</v>
      </c>
      <c r="C32" s="211">
        <v>1219</v>
      </c>
      <c r="D32" s="211">
        <v>1307</v>
      </c>
      <c r="E32" s="213">
        <f t="shared" si="0"/>
        <v>1.0721903199343725</v>
      </c>
      <c r="F32" s="545"/>
      <c r="G32" s="545"/>
      <c r="H32" s="214">
        <f t="shared" si="1"/>
        <v>0.47205680256527721</v>
      </c>
      <c r="I32" s="548"/>
      <c r="J32" s="39"/>
      <c r="K32" s="39"/>
    </row>
    <row r="33" spans="2:11" ht="15" customHeight="1" x14ac:dyDescent="0.2">
      <c r="B33" s="210" t="s">
        <v>119</v>
      </c>
      <c r="C33" s="211">
        <v>1219</v>
      </c>
      <c r="D33" s="211"/>
      <c r="E33" s="213">
        <f t="shared" si="0"/>
        <v>0</v>
      </c>
      <c r="F33" s="545"/>
      <c r="G33" s="545"/>
      <c r="H33" s="214" t="str">
        <f t="shared" si="1"/>
        <v/>
      </c>
      <c r="I33" s="548"/>
      <c r="J33" s="39"/>
      <c r="K33" s="39"/>
    </row>
    <row r="34" spans="2:11" ht="15" customHeight="1" x14ac:dyDescent="0.2">
      <c r="B34" s="210" t="s">
        <v>120</v>
      </c>
      <c r="C34" s="211">
        <v>1229</v>
      </c>
      <c r="D34" s="211"/>
      <c r="E34" s="213">
        <f t="shared" si="0"/>
        <v>0</v>
      </c>
      <c r="F34" s="545"/>
      <c r="G34" s="545"/>
      <c r="H34" s="214" t="str">
        <f t="shared" si="1"/>
        <v/>
      </c>
      <c r="I34" s="548"/>
      <c r="J34" s="39"/>
      <c r="K34" s="39"/>
    </row>
    <row r="35" spans="2:11" ht="15" customHeight="1" x14ac:dyDescent="0.2">
      <c r="B35" s="210" t="s">
        <v>121</v>
      </c>
      <c r="C35" s="211">
        <v>1234</v>
      </c>
      <c r="D35" s="211"/>
      <c r="E35" s="213">
        <f t="shared" si="0"/>
        <v>0</v>
      </c>
      <c r="F35" s="545"/>
      <c r="G35" s="545"/>
      <c r="H35" s="214" t="str">
        <f t="shared" si="1"/>
        <v/>
      </c>
      <c r="I35" s="548"/>
      <c r="J35" s="39"/>
      <c r="K35" s="39"/>
    </row>
    <row r="36" spans="2:11" ht="15" customHeight="1" x14ac:dyDescent="0.2">
      <c r="B36" s="210" t="s">
        <v>122</v>
      </c>
      <c r="C36" s="211">
        <v>1224</v>
      </c>
      <c r="D36" s="211"/>
      <c r="E36" s="213">
        <f t="shared" si="0"/>
        <v>0</v>
      </c>
      <c r="F36" s="545"/>
      <c r="G36" s="545"/>
      <c r="H36" s="214" t="str">
        <f t="shared" si="1"/>
        <v/>
      </c>
      <c r="I36" s="548"/>
      <c r="J36" s="39"/>
      <c r="K36" s="39"/>
    </row>
    <row r="37" spans="2:11" ht="15" customHeight="1" x14ac:dyDescent="0.2">
      <c r="B37" s="210" t="s">
        <v>123</v>
      </c>
      <c r="C37" s="211">
        <v>1219</v>
      </c>
      <c r="D37" s="211"/>
      <c r="E37" s="213">
        <f t="shared" si="0"/>
        <v>0</v>
      </c>
      <c r="F37" s="545"/>
      <c r="G37" s="545"/>
      <c r="H37" s="214" t="str">
        <f t="shared" si="1"/>
        <v/>
      </c>
      <c r="I37" s="548"/>
      <c r="J37" s="39"/>
      <c r="K37" s="39"/>
    </row>
    <row r="38" spans="2:11" ht="15" customHeight="1" x14ac:dyDescent="0.2">
      <c r="B38" s="210" t="s">
        <v>124</v>
      </c>
      <c r="C38" s="225">
        <v>1213</v>
      </c>
      <c r="D38" s="225"/>
      <c r="E38" s="213">
        <f t="shared" si="0"/>
        <v>0</v>
      </c>
      <c r="F38" s="546"/>
      <c r="G38" s="546"/>
      <c r="H38" s="214" t="str">
        <f t="shared" si="1"/>
        <v/>
      </c>
      <c r="I38" s="549"/>
      <c r="J38" s="39"/>
      <c r="K38" s="39"/>
    </row>
    <row r="39" spans="2:11" ht="33.75" customHeight="1" x14ac:dyDescent="0.2">
      <c r="B39" s="226" t="s">
        <v>277</v>
      </c>
      <c r="C39" s="476" t="s">
        <v>352</v>
      </c>
      <c r="D39" s="477"/>
      <c r="E39" s="477"/>
      <c r="F39" s="477"/>
      <c r="G39" s="477"/>
      <c r="H39" s="477"/>
      <c r="I39" s="478"/>
      <c r="J39" s="40"/>
      <c r="K39" s="40"/>
    </row>
    <row r="40" spans="2:11" ht="34.5" customHeight="1" x14ac:dyDescent="0.2">
      <c r="B40" s="457"/>
      <c r="C40" s="458"/>
      <c r="D40" s="458"/>
      <c r="E40" s="458"/>
      <c r="F40" s="458"/>
      <c r="G40" s="458"/>
      <c r="H40" s="458"/>
      <c r="I40" s="459"/>
      <c r="J40" s="64"/>
      <c r="K40" s="64"/>
    </row>
    <row r="41" spans="2:11" ht="34.5" customHeight="1" x14ac:dyDescent="0.2">
      <c r="B41" s="460"/>
      <c r="C41" s="461"/>
      <c r="D41" s="461"/>
      <c r="E41" s="461"/>
      <c r="F41" s="461"/>
      <c r="G41" s="461"/>
      <c r="H41" s="461"/>
      <c r="I41" s="462"/>
      <c r="J41" s="40"/>
      <c r="K41" s="40"/>
    </row>
    <row r="42" spans="2:11" ht="34.5" customHeight="1" x14ac:dyDescent="0.2">
      <c r="B42" s="460"/>
      <c r="C42" s="461"/>
      <c r="D42" s="461"/>
      <c r="E42" s="461"/>
      <c r="F42" s="461"/>
      <c r="G42" s="461"/>
      <c r="H42" s="461"/>
      <c r="I42" s="462"/>
      <c r="J42" s="40"/>
      <c r="K42" s="40"/>
    </row>
    <row r="43" spans="2:11" ht="34.5" customHeight="1" x14ac:dyDescent="0.2">
      <c r="B43" s="460"/>
      <c r="C43" s="461"/>
      <c r="D43" s="461"/>
      <c r="E43" s="461"/>
      <c r="F43" s="461"/>
      <c r="G43" s="461"/>
      <c r="H43" s="461"/>
      <c r="I43" s="462"/>
      <c r="J43" s="40"/>
      <c r="K43" s="40"/>
    </row>
    <row r="44" spans="2:11" ht="95.25" customHeight="1" x14ac:dyDescent="0.2">
      <c r="B44" s="463"/>
      <c r="C44" s="464"/>
      <c r="D44" s="464"/>
      <c r="E44" s="464"/>
      <c r="F44" s="464"/>
      <c r="G44" s="464"/>
      <c r="H44" s="464"/>
      <c r="I44" s="465"/>
      <c r="J44" s="41"/>
      <c r="K44" s="41"/>
    </row>
    <row r="45" spans="2:11" ht="265.5" customHeight="1" x14ac:dyDescent="0.2">
      <c r="B45" s="201" t="s">
        <v>278</v>
      </c>
      <c r="C45" s="466" t="s">
        <v>356</v>
      </c>
      <c r="D45" s="467"/>
      <c r="E45" s="467"/>
      <c r="F45" s="467"/>
      <c r="G45" s="467"/>
      <c r="H45" s="467"/>
      <c r="I45" s="468"/>
      <c r="J45" s="42"/>
      <c r="K45" s="42"/>
    </row>
    <row r="46" spans="2:11" ht="36" customHeight="1" x14ac:dyDescent="0.2">
      <c r="B46" s="201" t="s">
        <v>279</v>
      </c>
      <c r="C46" s="466" t="s">
        <v>223</v>
      </c>
      <c r="D46" s="467"/>
      <c r="E46" s="467"/>
      <c r="F46" s="467"/>
      <c r="G46" s="467"/>
      <c r="H46" s="467"/>
      <c r="I46" s="468"/>
      <c r="J46" s="42"/>
      <c r="K46" s="42"/>
    </row>
    <row r="47" spans="2:11" ht="81.75" customHeight="1" x14ac:dyDescent="0.2">
      <c r="B47" s="227" t="s">
        <v>280</v>
      </c>
      <c r="C47" s="469" t="s">
        <v>342</v>
      </c>
      <c r="D47" s="470"/>
      <c r="E47" s="470"/>
      <c r="F47" s="470"/>
      <c r="G47" s="470"/>
      <c r="H47" s="470"/>
      <c r="I47" s="471"/>
      <c r="J47" s="42"/>
      <c r="K47" s="42"/>
    </row>
    <row r="48" spans="2:11" ht="22.5" customHeight="1" x14ac:dyDescent="0.2">
      <c r="B48" s="473" t="s">
        <v>236</v>
      </c>
      <c r="C48" s="474"/>
      <c r="D48" s="474"/>
      <c r="E48" s="474"/>
      <c r="F48" s="474"/>
      <c r="G48" s="474"/>
      <c r="H48" s="474"/>
      <c r="I48" s="475"/>
      <c r="J48" s="42"/>
      <c r="K48" s="42"/>
    </row>
    <row r="49" spans="2:11" ht="22.5" customHeight="1" x14ac:dyDescent="0.2">
      <c r="B49" s="452" t="s">
        <v>281</v>
      </c>
      <c r="C49" s="217" t="s">
        <v>282</v>
      </c>
      <c r="D49" s="454" t="s">
        <v>283</v>
      </c>
      <c r="E49" s="454"/>
      <c r="F49" s="454"/>
      <c r="G49" s="454" t="s">
        <v>284</v>
      </c>
      <c r="H49" s="454"/>
      <c r="I49" s="455"/>
      <c r="J49" s="43"/>
      <c r="K49" s="43"/>
    </row>
    <row r="50" spans="2:11" ht="50.25" customHeight="1" x14ac:dyDescent="0.2">
      <c r="B50" s="453"/>
      <c r="C50" s="218" t="s">
        <v>338</v>
      </c>
      <c r="D50" s="456" t="s">
        <v>338</v>
      </c>
      <c r="E50" s="456"/>
      <c r="F50" s="456"/>
      <c r="G50" s="456" t="s">
        <v>338</v>
      </c>
      <c r="H50" s="456"/>
      <c r="I50" s="472"/>
      <c r="J50" s="43"/>
      <c r="K50" s="43"/>
    </row>
    <row r="51" spans="2:11" ht="82.5" customHeight="1" x14ac:dyDescent="0.2">
      <c r="B51" s="228" t="s">
        <v>285</v>
      </c>
      <c r="C51" s="456" t="s">
        <v>347</v>
      </c>
      <c r="D51" s="456"/>
      <c r="E51" s="456"/>
      <c r="F51" s="456"/>
      <c r="G51" s="456"/>
      <c r="H51" s="456"/>
      <c r="I51" s="472"/>
      <c r="J51" s="46"/>
      <c r="K51" s="46"/>
    </row>
    <row r="52" spans="2:11" ht="28.5" customHeight="1" x14ac:dyDescent="0.2">
      <c r="B52" s="229" t="s">
        <v>286</v>
      </c>
      <c r="C52" s="456" t="s">
        <v>339</v>
      </c>
      <c r="D52" s="456"/>
      <c r="E52" s="456"/>
      <c r="F52" s="456"/>
      <c r="G52" s="456"/>
      <c r="H52" s="456"/>
      <c r="I52" s="472"/>
      <c r="J52" s="46"/>
      <c r="K52" s="46"/>
    </row>
    <row r="53" spans="2:11" ht="30" customHeight="1" x14ac:dyDescent="0.2">
      <c r="B53" s="227" t="s">
        <v>287</v>
      </c>
      <c r="C53" s="456" t="s">
        <v>346</v>
      </c>
      <c r="D53" s="456"/>
      <c r="E53" s="456"/>
      <c r="F53" s="456"/>
      <c r="G53" s="456"/>
      <c r="H53" s="456"/>
      <c r="I53" s="472"/>
      <c r="J53" s="47"/>
      <c r="K53" s="47"/>
    </row>
    <row r="54" spans="2:11" ht="31.5" customHeight="1" thickBot="1" x14ac:dyDescent="0.25">
      <c r="B54" s="230" t="s">
        <v>288</v>
      </c>
      <c r="C54" s="530"/>
      <c r="D54" s="530"/>
      <c r="E54" s="530"/>
      <c r="F54" s="530"/>
      <c r="G54" s="530"/>
      <c r="H54" s="530"/>
      <c r="I54" s="531"/>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98ts/gYO1hOUUlaSvLZbQq4mfOCw3yU0xjKweu8hxaovCbYhumwX1wcXZ1gWqWaqmop0Jk2a9K4E5Jkq5BxA/g==" saltValue="lUYFtdh2LWXfUApT1R3ln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23" zoomScale="80" zoomScaleNormal="80" workbookViewId="0">
      <selection activeCell="D32" sqref="D32"/>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575"/>
      <c r="C1" s="533" t="s">
        <v>25</v>
      </c>
      <c r="D1" s="533"/>
      <c r="E1" s="533"/>
      <c r="F1" s="533"/>
      <c r="G1" s="533"/>
      <c r="H1" s="533"/>
      <c r="I1" s="576"/>
      <c r="J1" s="13"/>
      <c r="K1" s="13"/>
      <c r="M1" s="177" t="s">
        <v>47</v>
      </c>
    </row>
    <row r="2" spans="2:14" ht="37.5" customHeight="1" x14ac:dyDescent="0.2">
      <c r="B2" s="575"/>
      <c r="C2" s="533" t="s">
        <v>239</v>
      </c>
      <c r="D2" s="533"/>
      <c r="E2" s="533"/>
      <c r="F2" s="533"/>
      <c r="G2" s="533"/>
      <c r="H2" s="533"/>
      <c r="I2" s="576"/>
      <c r="J2" s="13"/>
      <c r="K2" s="13"/>
      <c r="M2" s="177" t="s">
        <v>48</v>
      </c>
    </row>
    <row r="3" spans="2:14" ht="37.5" customHeight="1" x14ac:dyDescent="0.2">
      <c r="B3" s="575"/>
      <c r="C3" s="533" t="s">
        <v>240</v>
      </c>
      <c r="D3" s="533"/>
      <c r="E3" s="533"/>
      <c r="F3" s="533" t="s">
        <v>241</v>
      </c>
      <c r="G3" s="533"/>
      <c r="H3" s="533"/>
      <c r="I3" s="576"/>
      <c r="J3" s="13"/>
      <c r="K3" s="13"/>
      <c r="M3" s="177" t="s">
        <v>50</v>
      </c>
    </row>
    <row r="4" spans="2:14" ht="23.25" customHeight="1" x14ac:dyDescent="0.2">
      <c r="B4" s="535"/>
      <c r="C4" s="535"/>
      <c r="D4" s="535"/>
      <c r="E4" s="535"/>
      <c r="F4" s="535"/>
      <c r="G4" s="535"/>
      <c r="H4" s="535"/>
      <c r="I4" s="535"/>
      <c r="J4" s="15"/>
      <c r="K4" s="15"/>
    </row>
    <row r="5" spans="2:14" ht="24" customHeight="1" x14ac:dyDescent="0.2">
      <c r="B5" s="538" t="s">
        <v>234</v>
      </c>
      <c r="C5" s="538"/>
      <c r="D5" s="538"/>
      <c r="E5" s="538"/>
      <c r="F5" s="538"/>
      <c r="G5" s="538"/>
      <c r="H5" s="538"/>
      <c r="I5" s="538"/>
      <c r="J5" s="64"/>
      <c r="K5" s="64"/>
      <c r="N5" s="178" t="s">
        <v>57</v>
      </c>
    </row>
    <row r="6" spans="2:14" ht="30.75" customHeight="1" x14ac:dyDescent="0.2">
      <c r="B6" s="198" t="s">
        <v>242</v>
      </c>
      <c r="C6" s="199">
        <v>3</v>
      </c>
      <c r="D6" s="540" t="s">
        <v>243</v>
      </c>
      <c r="E6" s="540"/>
      <c r="F6" s="501" t="s">
        <v>290</v>
      </c>
      <c r="G6" s="501"/>
      <c r="H6" s="501"/>
      <c r="I6" s="501"/>
      <c r="J6" s="18"/>
      <c r="K6" s="18"/>
      <c r="M6" s="177" t="s">
        <v>60</v>
      </c>
      <c r="N6" s="178" t="s">
        <v>61</v>
      </c>
    </row>
    <row r="7" spans="2:14" ht="30.75" customHeight="1" x14ac:dyDescent="0.2">
      <c r="B7" s="198" t="s">
        <v>244</v>
      </c>
      <c r="C7" s="199" t="s">
        <v>81</v>
      </c>
      <c r="D7" s="540" t="s">
        <v>245</v>
      </c>
      <c r="E7" s="540"/>
      <c r="F7" s="503" t="s">
        <v>289</v>
      </c>
      <c r="G7" s="503"/>
      <c r="H7" s="200" t="s">
        <v>246</v>
      </c>
      <c r="I7" s="199" t="s">
        <v>81</v>
      </c>
      <c r="J7" s="20"/>
      <c r="K7" s="20"/>
      <c r="M7" s="177" t="s">
        <v>65</v>
      </c>
      <c r="N7" s="178" t="s">
        <v>66</v>
      </c>
    </row>
    <row r="8" spans="2:14" ht="30.75" customHeight="1" x14ac:dyDescent="0.2">
      <c r="B8" s="198" t="s">
        <v>247</v>
      </c>
      <c r="C8" s="501" t="s">
        <v>293</v>
      </c>
      <c r="D8" s="501"/>
      <c r="E8" s="501"/>
      <c r="F8" s="501"/>
      <c r="G8" s="200" t="s">
        <v>248</v>
      </c>
      <c r="H8" s="513">
        <v>7551</v>
      </c>
      <c r="I8" s="513"/>
      <c r="J8" s="22"/>
      <c r="K8" s="22"/>
      <c r="M8" s="177" t="s">
        <v>69</v>
      </c>
      <c r="N8" s="178" t="s">
        <v>70</v>
      </c>
    </row>
    <row r="9" spans="2:14" ht="30.75" customHeight="1" x14ac:dyDescent="0.2">
      <c r="B9" s="198" t="s">
        <v>48</v>
      </c>
      <c r="C9" s="515" t="s">
        <v>65</v>
      </c>
      <c r="D9" s="515"/>
      <c r="E9" s="515"/>
      <c r="F9" s="515"/>
      <c r="G9" s="200" t="s">
        <v>249</v>
      </c>
      <c r="H9" s="516" t="s">
        <v>306</v>
      </c>
      <c r="I9" s="516"/>
      <c r="J9" s="23"/>
      <c r="K9" s="23"/>
      <c r="M9" s="179" t="s">
        <v>73</v>
      </c>
    </row>
    <row r="10" spans="2:14" ht="30.75" customHeight="1" x14ac:dyDescent="0.2">
      <c r="B10" s="198" t="s">
        <v>250</v>
      </c>
      <c r="C10" s="501" t="s">
        <v>344</v>
      </c>
      <c r="D10" s="501"/>
      <c r="E10" s="501"/>
      <c r="F10" s="501"/>
      <c r="G10" s="501"/>
      <c r="H10" s="501"/>
      <c r="I10" s="501"/>
      <c r="J10" s="25"/>
      <c r="K10" s="25"/>
      <c r="M10" s="179"/>
    </row>
    <row r="11" spans="2:14" ht="30.75" customHeight="1" x14ac:dyDescent="0.2">
      <c r="B11" s="198" t="s">
        <v>251</v>
      </c>
      <c r="C11" s="574" t="s">
        <v>303</v>
      </c>
      <c r="D11" s="574"/>
      <c r="E11" s="574"/>
      <c r="F11" s="574"/>
      <c r="G11" s="574"/>
      <c r="H11" s="574"/>
      <c r="I11" s="574"/>
      <c r="J11" s="20"/>
      <c r="K11" s="20"/>
      <c r="M11" s="179"/>
      <c r="N11" s="178" t="s">
        <v>76</v>
      </c>
    </row>
    <row r="12" spans="2:14" ht="30.75" customHeight="1" x14ac:dyDescent="0.2">
      <c r="B12" s="198" t="s">
        <v>254</v>
      </c>
      <c r="C12" s="521" t="s">
        <v>309</v>
      </c>
      <c r="D12" s="521"/>
      <c r="E12" s="521"/>
      <c r="F12" s="521"/>
      <c r="G12" s="200" t="s">
        <v>252</v>
      </c>
      <c r="H12" s="482" t="s">
        <v>91</v>
      </c>
      <c r="I12" s="482"/>
      <c r="J12" s="20"/>
      <c r="K12" s="20"/>
      <c r="M12" s="179" t="s">
        <v>80</v>
      </c>
      <c r="N12" s="178" t="s">
        <v>81</v>
      </c>
    </row>
    <row r="13" spans="2:14" ht="30.75" customHeight="1" x14ac:dyDescent="0.2">
      <c r="B13" s="198" t="s">
        <v>255</v>
      </c>
      <c r="C13" s="522" t="s">
        <v>334</v>
      </c>
      <c r="D13" s="522"/>
      <c r="E13" s="522"/>
      <c r="F13" s="522"/>
      <c r="G13" s="200" t="s">
        <v>253</v>
      </c>
      <c r="H13" s="503" t="s">
        <v>70</v>
      </c>
      <c r="I13" s="503"/>
      <c r="J13" s="20"/>
      <c r="K13" s="20"/>
      <c r="M13" s="179" t="s">
        <v>84</v>
      </c>
    </row>
    <row r="14" spans="2:14" ht="64.5" customHeight="1" x14ac:dyDescent="0.2">
      <c r="B14" s="198" t="s">
        <v>256</v>
      </c>
      <c r="C14" s="524" t="s">
        <v>329</v>
      </c>
      <c r="D14" s="524"/>
      <c r="E14" s="524"/>
      <c r="F14" s="524"/>
      <c r="G14" s="524"/>
      <c r="H14" s="524"/>
      <c r="I14" s="524"/>
      <c r="J14" s="25"/>
      <c r="K14" s="25"/>
      <c r="M14" s="179" t="s">
        <v>86</v>
      </c>
    </row>
    <row r="15" spans="2:14" ht="30.75" customHeight="1" x14ac:dyDescent="0.2">
      <c r="B15" s="198" t="s">
        <v>257</v>
      </c>
      <c r="C15" s="510" t="s">
        <v>327</v>
      </c>
      <c r="D15" s="511"/>
      <c r="E15" s="511"/>
      <c r="F15" s="511"/>
      <c r="G15" s="511"/>
      <c r="H15" s="511"/>
      <c r="I15" s="573"/>
      <c r="J15" s="26"/>
      <c r="K15" s="26"/>
      <c r="M15" s="179" t="s">
        <v>88</v>
      </c>
    </row>
    <row r="16" spans="2:14" ht="20.25" customHeight="1" x14ac:dyDescent="0.2">
      <c r="B16" s="198" t="s">
        <v>258</v>
      </c>
      <c r="C16" s="501" t="s">
        <v>310</v>
      </c>
      <c r="D16" s="501"/>
      <c r="E16" s="501"/>
      <c r="F16" s="501"/>
      <c r="G16" s="501"/>
      <c r="H16" s="501"/>
      <c r="I16" s="501"/>
      <c r="J16" s="27"/>
      <c r="K16" s="27"/>
      <c r="M16" s="179"/>
    </row>
    <row r="17" spans="2:18" ht="30.75" customHeight="1" x14ac:dyDescent="0.2">
      <c r="B17" s="198" t="s">
        <v>259</v>
      </c>
      <c r="C17" s="503" t="s">
        <v>308</v>
      </c>
      <c r="D17" s="504"/>
      <c r="E17" s="504"/>
      <c r="F17" s="504"/>
      <c r="G17" s="504"/>
      <c r="H17" s="504"/>
      <c r="I17" s="504"/>
      <c r="J17" s="28"/>
      <c r="K17" s="28"/>
      <c r="M17" s="179" t="s">
        <v>91</v>
      </c>
    </row>
    <row r="18" spans="2:18" ht="18" customHeight="1" x14ac:dyDescent="0.2">
      <c r="B18" s="572" t="s">
        <v>265</v>
      </c>
      <c r="C18" s="507" t="s">
        <v>237</v>
      </c>
      <c r="D18" s="507"/>
      <c r="E18" s="507"/>
      <c r="F18" s="508" t="s">
        <v>238</v>
      </c>
      <c r="G18" s="508"/>
      <c r="H18" s="508"/>
      <c r="I18" s="508"/>
      <c r="J18" s="193"/>
      <c r="K18" s="29"/>
      <c r="M18" s="179"/>
    </row>
    <row r="19" spans="2:18" ht="25.5" customHeight="1" x14ac:dyDescent="0.2">
      <c r="B19" s="572"/>
      <c r="C19" s="501" t="s">
        <v>311</v>
      </c>
      <c r="D19" s="501"/>
      <c r="E19" s="501"/>
      <c r="F19" s="501" t="s">
        <v>332</v>
      </c>
      <c r="G19" s="501"/>
      <c r="H19" s="501"/>
      <c r="I19" s="501"/>
      <c r="J19" s="27"/>
      <c r="K19" s="27"/>
      <c r="M19" s="179"/>
    </row>
    <row r="20" spans="2:18" ht="39.75" customHeight="1" x14ac:dyDescent="0.2">
      <c r="B20" s="201" t="s">
        <v>266</v>
      </c>
      <c r="C20" s="479" t="s">
        <v>312</v>
      </c>
      <c r="D20" s="480"/>
      <c r="E20" s="481"/>
      <c r="F20" s="482" t="s">
        <v>312</v>
      </c>
      <c r="G20" s="482"/>
      <c r="H20" s="482"/>
      <c r="I20" s="483"/>
      <c r="J20" s="20"/>
      <c r="K20" s="20"/>
      <c r="M20" s="179"/>
    </row>
    <row r="21" spans="2:18" ht="42" customHeight="1" x14ac:dyDescent="0.2">
      <c r="B21" s="201" t="s">
        <v>267</v>
      </c>
      <c r="C21" s="484" t="s">
        <v>313</v>
      </c>
      <c r="D21" s="485"/>
      <c r="E21" s="486"/>
      <c r="F21" s="484" t="s">
        <v>314</v>
      </c>
      <c r="G21" s="485"/>
      <c r="H21" s="485"/>
      <c r="I21" s="487"/>
      <c r="J21" s="26"/>
      <c r="K21" s="26"/>
      <c r="M21" s="179"/>
    </row>
    <row r="22" spans="2:18" ht="23.25" customHeight="1" x14ac:dyDescent="0.2">
      <c r="B22" s="201" t="s">
        <v>268</v>
      </c>
      <c r="C22" s="488">
        <v>44197</v>
      </c>
      <c r="D22" s="485"/>
      <c r="E22" s="486"/>
      <c r="F22" s="200" t="s">
        <v>271</v>
      </c>
      <c r="G22" s="220">
        <v>9.6000000000000002E-2</v>
      </c>
      <c r="H22" s="200" t="s">
        <v>275</v>
      </c>
      <c r="I22" s="221">
        <f>G22</f>
        <v>9.6000000000000002E-2</v>
      </c>
      <c r="J22" s="241"/>
      <c r="K22" s="31"/>
      <c r="M22" s="179"/>
    </row>
    <row r="23" spans="2:18" ht="27" customHeight="1" x14ac:dyDescent="0.2">
      <c r="B23" s="201" t="s">
        <v>269</v>
      </c>
      <c r="C23" s="488">
        <v>44561</v>
      </c>
      <c r="D23" s="485"/>
      <c r="E23" s="486"/>
      <c r="F23" s="200" t="s">
        <v>272</v>
      </c>
      <c r="G23" s="484">
        <v>0.16400000000000001</v>
      </c>
      <c r="H23" s="485"/>
      <c r="I23" s="486"/>
      <c r="J23" s="32"/>
      <c r="K23" s="32"/>
      <c r="M23" s="179"/>
      <c r="N23" s="181"/>
      <c r="P23" s="178">
        <f>N24*M23</f>
        <v>0</v>
      </c>
      <c r="R23" s="178">
        <v>9.5300000000000003E-3</v>
      </c>
    </row>
    <row r="24" spans="2:18" ht="30.75" customHeight="1" x14ac:dyDescent="0.2">
      <c r="B24" s="204" t="s">
        <v>270</v>
      </c>
      <c r="C24" s="492" t="s">
        <v>88</v>
      </c>
      <c r="D24" s="493"/>
      <c r="E24" s="494"/>
      <c r="F24" s="205" t="s">
        <v>274</v>
      </c>
      <c r="G24" s="484" t="s">
        <v>223</v>
      </c>
      <c r="H24" s="485"/>
      <c r="I24" s="486"/>
      <c r="J24" s="193"/>
      <c r="K24" s="192"/>
      <c r="M24" s="180"/>
      <c r="N24" s="182"/>
      <c r="O24" s="182" t="e">
        <f>N24/N23</f>
        <v>#DIV/0!</v>
      </c>
      <c r="P24" s="182"/>
      <c r="R24" s="178">
        <v>9.5300000000000003E-3</v>
      </c>
    </row>
    <row r="25" spans="2:18" ht="22.5" customHeight="1" x14ac:dyDescent="0.2">
      <c r="B25" s="473" t="s">
        <v>235</v>
      </c>
      <c r="C25" s="474"/>
      <c r="D25" s="474"/>
      <c r="E25" s="474"/>
      <c r="F25" s="474"/>
      <c r="G25" s="474"/>
      <c r="H25" s="474"/>
      <c r="I25" s="475"/>
      <c r="J25" s="64"/>
      <c r="K25" s="64"/>
      <c r="L25" s="176"/>
      <c r="M25" s="179"/>
      <c r="R25" s="178">
        <v>1.6199999999999999E-2</v>
      </c>
    </row>
    <row r="26" spans="2:18" ht="43.5" customHeight="1" x14ac:dyDescent="0.2">
      <c r="B26" s="206" t="s">
        <v>105</v>
      </c>
      <c r="C26" s="207" t="s">
        <v>261</v>
      </c>
      <c r="D26" s="207" t="s">
        <v>260</v>
      </c>
      <c r="E26" s="208" t="s">
        <v>264</v>
      </c>
      <c r="F26" s="207" t="s">
        <v>263</v>
      </c>
      <c r="G26" s="207" t="s">
        <v>262</v>
      </c>
      <c r="H26" s="208" t="s">
        <v>276</v>
      </c>
      <c r="I26" s="209" t="s">
        <v>273</v>
      </c>
      <c r="J26" s="197"/>
      <c r="K26" s="244"/>
      <c r="L26" s="176"/>
      <c r="M26" s="179"/>
      <c r="R26" s="178">
        <v>1.6199999999999999E-2</v>
      </c>
    </row>
    <row r="27" spans="2:18" ht="12" customHeight="1" x14ac:dyDescent="0.2">
      <c r="B27" s="210" t="s">
        <v>333</v>
      </c>
      <c r="C27" s="222">
        <v>1.4500000000000001E-2</v>
      </c>
      <c r="D27" s="223">
        <v>1.06E-2</v>
      </c>
      <c r="E27" s="213">
        <f>IF(OR(C27=0,C27=""),0,D27/C27)</f>
        <v>0.73103448275862071</v>
      </c>
      <c r="F27" s="555">
        <f>SUM(C27:C38)</f>
        <v>0.16379999999999997</v>
      </c>
      <c r="G27" s="558">
        <f>SUM(D27:D38)</f>
        <v>7.3499999999999996E-2</v>
      </c>
      <c r="H27" s="214">
        <f>+(D27*100%)/$G$23</f>
        <v>6.4634146341463417E-2</v>
      </c>
      <c r="I27" s="558">
        <f>G27+I22</f>
        <v>0.16949999999999998</v>
      </c>
      <c r="J27" s="196"/>
      <c r="K27" s="190"/>
    </row>
    <row r="28" spans="2:18" ht="12" customHeight="1" x14ac:dyDescent="0.2">
      <c r="B28" s="210" t="s">
        <v>114</v>
      </c>
      <c r="C28" s="222">
        <v>1.18E-2</v>
      </c>
      <c r="D28" s="223">
        <v>1.18E-2</v>
      </c>
      <c r="E28" s="213">
        <f t="shared" ref="E28:E38" si="0">IF(OR(C28=0,C28=""),0,D28/C28)</f>
        <v>1</v>
      </c>
      <c r="F28" s="556"/>
      <c r="G28" s="559"/>
      <c r="H28" s="214">
        <f>+IF(D28="","",((D28*100%)/$G$23)+H27)</f>
        <v>0.13658536585365855</v>
      </c>
      <c r="I28" s="559"/>
      <c r="J28" s="191"/>
      <c r="K28" s="39"/>
    </row>
    <row r="29" spans="2:18" ht="12" customHeight="1" x14ac:dyDescent="0.2">
      <c r="B29" s="210" t="s">
        <v>115</v>
      </c>
      <c r="C29" s="222">
        <v>1.21E-2</v>
      </c>
      <c r="D29" s="223">
        <v>1.15E-2</v>
      </c>
      <c r="E29" s="213">
        <f t="shared" si="0"/>
        <v>0.95041322314049592</v>
      </c>
      <c r="F29" s="556"/>
      <c r="G29" s="559"/>
      <c r="H29" s="214">
        <f t="shared" ref="H29:H38" si="1">+IF(D29="","",((D29*100%)/$G$23)+H28)</f>
        <v>0.20670731707317075</v>
      </c>
      <c r="I29" s="559"/>
      <c r="J29" s="191"/>
      <c r="K29" s="39"/>
    </row>
    <row r="30" spans="2:18" ht="12" customHeight="1" x14ac:dyDescent="0.2">
      <c r="B30" s="210" t="s">
        <v>116</v>
      </c>
      <c r="C30" s="222">
        <v>1.54E-2</v>
      </c>
      <c r="D30" s="223">
        <v>1.4999999999999999E-2</v>
      </c>
      <c r="E30" s="213">
        <f t="shared" si="0"/>
        <v>0.97402597402597391</v>
      </c>
      <c r="F30" s="556"/>
      <c r="G30" s="559"/>
      <c r="H30" s="214">
        <f t="shared" si="1"/>
        <v>0.29817073170731712</v>
      </c>
      <c r="I30" s="559"/>
      <c r="J30" s="196"/>
      <c r="K30" s="39"/>
    </row>
    <row r="31" spans="2:18" ht="12" customHeight="1" x14ac:dyDescent="0.2">
      <c r="B31" s="210" t="s">
        <v>117</v>
      </c>
      <c r="C31" s="222">
        <v>1.54E-2</v>
      </c>
      <c r="D31" s="223">
        <v>1.26E-2</v>
      </c>
      <c r="E31" s="213">
        <f t="shared" si="0"/>
        <v>0.81818181818181812</v>
      </c>
      <c r="F31" s="556"/>
      <c r="G31" s="559"/>
      <c r="H31" s="214">
        <f t="shared" si="1"/>
        <v>0.37500000000000006</v>
      </c>
      <c r="I31" s="559"/>
      <c r="J31" s="196"/>
      <c r="K31" s="239"/>
    </row>
    <row r="32" spans="2:18" ht="12" customHeight="1" x14ac:dyDescent="0.2">
      <c r="B32" s="210" t="s">
        <v>118</v>
      </c>
      <c r="C32" s="222">
        <v>1.54E-2</v>
      </c>
      <c r="D32" s="223">
        <v>1.2E-2</v>
      </c>
      <c r="E32" s="213">
        <f t="shared" si="0"/>
        <v>0.77922077922077926</v>
      </c>
      <c r="F32" s="556"/>
      <c r="G32" s="559"/>
      <c r="H32" s="214">
        <f t="shared" si="1"/>
        <v>0.44817073170731714</v>
      </c>
      <c r="I32" s="559"/>
      <c r="J32" s="196"/>
      <c r="K32" s="39"/>
    </row>
    <row r="33" spans="2:11" ht="12" customHeight="1" x14ac:dyDescent="0.2">
      <c r="B33" s="210" t="s">
        <v>119</v>
      </c>
      <c r="C33" s="222">
        <v>1.32E-2</v>
      </c>
      <c r="D33" s="223"/>
      <c r="E33" s="213">
        <f t="shared" si="0"/>
        <v>0</v>
      </c>
      <c r="F33" s="556"/>
      <c r="G33" s="559"/>
      <c r="H33" s="214" t="str">
        <f t="shared" si="1"/>
        <v/>
      </c>
      <c r="I33" s="559"/>
      <c r="J33" s="191"/>
      <c r="K33" s="237"/>
    </row>
    <row r="34" spans="2:11" ht="12" customHeight="1" x14ac:dyDescent="0.2">
      <c r="B34" s="210" t="s">
        <v>120</v>
      </c>
      <c r="C34" s="222">
        <v>1.32E-2</v>
      </c>
      <c r="D34" s="223"/>
      <c r="E34" s="213">
        <f t="shared" si="0"/>
        <v>0</v>
      </c>
      <c r="F34" s="556"/>
      <c r="G34" s="559"/>
      <c r="H34" s="214" t="str">
        <f t="shared" si="1"/>
        <v/>
      </c>
      <c r="I34" s="559"/>
      <c r="J34" s="191"/>
      <c r="K34" s="39"/>
    </row>
    <row r="35" spans="2:11" ht="12" customHeight="1" x14ac:dyDescent="0.2">
      <c r="B35" s="210" t="s">
        <v>121</v>
      </c>
      <c r="C35" s="222">
        <v>1.32E-2</v>
      </c>
      <c r="D35" s="223"/>
      <c r="E35" s="213">
        <f t="shared" si="0"/>
        <v>0</v>
      </c>
      <c r="F35" s="556"/>
      <c r="G35" s="559"/>
      <c r="H35" s="214" t="str">
        <f t="shared" si="1"/>
        <v/>
      </c>
      <c r="I35" s="559"/>
      <c r="J35" s="196"/>
      <c r="K35" s="39"/>
    </row>
    <row r="36" spans="2:11" ht="12" customHeight="1" x14ac:dyDescent="0.2">
      <c r="B36" s="210" t="s">
        <v>122</v>
      </c>
      <c r="C36" s="222">
        <v>1.32E-2</v>
      </c>
      <c r="D36" s="223"/>
      <c r="E36" s="213">
        <f t="shared" si="0"/>
        <v>0</v>
      </c>
      <c r="F36" s="556"/>
      <c r="G36" s="559"/>
      <c r="H36" s="214" t="str">
        <f t="shared" si="1"/>
        <v/>
      </c>
      <c r="I36" s="559"/>
      <c r="J36" s="196"/>
      <c r="K36" s="39"/>
    </row>
    <row r="37" spans="2:11" ht="12" customHeight="1" x14ac:dyDescent="0.2">
      <c r="B37" s="210" t="s">
        <v>123</v>
      </c>
      <c r="C37" s="222">
        <v>1.32E-2</v>
      </c>
      <c r="D37" s="223"/>
      <c r="E37" s="213">
        <f t="shared" si="0"/>
        <v>0</v>
      </c>
      <c r="F37" s="556"/>
      <c r="G37" s="559"/>
      <c r="H37" s="214" t="str">
        <f t="shared" si="1"/>
        <v/>
      </c>
      <c r="I37" s="559"/>
      <c r="J37" s="196"/>
      <c r="K37" s="39"/>
    </row>
    <row r="38" spans="2:11" ht="12" customHeight="1" x14ac:dyDescent="0.2">
      <c r="B38" s="210" t="s">
        <v>124</v>
      </c>
      <c r="C38" s="222">
        <v>1.32E-2</v>
      </c>
      <c r="D38" s="223"/>
      <c r="E38" s="213">
        <f t="shared" si="0"/>
        <v>0</v>
      </c>
      <c r="F38" s="557"/>
      <c r="G38" s="560"/>
      <c r="H38" s="214" t="str">
        <f t="shared" si="1"/>
        <v/>
      </c>
      <c r="I38" s="560"/>
      <c r="J38" s="191"/>
      <c r="K38" s="39"/>
    </row>
    <row r="39" spans="2:11" ht="43.5" customHeight="1" x14ac:dyDescent="0.2">
      <c r="B39" s="215" t="s">
        <v>277</v>
      </c>
      <c r="C39" s="476" t="s">
        <v>353</v>
      </c>
      <c r="D39" s="477"/>
      <c r="E39" s="477"/>
      <c r="F39" s="477"/>
      <c r="G39" s="477"/>
      <c r="H39" s="477"/>
      <c r="I39" s="561"/>
      <c r="J39" s="240"/>
      <c r="K39" s="40"/>
    </row>
    <row r="40" spans="2:11" ht="34.5" customHeight="1" x14ac:dyDescent="0.2">
      <c r="B40" s="562"/>
      <c r="C40" s="458"/>
      <c r="D40" s="458"/>
      <c r="E40" s="458"/>
      <c r="F40" s="458"/>
      <c r="G40" s="458"/>
      <c r="H40" s="458"/>
      <c r="I40" s="563"/>
      <c r="J40" s="238"/>
      <c r="K40" s="64"/>
    </row>
    <row r="41" spans="2:11" ht="34.5" customHeight="1" x14ac:dyDescent="0.2">
      <c r="B41" s="564"/>
      <c r="C41" s="461"/>
      <c r="D41" s="461"/>
      <c r="E41" s="461"/>
      <c r="F41" s="461"/>
      <c r="G41" s="461"/>
      <c r="H41" s="461"/>
      <c r="I41" s="565"/>
      <c r="J41" s="40"/>
      <c r="K41" s="40"/>
    </row>
    <row r="42" spans="2:11" ht="34.5" customHeight="1" x14ac:dyDescent="0.2">
      <c r="B42" s="564"/>
      <c r="C42" s="461"/>
      <c r="D42" s="461"/>
      <c r="E42" s="461"/>
      <c r="F42" s="461"/>
      <c r="G42" s="461"/>
      <c r="H42" s="461"/>
      <c r="I42" s="565"/>
      <c r="J42" s="40"/>
      <c r="K42" s="40"/>
    </row>
    <row r="43" spans="2:11" ht="34.5" customHeight="1" x14ac:dyDescent="0.2">
      <c r="B43" s="564"/>
      <c r="C43" s="461"/>
      <c r="D43" s="461"/>
      <c r="E43" s="461"/>
      <c r="F43" s="461"/>
      <c r="G43" s="461"/>
      <c r="H43" s="461"/>
      <c r="I43" s="565"/>
      <c r="J43" s="40"/>
      <c r="K43" s="40"/>
    </row>
    <row r="44" spans="2:11" ht="101.25" customHeight="1" x14ac:dyDescent="0.2">
      <c r="B44" s="566"/>
      <c r="C44" s="464"/>
      <c r="D44" s="464"/>
      <c r="E44" s="464"/>
      <c r="F44" s="464"/>
      <c r="G44" s="464"/>
      <c r="H44" s="464"/>
      <c r="I44" s="567"/>
      <c r="J44" s="41"/>
      <c r="K44" s="41"/>
    </row>
    <row r="45" spans="2:11" ht="263.25" customHeight="1" x14ac:dyDescent="0.2">
      <c r="B45" s="198" t="s">
        <v>278</v>
      </c>
      <c r="C45" s="466" t="s">
        <v>357</v>
      </c>
      <c r="D45" s="467"/>
      <c r="E45" s="467"/>
      <c r="F45" s="467"/>
      <c r="G45" s="467"/>
      <c r="H45" s="467"/>
      <c r="I45" s="568"/>
      <c r="J45" s="42"/>
      <c r="K45" s="42"/>
    </row>
    <row r="46" spans="2:11" ht="56.25" customHeight="1" x14ac:dyDescent="0.2">
      <c r="B46" s="198" t="s">
        <v>279</v>
      </c>
      <c r="C46" s="569" t="s">
        <v>358</v>
      </c>
      <c r="D46" s="570"/>
      <c r="E46" s="570"/>
      <c r="F46" s="570"/>
      <c r="G46" s="570"/>
      <c r="H46" s="570"/>
      <c r="I46" s="571"/>
      <c r="J46" s="42"/>
      <c r="K46" s="42"/>
    </row>
    <row r="47" spans="2:11" ht="42.75" customHeight="1" x14ac:dyDescent="0.2">
      <c r="B47" s="216" t="s">
        <v>280</v>
      </c>
      <c r="C47" s="469" t="s">
        <v>343</v>
      </c>
      <c r="D47" s="470"/>
      <c r="E47" s="470"/>
      <c r="F47" s="470"/>
      <c r="G47" s="470"/>
      <c r="H47" s="470"/>
      <c r="I47" s="471"/>
      <c r="J47" s="42"/>
      <c r="K47" s="42"/>
    </row>
    <row r="48" spans="2:11" ht="22.5" customHeight="1" x14ac:dyDescent="0.2">
      <c r="B48" s="474" t="s">
        <v>236</v>
      </c>
      <c r="C48" s="474"/>
      <c r="D48" s="474"/>
      <c r="E48" s="474"/>
      <c r="F48" s="474"/>
      <c r="G48" s="474"/>
      <c r="H48" s="474"/>
      <c r="I48" s="474"/>
      <c r="J48" s="42"/>
      <c r="K48" s="42"/>
    </row>
    <row r="49" spans="2:11" ht="22.5" customHeight="1" x14ac:dyDescent="0.2">
      <c r="B49" s="553" t="s">
        <v>281</v>
      </c>
      <c r="C49" s="217" t="s">
        <v>282</v>
      </c>
      <c r="D49" s="454" t="s">
        <v>283</v>
      </c>
      <c r="E49" s="454"/>
      <c r="F49" s="454"/>
      <c r="G49" s="454" t="s">
        <v>284</v>
      </c>
      <c r="H49" s="454"/>
      <c r="I49" s="454"/>
      <c r="J49" s="43"/>
      <c r="K49" s="43"/>
    </row>
    <row r="50" spans="2:11" ht="30.75" customHeight="1" x14ac:dyDescent="0.2">
      <c r="B50" s="554"/>
      <c r="C50" s="218" t="s">
        <v>338</v>
      </c>
      <c r="D50" s="456" t="s">
        <v>338</v>
      </c>
      <c r="E50" s="456"/>
      <c r="F50" s="456"/>
      <c r="G50" s="456" t="s">
        <v>338</v>
      </c>
      <c r="H50" s="456"/>
      <c r="I50" s="472"/>
      <c r="J50" s="43"/>
      <c r="K50" s="43"/>
    </row>
    <row r="51" spans="2:11" ht="32.25" customHeight="1" x14ac:dyDescent="0.2">
      <c r="B51" s="219" t="s">
        <v>285</v>
      </c>
      <c r="C51" s="456" t="s">
        <v>349</v>
      </c>
      <c r="D51" s="456"/>
      <c r="E51" s="456"/>
      <c r="F51" s="456"/>
      <c r="G51" s="456"/>
      <c r="H51" s="456"/>
      <c r="I51" s="456"/>
      <c r="J51" s="46"/>
      <c r="K51" s="46"/>
    </row>
    <row r="52" spans="2:11" ht="28.5" customHeight="1" x14ac:dyDescent="0.2">
      <c r="B52" s="200" t="s">
        <v>286</v>
      </c>
      <c r="C52" s="456" t="s">
        <v>339</v>
      </c>
      <c r="D52" s="456"/>
      <c r="E52" s="456"/>
      <c r="F52" s="456"/>
      <c r="G52" s="456"/>
      <c r="H52" s="456"/>
      <c r="I52" s="472"/>
      <c r="J52" s="46"/>
      <c r="K52" s="46"/>
    </row>
    <row r="53" spans="2:11" ht="30" customHeight="1" x14ac:dyDescent="0.2">
      <c r="B53" s="216" t="s">
        <v>287</v>
      </c>
      <c r="C53" s="456" t="s">
        <v>346</v>
      </c>
      <c r="D53" s="456"/>
      <c r="E53" s="456"/>
      <c r="F53" s="456"/>
      <c r="G53" s="456"/>
      <c r="H53" s="456"/>
      <c r="I53" s="472"/>
      <c r="J53" s="47"/>
      <c r="K53" s="47"/>
    </row>
    <row r="54" spans="2:11" ht="31.5" customHeight="1" x14ac:dyDescent="0.2">
      <c r="B54" s="216" t="s">
        <v>288</v>
      </c>
      <c r="C54" s="456"/>
      <c r="D54" s="456"/>
      <c r="E54" s="456"/>
      <c r="F54" s="456"/>
      <c r="G54" s="456"/>
      <c r="H54" s="456"/>
      <c r="I54" s="45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g7/vr+vtOFdtuTh0+xdq/8EPVugoJUKPSWUgCQZ5Fe2jcTWtCUnw9cIf9Wto6vCxkm94Sll/MAIcA1lyQj3ttg==" saltValue="ErHC05BT6N9QuupoeiStH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5" zoomScaleNormal="100" workbookViewId="0">
      <selection activeCell="D32" sqref="D32"/>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575"/>
      <c r="C1" s="533" t="s">
        <v>25</v>
      </c>
      <c r="D1" s="533"/>
      <c r="E1" s="533"/>
      <c r="F1" s="533"/>
      <c r="G1" s="533"/>
      <c r="H1" s="533"/>
      <c r="I1" s="576"/>
      <c r="J1" s="13"/>
      <c r="K1" s="13"/>
      <c r="M1" s="177" t="s">
        <v>47</v>
      </c>
    </row>
    <row r="2" spans="2:14" ht="37.5" customHeight="1" x14ac:dyDescent="0.2">
      <c r="B2" s="575"/>
      <c r="C2" s="533" t="s">
        <v>239</v>
      </c>
      <c r="D2" s="533"/>
      <c r="E2" s="533"/>
      <c r="F2" s="533"/>
      <c r="G2" s="533"/>
      <c r="H2" s="533"/>
      <c r="I2" s="576"/>
      <c r="J2" s="13"/>
      <c r="K2" s="13"/>
      <c r="M2" s="177" t="s">
        <v>48</v>
      </c>
    </row>
    <row r="3" spans="2:14" ht="37.5" customHeight="1" x14ac:dyDescent="0.2">
      <c r="B3" s="575"/>
      <c r="C3" s="533" t="s">
        <v>240</v>
      </c>
      <c r="D3" s="533"/>
      <c r="E3" s="533"/>
      <c r="F3" s="533" t="s">
        <v>241</v>
      </c>
      <c r="G3" s="533"/>
      <c r="H3" s="533"/>
      <c r="I3" s="576"/>
      <c r="J3" s="13"/>
      <c r="K3" s="13"/>
      <c r="M3" s="177" t="s">
        <v>50</v>
      </c>
    </row>
    <row r="4" spans="2:14" ht="23.25" customHeight="1" x14ac:dyDescent="0.2">
      <c r="B4" s="535"/>
      <c r="C4" s="535"/>
      <c r="D4" s="535"/>
      <c r="E4" s="535"/>
      <c r="F4" s="535"/>
      <c r="G4" s="535"/>
      <c r="H4" s="535"/>
      <c r="I4" s="535"/>
      <c r="J4" s="15"/>
      <c r="K4" s="15"/>
    </row>
    <row r="5" spans="2:14" ht="24" customHeight="1" x14ac:dyDescent="0.2">
      <c r="B5" s="538" t="s">
        <v>234</v>
      </c>
      <c r="C5" s="538"/>
      <c r="D5" s="538"/>
      <c r="E5" s="538"/>
      <c r="F5" s="538"/>
      <c r="G5" s="538"/>
      <c r="H5" s="538"/>
      <c r="I5" s="538"/>
      <c r="J5" s="64"/>
      <c r="K5" s="64"/>
      <c r="N5" s="178" t="s">
        <v>57</v>
      </c>
    </row>
    <row r="6" spans="2:14" ht="30.75" customHeight="1" x14ac:dyDescent="0.2">
      <c r="B6" s="198" t="s">
        <v>242</v>
      </c>
      <c r="C6" s="199">
        <v>4</v>
      </c>
      <c r="D6" s="540" t="s">
        <v>243</v>
      </c>
      <c r="E6" s="540"/>
      <c r="F6" s="501" t="s">
        <v>292</v>
      </c>
      <c r="G6" s="501"/>
      <c r="H6" s="501"/>
      <c r="I6" s="501"/>
      <c r="J6" s="18"/>
      <c r="K6" s="18"/>
      <c r="M6" s="177" t="s">
        <v>60</v>
      </c>
      <c r="N6" s="178" t="s">
        <v>61</v>
      </c>
    </row>
    <row r="7" spans="2:14" ht="30.75" customHeight="1" x14ac:dyDescent="0.2">
      <c r="B7" s="198" t="s">
        <v>244</v>
      </c>
      <c r="C7" s="199" t="s">
        <v>81</v>
      </c>
      <c r="D7" s="540" t="s">
        <v>245</v>
      </c>
      <c r="E7" s="540"/>
      <c r="F7" s="503" t="s">
        <v>289</v>
      </c>
      <c r="G7" s="503"/>
      <c r="H7" s="200" t="s">
        <v>246</v>
      </c>
      <c r="I7" s="199" t="s">
        <v>76</v>
      </c>
      <c r="J7" s="20"/>
      <c r="K7" s="20"/>
      <c r="M7" s="177" t="s">
        <v>65</v>
      </c>
      <c r="N7" s="178" t="s">
        <v>66</v>
      </c>
    </row>
    <row r="8" spans="2:14" ht="30.75" customHeight="1" x14ac:dyDescent="0.2">
      <c r="B8" s="198" t="s">
        <v>247</v>
      </c>
      <c r="C8" s="501" t="s">
        <v>293</v>
      </c>
      <c r="D8" s="501"/>
      <c r="E8" s="501"/>
      <c r="F8" s="501"/>
      <c r="G8" s="200" t="s">
        <v>248</v>
      </c>
      <c r="H8" s="513">
        <v>7551</v>
      </c>
      <c r="I8" s="513"/>
      <c r="J8" s="22"/>
      <c r="K8" s="22"/>
      <c r="M8" s="177" t="s">
        <v>69</v>
      </c>
      <c r="N8" s="178" t="s">
        <v>70</v>
      </c>
    </row>
    <row r="9" spans="2:14" ht="30.75" customHeight="1" x14ac:dyDescent="0.2">
      <c r="B9" s="198" t="s">
        <v>48</v>
      </c>
      <c r="C9" s="515" t="s">
        <v>65</v>
      </c>
      <c r="D9" s="515"/>
      <c r="E9" s="515"/>
      <c r="F9" s="515"/>
      <c r="G9" s="200" t="s">
        <v>249</v>
      </c>
      <c r="H9" s="516" t="s">
        <v>305</v>
      </c>
      <c r="I9" s="516"/>
      <c r="J9" s="23"/>
      <c r="K9" s="23"/>
      <c r="M9" s="179" t="s">
        <v>73</v>
      </c>
    </row>
    <row r="10" spans="2:14" ht="30.75" customHeight="1" x14ac:dyDescent="0.2">
      <c r="B10" s="198" t="s">
        <v>250</v>
      </c>
      <c r="C10" s="501" t="s">
        <v>344</v>
      </c>
      <c r="D10" s="501"/>
      <c r="E10" s="501"/>
      <c r="F10" s="501"/>
      <c r="G10" s="501"/>
      <c r="H10" s="501"/>
      <c r="I10" s="501"/>
      <c r="J10" s="25"/>
      <c r="K10" s="25"/>
      <c r="M10" s="179"/>
    </row>
    <row r="11" spans="2:14" ht="30.75" customHeight="1" x14ac:dyDescent="0.2">
      <c r="B11" s="198" t="s">
        <v>251</v>
      </c>
      <c r="C11" s="503" t="s">
        <v>304</v>
      </c>
      <c r="D11" s="503"/>
      <c r="E11" s="503"/>
      <c r="F11" s="503"/>
      <c r="G11" s="503"/>
      <c r="H11" s="503"/>
      <c r="I11" s="503"/>
      <c r="J11" s="20"/>
      <c r="K11" s="20"/>
      <c r="M11" s="179"/>
      <c r="N11" s="178" t="s">
        <v>76</v>
      </c>
    </row>
    <row r="12" spans="2:14" ht="30.75" customHeight="1" x14ac:dyDescent="0.2">
      <c r="B12" s="198" t="s">
        <v>254</v>
      </c>
      <c r="C12" s="521" t="s">
        <v>323</v>
      </c>
      <c r="D12" s="521"/>
      <c r="E12" s="521"/>
      <c r="F12" s="521"/>
      <c r="G12" s="200" t="s">
        <v>252</v>
      </c>
      <c r="H12" s="482" t="s">
        <v>91</v>
      </c>
      <c r="I12" s="482"/>
      <c r="J12" s="20"/>
      <c r="K12" s="20"/>
      <c r="M12" s="179" t="s">
        <v>80</v>
      </c>
      <c r="N12" s="178" t="s">
        <v>81</v>
      </c>
    </row>
    <row r="13" spans="2:14" ht="30.75" customHeight="1" x14ac:dyDescent="0.2">
      <c r="B13" s="198" t="s">
        <v>255</v>
      </c>
      <c r="C13" s="522" t="s">
        <v>335</v>
      </c>
      <c r="D13" s="522"/>
      <c r="E13" s="522"/>
      <c r="F13" s="522"/>
      <c r="G13" s="200" t="s">
        <v>253</v>
      </c>
      <c r="H13" s="503" t="s">
        <v>70</v>
      </c>
      <c r="I13" s="503"/>
      <c r="J13" s="20"/>
      <c r="K13" s="20"/>
      <c r="M13" s="179" t="s">
        <v>84</v>
      </c>
    </row>
    <row r="14" spans="2:14" ht="44.25" customHeight="1" x14ac:dyDescent="0.2">
      <c r="B14" s="198" t="s">
        <v>256</v>
      </c>
      <c r="C14" s="524" t="s">
        <v>328</v>
      </c>
      <c r="D14" s="524"/>
      <c r="E14" s="524"/>
      <c r="F14" s="524"/>
      <c r="G14" s="524"/>
      <c r="H14" s="524"/>
      <c r="I14" s="524"/>
      <c r="J14" s="25"/>
      <c r="K14" s="25"/>
      <c r="M14" s="179" t="s">
        <v>86</v>
      </c>
    </row>
    <row r="15" spans="2:14" ht="33.75" customHeight="1" x14ac:dyDescent="0.2">
      <c r="B15" s="198" t="s">
        <v>257</v>
      </c>
      <c r="C15" s="510" t="s">
        <v>327</v>
      </c>
      <c r="D15" s="511"/>
      <c r="E15" s="511"/>
      <c r="F15" s="511"/>
      <c r="G15" s="511"/>
      <c r="H15" s="511"/>
      <c r="I15" s="573"/>
      <c r="J15" s="26"/>
      <c r="K15" s="26"/>
      <c r="M15" s="179" t="s">
        <v>88</v>
      </c>
    </row>
    <row r="16" spans="2:14" ht="22.5" customHeight="1" x14ac:dyDescent="0.2">
      <c r="B16" s="198" t="s">
        <v>258</v>
      </c>
      <c r="C16" s="501" t="s">
        <v>331</v>
      </c>
      <c r="D16" s="501"/>
      <c r="E16" s="501"/>
      <c r="F16" s="501"/>
      <c r="G16" s="501"/>
      <c r="H16" s="501"/>
      <c r="I16" s="501"/>
      <c r="J16" s="27"/>
      <c r="K16" s="27"/>
      <c r="M16" s="179"/>
    </row>
    <row r="17" spans="2:13" ht="30.75" customHeight="1" x14ac:dyDescent="0.2">
      <c r="B17" s="198" t="s">
        <v>259</v>
      </c>
      <c r="C17" s="503" t="s">
        <v>308</v>
      </c>
      <c r="D17" s="504"/>
      <c r="E17" s="504"/>
      <c r="F17" s="504"/>
      <c r="G17" s="504"/>
      <c r="H17" s="504"/>
      <c r="I17" s="504"/>
      <c r="J17" s="28"/>
      <c r="K17" s="28"/>
      <c r="M17" s="179" t="s">
        <v>91</v>
      </c>
    </row>
    <row r="18" spans="2:13" ht="18" customHeight="1" x14ac:dyDescent="0.2">
      <c r="B18" s="572" t="s">
        <v>265</v>
      </c>
      <c r="C18" s="507" t="s">
        <v>237</v>
      </c>
      <c r="D18" s="507"/>
      <c r="E18" s="507"/>
      <c r="F18" s="508" t="s">
        <v>238</v>
      </c>
      <c r="G18" s="508"/>
      <c r="H18" s="508"/>
      <c r="I18" s="508"/>
      <c r="J18" s="29"/>
      <c r="K18" s="29"/>
      <c r="M18" s="179" t="s">
        <v>79</v>
      </c>
    </row>
    <row r="19" spans="2:13" ht="39.75" customHeight="1" x14ac:dyDescent="0.2">
      <c r="B19" s="572"/>
      <c r="C19" s="501" t="s">
        <v>315</v>
      </c>
      <c r="D19" s="501"/>
      <c r="E19" s="501"/>
      <c r="F19" s="501" t="s">
        <v>316</v>
      </c>
      <c r="G19" s="501"/>
      <c r="H19" s="501"/>
      <c r="I19" s="501"/>
      <c r="J19" s="27"/>
      <c r="K19" s="27"/>
      <c r="M19" s="179" t="s">
        <v>95</v>
      </c>
    </row>
    <row r="20" spans="2:13" ht="39.75" customHeight="1" x14ac:dyDescent="0.2">
      <c r="B20" s="201" t="s">
        <v>266</v>
      </c>
      <c r="C20" s="479" t="s">
        <v>308</v>
      </c>
      <c r="D20" s="480"/>
      <c r="E20" s="481"/>
      <c r="F20" s="482" t="s">
        <v>308</v>
      </c>
      <c r="G20" s="482"/>
      <c r="H20" s="482"/>
      <c r="I20" s="483"/>
      <c r="J20" s="20"/>
      <c r="K20" s="20"/>
      <c r="M20" s="179"/>
    </row>
    <row r="21" spans="2:13" ht="42" customHeight="1" x14ac:dyDescent="0.2">
      <c r="B21" s="201" t="s">
        <v>267</v>
      </c>
      <c r="C21" s="484" t="s">
        <v>317</v>
      </c>
      <c r="D21" s="485"/>
      <c r="E21" s="486"/>
      <c r="F21" s="484" t="s">
        <v>318</v>
      </c>
      <c r="G21" s="485"/>
      <c r="H21" s="485"/>
      <c r="I21" s="487"/>
      <c r="J21" s="26"/>
      <c r="K21" s="26"/>
      <c r="M21" s="179"/>
    </row>
    <row r="22" spans="2:13" ht="33" customHeight="1" x14ac:dyDescent="0.2">
      <c r="B22" s="201" t="s">
        <v>268</v>
      </c>
      <c r="C22" s="488">
        <v>44197</v>
      </c>
      <c r="D22" s="485"/>
      <c r="E22" s="486"/>
      <c r="F22" s="200" t="s">
        <v>271</v>
      </c>
      <c r="G22" s="202">
        <v>15679</v>
      </c>
      <c r="H22" s="200" t="s">
        <v>275</v>
      </c>
      <c r="I22" s="203">
        <f>G22</f>
        <v>15679</v>
      </c>
      <c r="J22" s="31"/>
      <c r="K22" s="31"/>
      <c r="M22" s="179"/>
    </row>
    <row r="23" spans="2:13" ht="27" customHeight="1" x14ac:dyDescent="0.2">
      <c r="B23" s="201" t="s">
        <v>269</v>
      </c>
      <c r="C23" s="488">
        <v>44561</v>
      </c>
      <c r="D23" s="485"/>
      <c r="E23" s="486"/>
      <c r="F23" s="200" t="s">
        <v>272</v>
      </c>
      <c r="G23" s="550">
        <v>64020</v>
      </c>
      <c r="H23" s="551"/>
      <c r="I23" s="552"/>
      <c r="J23" s="32"/>
      <c r="K23" s="32"/>
      <c r="M23" s="179"/>
    </row>
    <row r="24" spans="2:13" ht="30.75" customHeight="1" x14ac:dyDescent="0.2">
      <c r="B24" s="204" t="s">
        <v>270</v>
      </c>
      <c r="C24" s="492" t="s">
        <v>88</v>
      </c>
      <c r="D24" s="493"/>
      <c r="E24" s="494"/>
      <c r="F24" s="205" t="s">
        <v>274</v>
      </c>
      <c r="G24" s="484" t="s">
        <v>223</v>
      </c>
      <c r="H24" s="485"/>
      <c r="I24" s="486"/>
      <c r="J24" s="29"/>
      <c r="K24" s="29"/>
      <c r="M24" s="179"/>
    </row>
    <row r="25" spans="2:13" ht="22.5" customHeight="1" x14ac:dyDescent="0.2">
      <c r="B25" s="473" t="s">
        <v>235</v>
      </c>
      <c r="C25" s="474"/>
      <c r="D25" s="474"/>
      <c r="E25" s="474"/>
      <c r="F25" s="474"/>
      <c r="G25" s="474"/>
      <c r="H25" s="474"/>
      <c r="I25" s="475"/>
      <c r="J25" s="64"/>
      <c r="K25" s="64"/>
      <c r="M25" s="179"/>
    </row>
    <row r="26" spans="2:13" ht="43.5" customHeight="1" x14ac:dyDescent="0.2">
      <c r="B26" s="206" t="s">
        <v>105</v>
      </c>
      <c r="C26" s="207" t="s">
        <v>261</v>
      </c>
      <c r="D26" s="207" t="s">
        <v>260</v>
      </c>
      <c r="E26" s="208" t="s">
        <v>264</v>
      </c>
      <c r="F26" s="207" t="s">
        <v>263</v>
      </c>
      <c r="G26" s="207" t="s">
        <v>262</v>
      </c>
      <c r="H26" s="208" t="s">
        <v>276</v>
      </c>
      <c r="I26" s="209" t="s">
        <v>273</v>
      </c>
      <c r="J26" s="27"/>
      <c r="K26" s="27"/>
      <c r="M26" s="179"/>
    </row>
    <row r="27" spans="2:13" ht="15" customHeight="1" x14ac:dyDescent="0.2">
      <c r="B27" s="210" t="s">
        <v>333</v>
      </c>
      <c r="C27" s="211">
        <v>0</v>
      </c>
      <c r="D27" s="212">
        <v>0</v>
      </c>
      <c r="E27" s="213">
        <f>IF(OR(C27=0,C27=""),0,D27/C27)</f>
        <v>0</v>
      </c>
      <c r="F27" s="580">
        <v>64020</v>
      </c>
      <c r="G27" s="580">
        <f>SUM(D27:D38)</f>
        <v>15129</v>
      </c>
      <c r="H27" s="214">
        <f>+(D27*100%)/$G$23</f>
        <v>0</v>
      </c>
      <c r="I27" s="580">
        <f>G27+I22</f>
        <v>30808</v>
      </c>
      <c r="J27" s="190"/>
      <c r="K27" s="39"/>
    </row>
    <row r="28" spans="2:13" ht="15" customHeight="1" x14ac:dyDescent="0.2">
      <c r="B28" s="210" t="s">
        <v>114</v>
      </c>
      <c r="C28" s="211">
        <v>0</v>
      </c>
      <c r="D28" s="212">
        <v>0</v>
      </c>
      <c r="E28" s="213">
        <f t="shared" ref="E28:E38" si="0">IF(OR(C28=0,C28=""),0,D28/C28)</f>
        <v>0</v>
      </c>
      <c r="F28" s="581"/>
      <c r="G28" s="581"/>
      <c r="H28" s="214">
        <f>+IF(D28="","",((D28*100%)/$G$23)+H27)</f>
        <v>0</v>
      </c>
      <c r="I28" s="581"/>
      <c r="J28" s="190"/>
      <c r="K28" s="39"/>
    </row>
    <row r="29" spans="2:13" ht="15" customHeight="1" x14ac:dyDescent="0.2">
      <c r="B29" s="210" t="s">
        <v>115</v>
      </c>
      <c r="C29" s="211">
        <v>3866</v>
      </c>
      <c r="D29" s="212">
        <v>3822</v>
      </c>
      <c r="E29" s="213">
        <f t="shared" si="0"/>
        <v>0.98861872736678735</v>
      </c>
      <c r="F29" s="581"/>
      <c r="G29" s="581"/>
      <c r="H29" s="214">
        <f t="shared" ref="H29:H38" si="1">+IF(D29="","",((D29*100%)/$G$23)+H28)</f>
        <v>5.9700093720712277E-2</v>
      </c>
      <c r="I29" s="581"/>
      <c r="J29" s="190"/>
      <c r="K29" s="190"/>
    </row>
    <row r="30" spans="2:13" ht="15" customHeight="1" x14ac:dyDescent="0.2">
      <c r="B30" s="210" t="s">
        <v>116</v>
      </c>
      <c r="C30" s="211">
        <v>3866</v>
      </c>
      <c r="D30" s="212">
        <f>2457-1</f>
        <v>2456</v>
      </c>
      <c r="E30" s="213">
        <f t="shared" si="0"/>
        <v>0.63528194516295911</v>
      </c>
      <c r="F30" s="581"/>
      <c r="G30" s="581"/>
      <c r="H30" s="214">
        <f t="shared" si="1"/>
        <v>9.8063105279600132E-2</v>
      </c>
      <c r="I30" s="581"/>
      <c r="J30" s="190"/>
      <c r="K30" s="190"/>
    </row>
    <row r="31" spans="2:13" ht="15" customHeight="1" x14ac:dyDescent="0.2">
      <c r="B31" s="210" t="s">
        <v>117</v>
      </c>
      <c r="C31" s="211">
        <v>3866</v>
      </c>
      <c r="D31" s="212">
        <v>3866</v>
      </c>
      <c r="E31" s="213">
        <f t="shared" si="0"/>
        <v>1</v>
      </c>
      <c r="F31" s="581"/>
      <c r="G31" s="581"/>
      <c r="H31" s="214">
        <f t="shared" si="1"/>
        <v>0.1584504842236801</v>
      </c>
      <c r="I31" s="581"/>
      <c r="J31" s="190"/>
      <c r="K31" s="190"/>
    </row>
    <row r="32" spans="2:13" ht="15" customHeight="1" x14ac:dyDescent="0.2">
      <c r="B32" s="210" t="s">
        <v>118</v>
      </c>
      <c r="C32" s="211">
        <v>3866</v>
      </c>
      <c r="D32" s="212">
        <v>4985</v>
      </c>
      <c r="E32" s="213">
        <f t="shared" si="0"/>
        <v>1.2894464562855665</v>
      </c>
      <c r="F32" s="581"/>
      <c r="G32" s="581"/>
      <c r="H32" s="214">
        <f>+IF(D32="","",((D32*100%)/$G$23)+H31)</f>
        <v>0.23631677600749768</v>
      </c>
      <c r="I32" s="581"/>
      <c r="J32" s="190"/>
      <c r="K32" s="190"/>
    </row>
    <row r="33" spans="2:11" ht="15" customHeight="1" x14ac:dyDescent="0.2">
      <c r="B33" s="210" t="s">
        <v>119</v>
      </c>
      <c r="C33" s="211">
        <v>7236</v>
      </c>
      <c r="D33" s="212"/>
      <c r="E33" s="213">
        <f t="shared" si="0"/>
        <v>0</v>
      </c>
      <c r="F33" s="581"/>
      <c r="G33" s="581"/>
      <c r="H33" s="214" t="str">
        <f t="shared" si="1"/>
        <v/>
      </c>
      <c r="I33" s="581"/>
      <c r="J33" s="190"/>
      <c r="K33" s="190"/>
    </row>
    <row r="34" spans="2:11" ht="15" customHeight="1" x14ac:dyDescent="0.2">
      <c r="B34" s="210" t="s">
        <v>120</v>
      </c>
      <c r="C34" s="211">
        <v>7236</v>
      </c>
      <c r="D34" s="212"/>
      <c r="E34" s="213">
        <f t="shared" si="0"/>
        <v>0</v>
      </c>
      <c r="F34" s="581"/>
      <c r="G34" s="581"/>
      <c r="H34" s="214" t="str">
        <f t="shared" si="1"/>
        <v/>
      </c>
      <c r="I34" s="581"/>
      <c r="J34" s="190"/>
      <c r="K34" s="190"/>
    </row>
    <row r="35" spans="2:11" ht="15" customHeight="1" x14ac:dyDescent="0.2">
      <c r="B35" s="210" t="s">
        <v>121</v>
      </c>
      <c r="C35" s="211">
        <v>8286</v>
      </c>
      <c r="D35" s="212"/>
      <c r="E35" s="213">
        <f t="shared" si="0"/>
        <v>0</v>
      </c>
      <c r="F35" s="581"/>
      <c r="G35" s="581"/>
      <c r="H35" s="214" t="str">
        <f t="shared" si="1"/>
        <v/>
      </c>
      <c r="I35" s="581"/>
      <c r="J35" s="190"/>
      <c r="K35" s="190"/>
    </row>
    <row r="36" spans="2:11" ht="15" customHeight="1" x14ac:dyDescent="0.2">
      <c r="B36" s="210" t="s">
        <v>122</v>
      </c>
      <c r="C36" s="211">
        <v>10384</v>
      </c>
      <c r="D36" s="212"/>
      <c r="E36" s="213">
        <f t="shared" si="0"/>
        <v>0</v>
      </c>
      <c r="F36" s="581"/>
      <c r="G36" s="581"/>
      <c r="H36" s="214" t="str">
        <f t="shared" si="1"/>
        <v/>
      </c>
      <c r="I36" s="581"/>
      <c r="J36" s="190"/>
      <c r="K36" s="190"/>
    </row>
    <row r="37" spans="2:11" ht="15" customHeight="1" x14ac:dyDescent="0.2">
      <c r="B37" s="210" t="s">
        <v>123</v>
      </c>
      <c r="C37" s="211">
        <v>10384</v>
      </c>
      <c r="D37" s="212"/>
      <c r="E37" s="213">
        <f t="shared" si="0"/>
        <v>0</v>
      </c>
      <c r="F37" s="581"/>
      <c r="G37" s="581"/>
      <c r="H37" s="214" t="str">
        <f t="shared" si="1"/>
        <v/>
      </c>
      <c r="I37" s="581"/>
      <c r="J37" s="190"/>
      <c r="K37" s="190"/>
    </row>
    <row r="38" spans="2:11" ht="15" customHeight="1" x14ac:dyDescent="0.2">
      <c r="B38" s="210" t="s">
        <v>124</v>
      </c>
      <c r="C38" s="211">
        <f>5350-320</f>
        <v>5030</v>
      </c>
      <c r="D38" s="212"/>
      <c r="E38" s="213">
        <f t="shared" si="0"/>
        <v>0</v>
      </c>
      <c r="F38" s="582"/>
      <c r="G38" s="582"/>
      <c r="H38" s="214" t="str">
        <f t="shared" si="1"/>
        <v/>
      </c>
      <c r="I38" s="582"/>
      <c r="J38" s="190"/>
      <c r="K38" s="190"/>
    </row>
    <row r="39" spans="2:11" ht="52.5" customHeight="1" x14ac:dyDescent="0.2">
      <c r="B39" s="215" t="s">
        <v>277</v>
      </c>
      <c r="C39" s="476" t="s">
        <v>354</v>
      </c>
      <c r="D39" s="477"/>
      <c r="E39" s="477"/>
      <c r="F39" s="477"/>
      <c r="G39" s="477"/>
      <c r="H39" s="477"/>
      <c r="I39" s="561"/>
      <c r="J39" s="242"/>
      <c r="K39" s="40"/>
    </row>
    <row r="40" spans="2:11" ht="34.5" customHeight="1" x14ac:dyDescent="0.2">
      <c r="B40" s="562"/>
      <c r="C40" s="458"/>
      <c r="D40" s="458"/>
      <c r="E40" s="458"/>
      <c r="F40" s="458"/>
      <c r="G40" s="458"/>
      <c r="H40" s="458"/>
      <c r="I40" s="563"/>
      <c r="J40" s="189"/>
      <c r="K40" s="64"/>
    </row>
    <row r="41" spans="2:11" ht="34.5" customHeight="1" x14ac:dyDescent="0.2">
      <c r="B41" s="564"/>
      <c r="C41" s="461"/>
      <c r="D41" s="461"/>
      <c r="E41" s="461"/>
      <c r="F41" s="461"/>
      <c r="G41" s="461"/>
      <c r="H41" s="461"/>
      <c r="I41" s="565"/>
      <c r="J41" s="40"/>
      <c r="K41" s="243"/>
    </row>
    <row r="42" spans="2:11" ht="34.5" customHeight="1" x14ac:dyDescent="0.2">
      <c r="B42" s="564"/>
      <c r="C42" s="461"/>
      <c r="D42" s="461"/>
      <c r="E42" s="461"/>
      <c r="F42" s="461"/>
      <c r="G42" s="461"/>
      <c r="H42" s="461"/>
      <c r="I42" s="565"/>
      <c r="J42" s="40"/>
      <c r="K42" s="40"/>
    </row>
    <row r="43" spans="2:11" ht="34.5" customHeight="1" x14ac:dyDescent="0.2">
      <c r="B43" s="564"/>
      <c r="C43" s="461"/>
      <c r="D43" s="461"/>
      <c r="E43" s="461"/>
      <c r="F43" s="461"/>
      <c r="G43" s="461"/>
      <c r="H43" s="461"/>
      <c r="I43" s="565"/>
      <c r="J43" s="40"/>
      <c r="K43" s="40"/>
    </row>
    <row r="44" spans="2:11" ht="87.75" customHeight="1" x14ac:dyDescent="0.2">
      <c r="B44" s="566"/>
      <c r="C44" s="464"/>
      <c r="D44" s="464"/>
      <c r="E44" s="464"/>
      <c r="F44" s="464"/>
      <c r="G44" s="464"/>
      <c r="H44" s="464"/>
      <c r="I44" s="567"/>
      <c r="J44" s="41"/>
      <c r="K44" s="41"/>
    </row>
    <row r="45" spans="2:11" ht="298.5" customHeight="1" x14ac:dyDescent="0.2">
      <c r="B45" s="198" t="s">
        <v>278</v>
      </c>
      <c r="C45" s="466" t="s">
        <v>361</v>
      </c>
      <c r="D45" s="467"/>
      <c r="E45" s="467"/>
      <c r="F45" s="467"/>
      <c r="G45" s="467"/>
      <c r="H45" s="467"/>
      <c r="I45" s="568"/>
      <c r="J45" s="42"/>
      <c r="K45" s="42"/>
    </row>
    <row r="46" spans="2:11" ht="72.75" customHeight="1" x14ac:dyDescent="0.2">
      <c r="B46" s="198" t="s">
        <v>279</v>
      </c>
      <c r="C46" s="569" t="s">
        <v>360</v>
      </c>
      <c r="D46" s="570"/>
      <c r="E46" s="570"/>
      <c r="F46" s="570"/>
      <c r="G46" s="570"/>
      <c r="H46" s="570"/>
      <c r="I46" s="571"/>
      <c r="J46" s="42"/>
      <c r="K46" s="42"/>
    </row>
    <row r="47" spans="2:11" ht="33.75" customHeight="1" x14ac:dyDescent="0.2">
      <c r="B47" s="216" t="s">
        <v>280</v>
      </c>
      <c r="C47" s="569" t="s">
        <v>350</v>
      </c>
      <c r="D47" s="570"/>
      <c r="E47" s="570"/>
      <c r="F47" s="570"/>
      <c r="G47" s="570"/>
      <c r="H47" s="570"/>
      <c r="I47" s="571"/>
      <c r="J47" s="42"/>
      <c r="K47" s="42"/>
    </row>
    <row r="48" spans="2:11" ht="22.5" customHeight="1" x14ac:dyDescent="0.2">
      <c r="B48" s="474" t="s">
        <v>236</v>
      </c>
      <c r="C48" s="474"/>
      <c r="D48" s="474"/>
      <c r="E48" s="474"/>
      <c r="F48" s="474"/>
      <c r="G48" s="474"/>
      <c r="H48" s="474"/>
      <c r="I48" s="474"/>
      <c r="J48" s="42"/>
      <c r="K48" s="42"/>
    </row>
    <row r="49" spans="2:11" ht="22.5" customHeight="1" x14ac:dyDescent="0.2">
      <c r="B49" s="553" t="s">
        <v>281</v>
      </c>
      <c r="C49" s="217" t="s">
        <v>282</v>
      </c>
      <c r="D49" s="454" t="s">
        <v>283</v>
      </c>
      <c r="E49" s="454"/>
      <c r="F49" s="454"/>
      <c r="G49" s="454" t="s">
        <v>284</v>
      </c>
      <c r="H49" s="454"/>
      <c r="I49" s="454"/>
      <c r="J49" s="43"/>
      <c r="K49" s="43"/>
    </row>
    <row r="50" spans="2:11" ht="32.25" customHeight="1" x14ac:dyDescent="0.2">
      <c r="B50" s="554"/>
      <c r="C50" s="218" t="s">
        <v>338</v>
      </c>
      <c r="D50" s="577" t="s">
        <v>338</v>
      </c>
      <c r="E50" s="578"/>
      <c r="F50" s="579"/>
      <c r="G50" s="577" t="s">
        <v>338</v>
      </c>
      <c r="H50" s="578"/>
      <c r="I50" s="579"/>
      <c r="J50" s="43"/>
      <c r="K50" s="43"/>
    </row>
    <row r="51" spans="2:11" ht="32.25" customHeight="1" x14ac:dyDescent="0.2">
      <c r="B51" s="219" t="s">
        <v>285</v>
      </c>
      <c r="C51" s="456" t="s">
        <v>348</v>
      </c>
      <c r="D51" s="456"/>
      <c r="E51" s="456"/>
      <c r="F51" s="456"/>
      <c r="G51" s="456"/>
      <c r="H51" s="456"/>
      <c r="I51" s="456"/>
      <c r="J51" s="46"/>
      <c r="K51" s="46"/>
    </row>
    <row r="52" spans="2:11" ht="28.5" customHeight="1" x14ac:dyDescent="0.2">
      <c r="B52" s="200" t="s">
        <v>286</v>
      </c>
      <c r="C52" s="456" t="s">
        <v>339</v>
      </c>
      <c r="D52" s="456"/>
      <c r="E52" s="456"/>
      <c r="F52" s="456"/>
      <c r="G52" s="456"/>
      <c r="H52" s="456"/>
      <c r="I52" s="472"/>
      <c r="J52" s="46"/>
      <c r="K52" s="46"/>
    </row>
    <row r="53" spans="2:11" ht="30" customHeight="1" x14ac:dyDescent="0.2">
      <c r="B53" s="216" t="s">
        <v>287</v>
      </c>
      <c r="C53" s="456" t="s">
        <v>346</v>
      </c>
      <c r="D53" s="456"/>
      <c r="E53" s="456"/>
      <c r="F53" s="456"/>
      <c r="G53" s="456"/>
      <c r="H53" s="456"/>
      <c r="I53" s="472"/>
      <c r="J53" s="47"/>
      <c r="K53" s="47"/>
    </row>
    <row r="54" spans="2:11" ht="31.5" customHeight="1" x14ac:dyDescent="0.2">
      <c r="B54" s="216" t="s">
        <v>288</v>
      </c>
      <c r="C54" s="456"/>
      <c r="D54" s="456"/>
      <c r="E54" s="456"/>
      <c r="F54" s="456"/>
      <c r="G54" s="456"/>
      <c r="H54" s="456"/>
      <c r="I54" s="456"/>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Ms6vum4CqDJfQTJL14a//SfEAzwwrRg6052vc/OfWGB2PGvNvxFyQNyjh/lDliEZYBkT8NyBz/gdIHI+RLgnCA==" saltValue="iY+Y4Yqm4Bw16Rzz9Fmx1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1"/>
      <c r="C2" s="409" t="s">
        <v>24</v>
      </c>
      <c r="D2" s="409"/>
      <c r="E2" s="409"/>
      <c r="F2" s="409"/>
      <c r="G2" s="409"/>
      <c r="H2" s="409"/>
      <c r="I2" s="413"/>
      <c r="J2" s="13"/>
      <c r="K2" s="13"/>
      <c r="M2" s="14" t="s">
        <v>47</v>
      </c>
    </row>
    <row r="3" spans="2:14" ht="25.5" customHeight="1" x14ac:dyDescent="0.2">
      <c r="B3" s="412"/>
      <c r="C3" s="410" t="s">
        <v>25</v>
      </c>
      <c r="D3" s="410"/>
      <c r="E3" s="410"/>
      <c r="F3" s="410"/>
      <c r="G3" s="410"/>
      <c r="H3" s="410"/>
      <c r="I3" s="414"/>
      <c r="J3" s="13"/>
      <c r="K3" s="13"/>
      <c r="M3" s="14" t="s">
        <v>48</v>
      </c>
    </row>
    <row r="4" spans="2:14" ht="25.5" customHeight="1" x14ac:dyDescent="0.2">
      <c r="B4" s="412"/>
      <c r="C4" s="410" t="s">
        <v>49</v>
      </c>
      <c r="D4" s="410"/>
      <c r="E4" s="410"/>
      <c r="F4" s="410"/>
      <c r="G4" s="410"/>
      <c r="H4" s="410"/>
      <c r="I4" s="414"/>
      <c r="J4" s="13"/>
      <c r="K4" s="13"/>
      <c r="M4" s="14" t="s">
        <v>50</v>
      </c>
    </row>
    <row r="5" spans="2:14" ht="25.5" customHeight="1" x14ac:dyDescent="0.2">
      <c r="B5" s="412"/>
      <c r="C5" s="410" t="s">
        <v>51</v>
      </c>
      <c r="D5" s="410"/>
      <c r="E5" s="410"/>
      <c r="F5" s="410"/>
      <c r="G5" s="415" t="s">
        <v>52</v>
      </c>
      <c r="H5" s="415"/>
      <c r="I5" s="414"/>
      <c r="J5" s="13"/>
      <c r="K5" s="13"/>
      <c r="M5" s="14" t="s">
        <v>53</v>
      </c>
    </row>
    <row r="6" spans="2:14" ht="23.25" customHeight="1" x14ac:dyDescent="0.2">
      <c r="B6" s="394" t="s">
        <v>54</v>
      </c>
      <c r="C6" s="395"/>
      <c r="D6" s="395"/>
      <c r="E6" s="395"/>
      <c r="F6" s="395"/>
      <c r="G6" s="395"/>
      <c r="H6" s="395"/>
      <c r="I6" s="396"/>
      <c r="J6" s="15"/>
      <c r="K6" s="15"/>
    </row>
    <row r="7" spans="2:14" ht="24" customHeight="1" x14ac:dyDescent="0.2">
      <c r="B7" s="397" t="s">
        <v>55</v>
      </c>
      <c r="C7" s="398"/>
      <c r="D7" s="398"/>
      <c r="E7" s="398"/>
      <c r="F7" s="398"/>
      <c r="G7" s="398"/>
      <c r="H7" s="398"/>
      <c r="I7" s="399"/>
      <c r="J7" s="16"/>
      <c r="K7" s="16"/>
    </row>
    <row r="8" spans="2:14" ht="24" customHeight="1" x14ac:dyDescent="0.2">
      <c r="B8" s="400" t="s">
        <v>56</v>
      </c>
      <c r="C8" s="401"/>
      <c r="D8" s="401"/>
      <c r="E8" s="401"/>
      <c r="F8" s="401"/>
      <c r="G8" s="401"/>
      <c r="H8" s="401"/>
      <c r="I8" s="402"/>
      <c r="J8" s="64"/>
      <c r="K8" s="64"/>
      <c r="N8" s="6" t="s">
        <v>57</v>
      </c>
    </row>
    <row r="9" spans="2:14" ht="30.75" customHeight="1" x14ac:dyDescent="0.2">
      <c r="B9" s="104" t="s">
        <v>58</v>
      </c>
      <c r="C9" s="65">
        <v>14</v>
      </c>
      <c r="D9" s="406" t="s">
        <v>59</v>
      </c>
      <c r="E9" s="406"/>
      <c r="F9" s="357" t="s">
        <v>207</v>
      </c>
      <c r="G9" s="358"/>
      <c r="H9" s="358"/>
      <c r="I9" s="359"/>
      <c r="J9" s="18"/>
      <c r="K9" s="18"/>
      <c r="M9" s="14" t="s">
        <v>60</v>
      </c>
      <c r="N9" s="6" t="s">
        <v>61</v>
      </c>
    </row>
    <row r="10" spans="2:14" ht="30.75" customHeight="1" x14ac:dyDescent="0.2">
      <c r="B10" s="21" t="s">
        <v>62</v>
      </c>
      <c r="C10" s="66" t="s">
        <v>81</v>
      </c>
      <c r="D10" s="407" t="s">
        <v>63</v>
      </c>
      <c r="E10" s="408"/>
      <c r="F10" s="391" t="s">
        <v>155</v>
      </c>
      <c r="G10" s="392"/>
      <c r="H10" s="19" t="s">
        <v>64</v>
      </c>
      <c r="I10" s="82" t="s">
        <v>81</v>
      </c>
      <c r="J10" s="20"/>
      <c r="K10" s="20"/>
      <c r="M10" s="14" t="s">
        <v>65</v>
      </c>
      <c r="N10" s="6" t="s">
        <v>66</v>
      </c>
    </row>
    <row r="11" spans="2:14" ht="30.75" customHeight="1" x14ac:dyDescent="0.2">
      <c r="B11" s="21" t="s">
        <v>67</v>
      </c>
      <c r="C11" s="403" t="s">
        <v>156</v>
      </c>
      <c r="D11" s="403"/>
      <c r="E11" s="403"/>
      <c r="F11" s="403"/>
      <c r="G11" s="19" t="s">
        <v>68</v>
      </c>
      <c r="H11" s="404">
        <v>1032</v>
      </c>
      <c r="I11" s="405"/>
      <c r="J11" s="22"/>
      <c r="K11" s="22"/>
      <c r="M11" s="14" t="s">
        <v>69</v>
      </c>
      <c r="N11" s="6" t="s">
        <v>70</v>
      </c>
    </row>
    <row r="12" spans="2:14" ht="30.75" customHeight="1" x14ac:dyDescent="0.2">
      <c r="B12" s="21" t="s">
        <v>71</v>
      </c>
      <c r="C12" s="388" t="s">
        <v>65</v>
      </c>
      <c r="D12" s="388"/>
      <c r="E12" s="388"/>
      <c r="F12" s="388"/>
      <c r="G12" s="19" t="s">
        <v>72</v>
      </c>
      <c r="H12" s="583" t="s">
        <v>165</v>
      </c>
      <c r="I12" s="584"/>
      <c r="J12" s="23"/>
      <c r="K12" s="23"/>
      <c r="M12" s="24" t="s">
        <v>73</v>
      </c>
    </row>
    <row r="13" spans="2:14" ht="30.75" customHeight="1" x14ac:dyDescent="0.2">
      <c r="B13" s="21" t="s">
        <v>74</v>
      </c>
      <c r="C13" s="384" t="s">
        <v>45</v>
      </c>
      <c r="D13" s="384"/>
      <c r="E13" s="384"/>
      <c r="F13" s="384"/>
      <c r="G13" s="384"/>
      <c r="H13" s="384"/>
      <c r="I13" s="385"/>
      <c r="J13" s="25"/>
      <c r="K13" s="25"/>
      <c r="M13" s="24"/>
    </row>
    <row r="14" spans="2:14" ht="30.75" customHeight="1" x14ac:dyDescent="0.2">
      <c r="B14" s="21" t="s">
        <v>75</v>
      </c>
      <c r="C14" s="391" t="s">
        <v>153</v>
      </c>
      <c r="D14" s="392"/>
      <c r="E14" s="392"/>
      <c r="F14" s="392"/>
      <c r="G14" s="392"/>
      <c r="H14" s="392"/>
      <c r="I14" s="393"/>
      <c r="J14" s="20"/>
      <c r="K14" s="20"/>
      <c r="M14" s="24"/>
      <c r="N14" s="6" t="s">
        <v>76</v>
      </c>
    </row>
    <row r="15" spans="2:14" ht="30.75" customHeight="1" x14ac:dyDescent="0.2">
      <c r="B15" s="21" t="s">
        <v>77</v>
      </c>
      <c r="C15" s="357" t="s">
        <v>166</v>
      </c>
      <c r="D15" s="358"/>
      <c r="E15" s="358"/>
      <c r="F15" s="585"/>
      <c r="G15" s="19" t="s">
        <v>78</v>
      </c>
      <c r="H15" s="380" t="s">
        <v>91</v>
      </c>
      <c r="I15" s="381"/>
      <c r="J15" s="20"/>
      <c r="K15" s="20"/>
      <c r="M15" s="24" t="s">
        <v>80</v>
      </c>
      <c r="N15" s="6" t="s">
        <v>81</v>
      </c>
    </row>
    <row r="16" spans="2:14" ht="30.75" customHeight="1" x14ac:dyDescent="0.2">
      <c r="B16" s="21" t="s">
        <v>82</v>
      </c>
      <c r="C16" s="382" t="s">
        <v>215</v>
      </c>
      <c r="D16" s="383"/>
      <c r="E16" s="383"/>
      <c r="F16" s="383"/>
      <c r="G16" s="19" t="s">
        <v>83</v>
      </c>
      <c r="H16" s="380" t="s">
        <v>70</v>
      </c>
      <c r="I16" s="381"/>
      <c r="J16" s="20"/>
      <c r="K16" s="20"/>
      <c r="M16" s="24" t="s">
        <v>84</v>
      </c>
    </row>
    <row r="17" spans="2:14" ht="36" customHeight="1" x14ac:dyDescent="0.2">
      <c r="B17" s="21" t="s">
        <v>85</v>
      </c>
      <c r="C17" s="586" t="s">
        <v>167</v>
      </c>
      <c r="D17" s="587"/>
      <c r="E17" s="587"/>
      <c r="F17" s="587"/>
      <c r="G17" s="587"/>
      <c r="H17" s="587"/>
      <c r="I17" s="588"/>
      <c r="J17" s="25"/>
      <c r="K17" s="25"/>
      <c r="M17" s="24" t="s">
        <v>86</v>
      </c>
      <c r="N17" s="6" t="s">
        <v>39</v>
      </c>
    </row>
    <row r="18" spans="2:14" ht="30.75" customHeight="1" x14ac:dyDescent="0.2">
      <c r="B18" s="21" t="s">
        <v>87</v>
      </c>
      <c r="C18" s="357" t="s">
        <v>168</v>
      </c>
      <c r="D18" s="358"/>
      <c r="E18" s="358"/>
      <c r="F18" s="358"/>
      <c r="G18" s="358"/>
      <c r="H18" s="358"/>
      <c r="I18" s="359"/>
      <c r="J18" s="26"/>
      <c r="K18" s="26"/>
      <c r="M18" s="24" t="s">
        <v>88</v>
      </c>
      <c r="N18" s="6" t="s">
        <v>40</v>
      </c>
    </row>
    <row r="19" spans="2:14" ht="30.75" customHeight="1" x14ac:dyDescent="0.2">
      <c r="B19" s="21" t="s">
        <v>89</v>
      </c>
      <c r="C19" s="589" t="s">
        <v>200</v>
      </c>
      <c r="D19" s="590"/>
      <c r="E19" s="590"/>
      <c r="F19" s="590"/>
      <c r="G19" s="590"/>
      <c r="H19" s="590"/>
      <c r="I19" s="591"/>
      <c r="J19" s="27"/>
      <c r="K19" s="27"/>
      <c r="M19" s="24"/>
      <c r="N19" s="6" t="s">
        <v>41</v>
      </c>
    </row>
    <row r="20" spans="2:14" ht="30.75" customHeight="1" x14ac:dyDescent="0.2">
      <c r="B20" s="21" t="s">
        <v>90</v>
      </c>
      <c r="C20" s="592" t="s">
        <v>152</v>
      </c>
      <c r="D20" s="593"/>
      <c r="E20" s="593"/>
      <c r="F20" s="593"/>
      <c r="G20" s="593"/>
      <c r="H20" s="593"/>
      <c r="I20" s="594"/>
      <c r="J20" s="28"/>
      <c r="K20" s="28"/>
      <c r="M20" s="24" t="s">
        <v>91</v>
      </c>
      <c r="N20" s="6" t="s">
        <v>42</v>
      </c>
    </row>
    <row r="21" spans="2:14" ht="27.75" customHeight="1" x14ac:dyDescent="0.2">
      <c r="B21" s="373" t="s">
        <v>92</v>
      </c>
      <c r="C21" s="375" t="s">
        <v>93</v>
      </c>
      <c r="D21" s="375"/>
      <c r="E21" s="375"/>
      <c r="F21" s="376" t="s">
        <v>94</v>
      </c>
      <c r="G21" s="376"/>
      <c r="H21" s="376"/>
      <c r="I21" s="377"/>
      <c r="J21" s="29"/>
      <c r="K21" s="29"/>
      <c r="M21" s="24" t="s">
        <v>79</v>
      </c>
      <c r="N21" s="6" t="s">
        <v>43</v>
      </c>
    </row>
    <row r="22" spans="2:14" ht="27" customHeight="1" x14ac:dyDescent="0.2">
      <c r="B22" s="374"/>
      <c r="C22" s="589" t="s">
        <v>169</v>
      </c>
      <c r="D22" s="590"/>
      <c r="E22" s="595"/>
      <c r="F22" s="589" t="s">
        <v>171</v>
      </c>
      <c r="G22" s="590"/>
      <c r="H22" s="590"/>
      <c r="I22" s="591"/>
      <c r="J22" s="27"/>
      <c r="K22" s="27"/>
      <c r="M22" s="24" t="s">
        <v>95</v>
      </c>
      <c r="N22" s="6" t="s">
        <v>44</v>
      </c>
    </row>
    <row r="23" spans="2:14" ht="39.75" customHeight="1" x14ac:dyDescent="0.2">
      <c r="B23" s="21" t="s">
        <v>96</v>
      </c>
      <c r="C23" s="391" t="s">
        <v>152</v>
      </c>
      <c r="D23" s="392"/>
      <c r="E23" s="596"/>
      <c r="F23" s="391" t="s">
        <v>152</v>
      </c>
      <c r="G23" s="392"/>
      <c r="H23" s="392"/>
      <c r="I23" s="393"/>
      <c r="J23" s="20"/>
      <c r="K23" s="20"/>
      <c r="M23" s="24"/>
      <c r="N23" s="6" t="s">
        <v>45</v>
      </c>
    </row>
    <row r="24" spans="2:14" ht="44.25" customHeight="1" x14ac:dyDescent="0.2">
      <c r="B24" s="21" t="s">
        <v>97</v>
      </c>
      <c r="C24" s="597" t="s">
        <v>170</v>
      </c>
      <c r="D24" s="598"/>
      <c r="E24" s="599"/>
      <c r="F24" s="589" t="s">
        <v>172</v>
      </c>
      <c r="G24" s="590"/>
      <c r="H24" s="590"/>
      <c r="I24" s="591"/>
      <c r="J24" s="26"/>
      <c r="K24" s="26"/>
      <c r="M24" s="30"/>
      <c r="N24" s="6" t="s">
        <v>46</v>
      </c>
    </row>
    <row r="25" spans="2:14" ht="29.25" customHeight="1" x14ac:dyDescent="0.2">
      <c r="B25" s="21" t="s">
        <v>98</v>
      </c>
      <c r="C25" s="360" t="s">
        <v>215</v>
      </c>
      <c r="D25" s="361"/>
      <c r="E25" s="362"/>
      <c r="F25" s="19" t="s">
        <v>99</v>
      </c>
      <c r="G25" s="600">
        <v>74</v>
      </c>
      <c r="H25" s="601"/>
      <c r="I25" s="602"/>
      <c r="J25" s="31"/>
      <c r="K25" s="31"/>
      <c r="M25" s="30"/>
    </row>
    <row r="26" spans="2:14" ht="27" customHeight="1" x14ac:dyDescent="0.2">
      <c r="B26" s="21" t="s">
        <v>100</v>
      </c>
      <c r="C26" s="357" t="s">
        <v>216</v>
      </c>
      <c r="D26" s="358"/>
      <c r="E26" s="585"/>
      <c r="F26" s="19" t="s">
        <v>101</v>
      </c>
      <c r="G26" s="600">
        <v>0</v>
      </c>
      <c r="H26" s="601"/>
      <c r="I26" s="602"/>
      <c r="J26" s="32"/>
      <c r="K26" s="32"/>
      <c r="M26" s="30"/>
    </row>
    <row r="27" spans="2:14" ht="47.25" customHeight="1" x14ac:dyDescent="0.2">
      <c r="B27" s="103" t="s">
        <v>102</v>
      </c>
      <c r="C27" s="391" t="s">
        <v>86</v>
      </c>
      <c r="D27" s="392"/>
      <c r="E27" s="596"/>
      <c r="F27" s="33" t="s">
        <v>103</v>
      </c>
      <c r="G27" s="367" t="s">
        <v>182</v>
      </c>
      <c r="H27" s="368"/>
      <c r="I27" s="369"/>
      <c r="J27" s="29"/>
      <c r="K27" s="29"/>
      <c r="M27" s="30"/>
    </row>
    <row r="28" spans="2:14" ht="30" customHeight="1" x14ac:dyDescent="0.2">
      <c r="B28" s="337" t="s">
        <v>104</v>
      </c>
      <c r="C28" s="338"/>
      <c r="D28" s="338"/>
      <c r="E28" s="338"/>
      <c r="F28" s="338"/>
      <c r="G28" s="338"/>
      <c r="H28" s="338"/>
      <c r="I28" s="33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315"/>
      <c r="D42" s="315"/>
      <c r="E42" s="315"/>
      <c r="F42" s="315"/>
      <c r="G42" s="315"/>
      <c r="H42" s="315"/>
      <c r="I42" s="333"/>
      <c r="J42" s="40"/>
      <c r="K42" s="40"/>
    </row>
    <row r="43" spans="2:11" ht="29.25" customHeight="1" x14ac:dyDescent="0.2">
      <c r="B43" s="337" t="s">
        <v>126</v>
      </c>
      <c r="C43" s="338"/>
      <c r="D43" s="338"/>
      <c r="E43" s="338"/>
      <c r="F43" s="338"/>
      <c r="G43" s="338"/>
      <c r="H43" s="338"/>
      <c r="I43" s="339"/>
      <c r="J43" s="64"/>
      <c r="K43" s="64"/>
    </row>
    <row r="44" spans="2:11" ht="32.25" customHeight="1" x14ac:dyDescent="0.2">
      <c r="B44" s="345"/>
      <c r="C44" s="346"/>
      <c r="D44" s="346"/>
      <c r="E44" s="346"/>
      <c r="F44" s="346"/>
      <c r="G44" s="346"/>
      <c r="H44" s="346"/>
      <c r="I44" s="347"/>
      <c r="J44" s="64"/>
      <c r="K44" s="64"/>
    </row>
    <row r="45" spans="2:11" ht="32.25" customHeight="1" x14ac:dyDescent="0.2">
      <c r="B45" s="348"/>
      <c r="C45" s="349"/>
      <c r="D45" s="349"/>
      <c r="E45" s="349"/>
      <c r="F45" s="349"/>
      <c r="G45" s="349"/>
      <c r="H45" s="349"/>
      <c r="I45" s="350"/>
      <c r="J45" s="40"/>
      <c r="K45" s="40"/>
    </row>
    <row r="46" spans="2:11" ht="32.25" customHeight="1" x14ac:dyDescent="0.2">
      <c r="B46" s="348"/>
      <c r="C46" s="349"/>
      <c r="D46" s="349"/>
      <c r="E46" s="349"/>
      <c r="F46" s="349"/>
      <c r="G46" s="349"/>
      <c r="H46" s="349"/>
      <c r="I46" s="350"/>
      <c r="J46" s="40"/>
      <c r="K46" s="40"/>
    </row>
    <row r="47" spans="2:11" ht="32.25" customHeight="1" x14ac:dyDescent="0.2">
      <c r="B47" s="348"/>
      <c r="C47" s="349"/>
      <c r="D47" s="349"/>
      <c r="E47" s="349"/>
      <c r="F47" s="349"/>
      <c r="G47" s="349"/>
      <c r="H47" s="349"/>
      <c r="I47" s="350"/>
      <c r="J47" s="40"/>
      <c r="K47" s="40"/>
    </row>
    <row r="48" spans="2:11" ht="32.25" customHeight="1" x14ac:dyDescent="0.2">
      <c r="B48" s="351"/>
      <c r="C48" s="352"/>
      <c r="D48" s="352"/>
      <c r="E48" s="352"/>
      <c r="F48" s="352"/>
      <c r="G48" s="352"/>
      <c r="H48" s="352"/>
      <c r="I48" s="353"/>
      <c r="J48" s="41"/>
      <c r="K48" s="41"/>
    </row>
    <row r="49" spans="2:11" ht="79.5" customHeight="1" x14ac:dyDescent="0.2">
      <c r="B49" s="21" t="s">
        <v>127</v>
      </c>
      <c r="C49" s="603"/>
      <c r="D49" s="604"/>
      <c r="E49" s="604"/>
      <c r="F49" s="604"/>
      <c r="G49" s="604"/>
      <c r="H49" s="604"/>
      <c r="I49" s="605"/>
      <c r="J49" s="42"/>
      <c r="K49" s="42"/>
    </row>
    <row r="50" spans="2:11" ht="26.25" customHeight="1" x14ac:dyDescent="0.2">
      <c r="B50" s="21" t="s">
        <v>128</v>
      </c>
      <c r="C50" s="606"/>
      <c r="D50" s="607"/>
      <c r="E50" s="607"/>
      <c r="F50" s="607"/>
      <c r="G50" s="607"/>
      <c r="H50" s="607"/>
      <c r="I50" s="608"/>
      <c r="J50" s="42"/>
      <c r="K50" s="42"/>
    </row>
    <row r="51" spans="2:11" ht="64.5" customHeight="1" x14ac:dyDescent="0.2">
      <c r="B51" s="133" t="s">
        <v>129</v>
      </c>
      <c r="C51" s="603"/>
      <c r="D51" s="604"/>
      <c r="E51" s="604"/>
      <c r="F51" s="604"/>
      <c r="G51" s="604"/>
      <c r="H51" s="604"/>
      <c r="I51" s="605"/>
      <c r="J51" s="42"/>
      <c r="K51" s="42"/>
    </row>
    <row r="52" spans="2:11" ht="29.25" customHeight="1" x14ac:dyDescent="0.2">
      <c r="B52" s="337" t="s">
        <v>130</v>
      </c>
      <c r="C52" s="338"/>
      <c r="D52" s="338"/>
      <c r="E52" s="338"/>
      <c r="F52" s="338"/>
      <c r="G52" s="338"/>
      <c r="H52" s="338"/>
      <c r="I52" s="339"/>
      <c r="J52" s="42"/>
      <c r="K52" s="42"/>
    </row>
    <row r="53" spans="2:11" ht="33" customHeight="1" x14ac:dyDescent="0.2">
      <c r="B53" s="340" t="s">
        <v>131</v>
      </c>
      <c r="C53" s="134" t="s">
        <v>132</v>
      </c>
      <c r="D53" s="341" t="s">
        <v>133</v>
      </c>
      <c r="E53" s="341"/>
      <c r="F53" s="341"/>
      <c r="G53" s="341" t="s">
        <v>134</v>
      </c>
      <c r="H53" s="341"/>
      <c r="I53" s="342"/>
      <c r="J53" s="43"/>
      <c r="K53" s="43"/>
    </row>
    <row r="54" spans="2:11" ht="31.5" customHeight="1" x14ac:dyDescent="0.2">
      <c r="B54" s="340"/>
      <c r="C54" s="113"/>
      <c r="D54" s="315"/>
      <c r="E54" s="315"/>
      <c r="F54" s="315"/>
      <c r="G54" s="343"/>
      <c r="H54" s="343"/>
      <c r="I54" s="344"/>
      <c r="J54" s="43"/>
      <c r="K54" s="43"/>
    </row>
    <row r="55" spans="2:11" ht="31.5" customHeight="1" x14ac:dyDescent="0.2">
      <c r="B55" s="133" t="s">
        <v>135</v>
      </c>
      <c r="C55" s="609" t="s">
        <v>173</v>
      </c>
      <c r="D55" s="610"/>
      <c r="E55" s="328" t="s">
        <v>136</v>
      </c>
      <c r="F55" s="328"/>
      <c r="G55" s="327" t="s">
        <v>158</v>
      </c>
      <c r="H55" s="327"/>
      <c r="I55" s="329"/>
      <c r="J55" s="45"/>
      <c r="K55" s="45"/>
    </row>
    <row r="56" spans="2:11" ht="31.5" customHeight="1" x14ac:dyDescent="0.2">
      <c r="B56" s="133" t="s">
        <v>137</v>
      </c>
      <c r="C56" s="315" t="str">
        <f>+'[3]HV 1'!C56:D56</f>
        <v>NICOLAS ADOLFO CORREAL HUERTAS</v>
      </c>
      <c r="D56" s="315"/>
      <c r="E56" s="330" t="s">
        <v>138</v>
      </c>
      <c r="F56" s="330"/>
      <c r="G56" s="327" t="str">
        <f>+'[7]HV 1'!G59:I59</f>
        <v>DIANA VIDAL</v>
      </c>
      <c r="H56" s="327"/>
      <c r="I56" s="329"/>
      <c r="J56" s="45"/>
      <c r="K56" s="45"/>
    </row>
    <row r="57" spans="2:11" ht="31.5" customHeight="1" x14ac:dyDescent="0.2">
      <c r="B57" s="133" t="s">
        <v>139</v>
      </c>
      <c r="C57" s="315"/>
      <c r="D57" s="315"/>
      <c r="E57" s="316" t="s">
        <v>140</v>
      </c>
      <c r="F57" s="317"/>
      <c r="G57" s="320"/>
      <c r="H57" s="321"/>
      <c r="I57" s="322"/>
      <c r="J57" s="46"/>
      <c r="K57" s="46"/>
    </row>
    <row r="58" spans="2:11" ht="31.5" customHeight="1" thickBot="1" x14ac:dyDescent="0.25">
      <c r="B58" s="84" t="s">
        <v>141</v>
      </c>
      <c r="C58" s="326"/>
      <c r="D58" s="326"/>
      <c r="E58" s="318"/>
      <c r="F58" s="319"/>
      <c r="G58" s="323"/>
      <c r="H58" s="324"/>
      <c r="I58" s="325"/>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2"/>
      <c r="C1" s="435" t="s">
        <v>24</v>
      </c>
      <c r="D1" s="436"/>
      <c r="E1" s="436"/>
      <c r="F1" s="436"/>
      <c r="G1" s="436"/>
      <c r="H1" s="437"/>
      <c r="I1" s="438"/>
      <c r="J1" s="439"/>
    </row>
    <row r="2" spans="2:11" ht="18" customHeight="1" thickBot="1" x14ac:dyDescent="0.3">
      <c r="B2" s="433"/>
      <c r="C2" s="444" t="s">
        <v>25</v>
      </c>
      <c r="D2" s="445"/>
      <c r="E2" s="445"/>
      <c r="F2" s="445"/>
      <c r="G2" s="445"/>
      <c r="H2" s="446"/>
      <c r="I2" s="440"/>
      <c r="J2" s="441"/>
    </row>
    <row r="3" spans="2:11" ht="18" customHeight="1" thickBot="1" x14ac:dyDescent="0.3">
      <c r="B3" s="433"/>
      <c r="C3" s="444" t="s">
        <v>183</v>
      </c>
      <c r="D3" s="445"/>
      <c r="E3" s="445"/>
      <c r="F3" s="445"/>
      <c r="G3" s="445"/>
      <c r="H3" s="446"/>
      <c r="I3" s="440"/>
      <c r="J3" s="441"/>
    </row>
    <row r="4" spans="2:11" ht="18" customHeight="1" thickBot="1" x14ac:dyDescent="0.3">
      <c r="B4" s="434"/>
      <c r="C4" s="444" t="s">
        <v>143</v>
      </c>
      <c r="D4" s="445"/>
      <c r="E4" s="445"/>
      <c r="F4" s="446"/>
      <c r="G4" s="447" t="s">
        <v>190</v>
      </c>
      <c r="H4" s="448"/>
      <c r="I4" s="442"/>
      <c r="J4" s="443"/>
    </row>
    <row r="5" spans="2:11" ht="18" customHeight="1" thickBot="1" x14ac:dyDescent="0.3">
      <c r="B5" s="57"/>
      <c r="C5" s="58"/>
      <c r="D5" s="58"/>
      <c r="E5" s="58"/>
      <c r="F5" s="58"/>
      <c r="G5" s="58"/>
      <c r="H5" s="58"/>
      <c r="I5" s="58"/>
      <c r="J5" s="59"/>
    </row>
    <row r="6" spans="2:11" ht="51.75" customHeight="1" thickBot="1" x14ac:dyDescent="0.3">
      <c r="B6" s="1" t="s">
        <v>199</v>
      </c>
      <c r="C6" s="449" t="str">
        <f>+'[5]Sección 1. Metas - Magnitud'!C7</f>
        <v>1032 - Gestión y control de tránsito y transporte</v>
      </c>
      <c r="D6" s="450"/>
      <c r="E6" s="451"/>
      <c r="F6" s="60"/>
      <c r="G6" s="58"/>
      <c r="H6" s="58"/>
      <c r="I6" s="58"/>
      <c r="J6" s="59"/>
    </row>
    <row r="7" spans="2:11" ht="32.25" customHeight="1" thickBot="1" x14ac:dyDescent="0.3">
      <c r="B7" s="2" t="s">
        <v>0</v>
      </c>
      <c r="C7" s="449" t="str">
        <f>+'[5]Sección 1. Metas - Magnitud'!C8:F8</f>
        <v>Dirección de Control y Vigilancia</v>
      </c>
      <c r="D7" s="450"/>
      <c r="E7" s="451"/>
      <c r="F7" s="60"/>
      <c r="G7" s="58"/>
      <c r="H7" s="58"/>
      <c r="I7" s="58"/>
      <c r="J7" s="59"/>
    </row>
    <row r="8" spans="2:11" ht="32.25" customHeight="1" thickBot="1" x14ac:dyDescent="0.3">
      <c r="B8" s="2" t="s">
        <v>144</v>
      </c>
      <c r="C8" s="449" t="str">
        <f>+'[5]Sección 1. Metas - Magnitud'!C9:F9</f>
        <v>Subsecretaría de Servicios de la Movilidad</v>
      </c>
      <c r="D8" s="450"/>
      <c r="E8" s="451"/>
      <c r="F8" s="4"/>
      <c r="G8" s="58"/>
      <c r="H8" s="58"/>
      <c r="I8" s="58"/>
      <c r="J8" s="59"/>
    </row>
    <row r="9" spans="2:11" ht="33.75" customHeight="1" thickBot="1" x14ac:dyDescent="0.3">
      <c r="B9" s="2" t="s">
        <v>28</v>
      </c>
      <c r="C9" s="449" t="s">
        <v>184</v>
      </c>
      <c r="D9" s="450"/>
      <c r="E9" s="451"/>
      <c r="F9" s="60"/>
      <c r="G9" s="58"/>
      <c r="H9" s="58"/>
      <c r="I9" s="58"/>
      <c r="J9" s="59"/>
    </row>
    <row r="10" spans="2:11" ht="33.75" customHeight="1" thickBot="1" x14ac:dyDescent="0.3">
      <c r="B10" s="106" t="s">
        <v>197</v>
      </c>
      <c r="C10" s="449" t="str">
        <f>+'[7]HV 14'!F9</f>
        <v>14. Realizar 241 visitas administrativas y de seguimiento a empresas prestadoras del servicio público de transporte.</v>
      </c>
      <c r="D10" s="450"/>
      <c r="E10" s="451"/>
      <c r="F10" s="60"/>
      <c r="G10" s="58"/>
      <c r="H10" s="58"/>
      <c r="I10" s="58"/>
      <c r="J10" s="59"/>
    </row>
    <row r="11" spans="2:11" ht="34.5" customHeight="1" x14ac:dyDescent="0.25"/>
    <row r="12" spans="2:11" ht="21.75" customHeight="1" x14ac:dyDescent="0.25">
      <c r="B12" s="425" t="s">
        <v>218</v>
      </c>
      <c r="C12" s="426"/>
      <c r="D12" s="426"/>
      <c r="E12" s="426"/>
      <c r="F12" s="426"/>
      <c r="G12" s="426"/>
      <c r="H12" s="427"/>
      <c r="I12" s="617" t="s">
        <v>145</v>
      </c>
      <c r="J12" s="618"/>
      <c r="K12" s="618"/>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15"/>
    </row>
    <row r="16" spans="2:11" x14ac:dyDescent="0.25">
      <c r="B16" s="154"/>
      <c r="C16" s="155"/>
      <c r="D16" s="156"/>
      <c r="E16" s="157"/>
      <c r="F16" s="155"/>
      <c r="G16" s="156"/>
      <c r="H16" s="158"/>
      <c r="I16" s="159"/>
      <c r="J16" s="160"/>
      <c r="K16" s="616"/>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11" t="s">
        <v>17</v>
      </c>
      <c r="C19" s="612"/>
      <c r="D19" s="169">
        <f>SUM(D15:D16)</f>
        <v>0</v>
      </c>
      <c r="E19" s="613" t="s">
        <v>17</v>
      </c>
      <c r="F19" s="614"/>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2021-07-12T23:02:17Z</dcterms:modified>
</cp:coreProperties>
</file>