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AGOSTO\Obligacion9\Reportejulio\"/>
    </mc:Choice>
  </mc:AlternateContent>
  <xr:revisionPtr revIDLastSave="0" documentId="13_ncr:1_{AB42A3BC-B99B-43E3-84BA-0A2103F2122D}"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69" l="1"/>
  <c r="D30" i="69"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H35" i="69"/>
  <c r="E35" i="69"/>
  <c r="H34" i="69"/>
  <c r="E34" i="69"/>
  <c r="E33" i="69"/>
  <c r="E32" i="69"/>
  <c r="E31" i="69"/>
  <c r="E30" i="69"/>
  <c r="E29" i="69"/>
  <c r="E28" i="69"/>
  <c r="H27" i="69"/>
  <c r="H28" i="69" s="1"/>
  <c r="H29" i="69" s="1"/>
  <c r="H30" i="69" s="1"/>
  <c r="H31" i="69" s="1"/>
  <c r="H32" i="69" s="1"/>
  <c r="H33" i="69" s="1"/>
  <c r="G27" i="69"/>
  <c r="E27" i="69"/>
  <c r="I22" i="69"/>
  <c r="H38" i="68"/>
  <c r="E38" i="68"/>
  <c r="H37" i="68"/>
  <c r="E37" i="68"/>
  <c r="H36" i="68"/>
  <c r="E36" i="68"/>
  <c r="H35" i="68"/>
  <c r="E35" i="68"/>
  <c r="H34" i="68"/>
  <c r="E34" i="68"/>
  <c r="E33" i="68"/>
  <c r="E32" i="68"/>
  <c r="E31" i="68"/>
  <c r="E30" i="68"/>
  <c r="E29" i="68"/>
  <c r="E28" i="68"/>
  <c r="H27" i="68"/>
  <c r="H28" i="68" s="1"/>
  <c r="H29" i="68" s="1"/>
  <c r="H30" i="68" s="1"/>
  <c r="H31" i="68" s="1"/>
  <c r="H32" i="68" s="1"/>
  <c r="H33" i="68" s="1"/>
  <c r="G27" i="68"/>
  <c r="F27" i="68"/>
  <c r="E27" i="68"/>
  <c r="O24" i="68"/>
  <c r="P23" i="68"/>
  <c r="I22" i="68"/>
  <c r="H38" i="67"/>
  <c r="E38" i="67"/>
  <c r="H37" i="67"/>
  <c r="E37" i="67"/>
  <c r="H36" i="67"/>
  <c r="E36" i="67"/>
  <c r="H35" i="67"/>
  <c r="E35" i="67"/>
  <c r="H34" i="67"/>
  <c r="E34" i="67"/>
  <c r="E33" i="67"/>
  <c r="E32" i="67"/>
  <c r="E31" i="67"/>
  <c r="E30" i="67"/>
  <c r="E29" i="67"/>
  <c r="E28" i="67"/>
  <c r="H27" i="67"/>
  <c r="H28" i="67" s="1"/>
  <c r="H29" i="67" s="1"/>
  <c r="H30" i="67" s="1"/>
  <c r="H31" i="67" s="1"/>
  <c r="H32" i="67" s="1"/>
  <c r="H33" i="67" s="1"/>
  <c r="G27" i="67"/>
  <c r="F27" i="67"/>
  <c r="E27" i="67"/>
  <c r="I22" i="67"/>
  <c r="H38" i="24"/>
  <c r="E38" i="24"/>
  <c r="H37" i="24"/>
  <c r="E37" i="24"/>
  <c r="H36" i="24"/>
  <c r="E36" i="24"/>
  <c r="H35" i="24"/>
  <c r="E35" i="24"/>
  <c r="H34"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G27" i="24"/>
  <c r="H30" i="47"/>
  <c r="I27" i="69"/>
  <c r="D31" i="47"/>
  <c r="H27" i="24"/>
  <c r="H28" i="24" s="1"/>
  <c r="H29" i="24" s="1"/>
  <c r="H30" i="24" s="1"/>
  <c r="H31" i="24" s="1"/>
  <c r="H32" i="24" s="1"/>
  <c r="H33" i="24" s="1"/>
  <c r="AB21" i="5"/>
  <c r="I27" i="67"/>
  <c r="I27" i="68"/>
  <c r="I31" i="62" l="1"/>
  <c r="H32" i="62"/>
  <c r="I32" i="62"/>
  <c r="I27" i="24"/>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<sst xmlns="http://schemas.openxmlformats.org/spreadsheetml/2006/main" count="919" uniqueCount="363">
  <si>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</si>
  <si>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</si>
  <si>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</si>
  <si>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</si>
  <si>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</si>
  <si>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</si>
  <si>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</si>
  <si>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</si>
  <si>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</si>
  <si>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</si>
  <si>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</si>
  <si>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</si>
  <si>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</si>
  <si>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</si>
  <si>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</si>
  <si>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</si>
  <si>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</si>
  <si>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</si>
  <si>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</si>
  <si>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</si>
  <si>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</si>
  <si>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</si>
  <si>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</si>
  <si>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</si>
  <si>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</si>
  <si>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</si>
  <si>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</si>
  <si>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</si>
  <si>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</si>
  <si>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</si>
  <si>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</si>
  <si>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</si>
  <si>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</si>
  <si>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</si>
  <si>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</si>
  <si>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</si>
  <si>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</si>
  <si>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</si>
  <si>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</si>
  <si>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</si>
  <si>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</si>
  <si>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</si>
  <si>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</si>
  <si>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</si>
  <si>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</si>
  <si>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</si>
  <si>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</si>
  <si>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</si>
  <si>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</si>
  <si>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</si>
  <si>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</si>
  <si>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</si>
  <si>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</si>
  <si>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</si>
  <si>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</si>
  <si>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</si>
  <si>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</si>
  <si>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</si>
  <si>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</si>
  <si>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</si>
  <si>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</si>
  <si>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</si>
  <si>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</si>
  <si>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</si>
  <si>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</si>
  <si>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</si>
  <si>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</si>
  <si>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</si>
  <si>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</si>
  <si>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</si>
  <si>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</si>
  <si>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</si>
  <si>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</si>
  <si>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</si>
  <si>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</si>
  <si>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</si>
  <si>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</si>
  <si>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</si>
  <si>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</si>
  <si>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</si>
  <si>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</si>
  <si>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</si>
  <si>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</si>
  <si>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</si>
  <si>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</si>
  <si>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</si>
  <si>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</si>
  <si>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</si>
  <si>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</si>
  <si>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</si>
  <si>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</si>
  <si>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</si>
  <si>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</si>
  <si>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</si>
  <si>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</si>
  <si>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</si>
  <si>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</si>
  <si>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</si>
  <si>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</si>
  <si>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</si>
  <si>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</si>
  <si>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</si>
  <si>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</si>
  <si>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</si>
  <si>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</si>
  <si>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</si>
  <si>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</si>
  <si>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</si>
  <si>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</si>
  <si>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</si>
  <si>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</si>
  <si>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</si>
  <si>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</si>
  <si>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</si>
  <si>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</si>
  <si>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</si>
  <si>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</si>
  <si>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</si>
  <si>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</si>
  <si>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</si>
  <si>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</si>
  <si>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</si>
  <si>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</si>
  <si>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</si>
  <si>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</si>
  <si>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</si>
  <si>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</si>
  <si>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</si>
  <si>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</si>
  <si>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</si>
  <si>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</si>
  <si>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</si>
  <si>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</si>
  <si>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</si>
  <si>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</si>
  <si>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</si>
  <si>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</si>
  <si>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</si>
  <si>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</si>
  <si>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</si>
  <si>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</si>
  <si>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</si>
  <si>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</si>
  <si>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</si>
  <si>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</si>
  <si>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</si>
  <si>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</si>
  <si>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</si>
  <si>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</si>
  <si>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</si>
  <si>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</si>
  <si>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</si>
  <si>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</si>
  <si>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</si>
  <si>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</si>
  <si>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</si>
  <si>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</si>
  <si>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</si>
  <si>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</si>
  <si>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</si>
  <si>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</si>
  <si>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</si>
  <si>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</si>
  <si>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</si>
  <si>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</si>
  <si>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</si>
  <si>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</si>
  <si>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</si>
  <si>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</si>
  <si>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</si>
  <si>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</si>
  <si>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</si>
  <si>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</si>
  <si>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</si>
  <si>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</si>
  <si>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</si>
  <si>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</si>
  <si>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</si>
  <si>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</si>
  <si>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</si>
  <si>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</si>
  <si>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</si>
  <si>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</si>
  <si>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</si>
  <si>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</si>
  <si>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</si>
  <si>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</si>
  <si>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</si>
  <si>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</si>
  <si>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</si>
  <si>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</si>
  <si>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</si>
  <si>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</si>
  <si>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</si>
  <si>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</si>
  <si>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</si>
  <si>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</si>
  <si>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</si>
  <si>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</si>
  <si>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</si>
  <si>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</si>
  <si>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</si>
  <si>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</si>
  <si>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</si>
  <si>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</si>
  <si>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</si>
  <si>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</si>
  <si>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</si>
  <si>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</si>
  <si>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</si>
  <si>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</si>
  <si>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</si>
  <si>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</si>
  <si>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</si>
  <si>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</si>
  <si>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</si>
  <si>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</si>
  <si>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</si>
  <si>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</si>
  <si>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</si>
  <si>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</si>
  <si>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</si>
  <si>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</si>
  <si>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</si>
  <si>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</si>
  <si>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</si>
  <si>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</si>
  <si>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</si>
  <si>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</si>
  <si>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</si>
  <si>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</si>
  <si>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</si>
  <si>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</si>
  <si>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</si>
  <si>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</si>
  <si>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</si>
  <si>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</si>
  <si>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</si>
  <si>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</si>
  <si>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</si>
  <si>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</si>
  <si>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</si>
  <si>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</si>
  <si>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</si>
  <si>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</si>
  <si>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</si>
  <si>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</si>
  <si>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</si>
  <si>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</si>
  <si>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</si>
  <si>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</si>
  <si>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</si>
  <si>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</si>
  <si>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</si>
  <si>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</si>
  <si>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</si>
  <si>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</si>
  <si>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</si>
  <si>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</si>
  <si>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</si>
  <si>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</si>
  <si>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</si>
  <si>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</si>
  <si>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</si>
  <si>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</si>
  <si>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</si>
  <si>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</si>
  <si>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</si>
  <si>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</si>
  <si>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</si>
  <si>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</si>
  <si>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</si>
  <si>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</si>
  <si>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</si>
  <si>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</si>
  <si>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</si>
  <si>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</si>
  <si>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</si>
  <si>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</si>
  <si>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</si>
  <si>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</si>
  <si>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</si>
  <si>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</si>
  <si>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</si>
  <si>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</si>
  <si>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</si>
  <si>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</si>
  <si>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</si>
  <si>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</si>
  <si>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</si>
  <si>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</si>
  <si>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</si>
  <si>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</si>
  <si>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</si>
  <si>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</si>
  <si>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</si>
  <si>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</si>
  <si>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</si>
  <si>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</si>
  <si>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</si>
  <si>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</si>
  <si>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</si>
  <si>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</si>
  <si>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</si>
  <si>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</si>
  <si>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</si>
  <si>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</si>
  <si>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</si>
  <si>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</si>
  <si>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</si>
  <si>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</si>
  <si>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</si>
  <si>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</si>
  <si>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</si>
  <si>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</si>
  <si>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</si>
  <si>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</si>
  <si>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</si>
  <si>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</si>
  <si>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</si>
  <si>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</si>
  <si>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</si>
  <si>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</si>
  <si>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</si>
  <si>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</si>
  <si>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</si>
  <si>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</si>
  <si>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</si>
  <si>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</si>
  <si>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</si>
  <si>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</si>
  <si>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</si>
  <si>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</si>
  <si>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</si>
  <si>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</si>
  <si>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</si>
  <si>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</si>
  <si>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</si>
  <si>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</si>
  <si>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</si>
  <si>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</si>
  <si>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</si>
  <si>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</si>
  <si>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</si>
  <si>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</si>
  <si>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</si>
  <si>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</si>
  <si>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</si>
  <si>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</si>
  <si>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</si>
  <si>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</si>
  <si>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</si>
  <si>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Con corte al 31 de julio se logro una magnitud ejecutada acumulada del 0,0865 , lo que corresponde al 52,74% de lo programado.</t>
  </si>
  <si>
    <t>En el mes de julio se logro una magnitud ejecutada acumulada de 7,857% lo que corresponde al 46,65% de lo programado.</t>
  </si>
  <si>
    <t>N/A.</t>
  </si>
  <si>
    <t>Con corte al mes de julio se logro una magnitud ejecutada acumulada de 7.748 animales lo que corresponde al 59,15% de lo programado.</t>
  </si>
  <si>
    <t>Con corte al 31 de julio se logro una magnitud ejecutada acumulada de 20.906 animales lo que corresponde al 32,66% de lo programado.</t>
  </si>
  <si>
    <t>Se presenta leve retraso respecto de lo programado, teniendo en cuenta que en algunas jornadas se presentó inasistencia a las citas programadas por parte de la ciudadanía, de tal forma, en el ejercicio de seguimiento y autocontrol se contempla realizar un ajuste a la programación para el próximo trimestre, con el propósito de dar cumplimiento a la meta propuesta.</t>
  </si>
  <si>
    <r>
      <t xml:space="preserve">En el mes de julio se atendieron </t>
    </r>
    <r>
      <rPr>
        <b/>
        <sz val="9"/>
        <color theme="1"/>
        <rFont val="Arial"/>
        <family val="2"/>
      </rPr>
      <t>1565</t>
    </r>
    <r>
      <rPr>
        <sz val="9"/>
        <color theme="1"/>
        <rFont val="Arial"/>
        <family val="2"/>
      </rPr>
      <t xml:space="preserve"> animales, detallados de la siguiente manera:
Se atendieron por presunto maltrato </t>
    </r>
    <r>
      <rPr>
        <b/>
        <sz val="9"/>
        <color theme="1"/>
        <rFont val="Arial"/>
        <family val="2"/>
      </rPr>
      <t>427</t>
    </r>
    <r>
      <rPr>
        <sz val="9"/>
        <color theme="1"/>
        <rFont val="Arial"/>
        <family val="2"/>
      </rPr>
      <t xml:space="preserve"> animales (252 caninos, 98 felinos, 20 aves ornamentales, 27 roedores, 10 bovinos, 1 porcino, 17 aves de corral y 2 de lagomorfos).
A traves de brigadas medicas se han atendido</t>
    </r>
    <r>
      <rPr>
        <b/>
        <sz val="9"/>
        <color theme="1"/>
        <rFont val="Arial"/>
        <family val="2"/>
      </rPr>
      <t xml:space="preserve"> 889</t>
    </r>
    <r>
      <rPr>
        <sz val="9"/>
        <color theme="1"/>
        <rFont val="Arial"/>
        <family val="2"/>
      </rPr>
      <t xml:space="preserve"> animales (597 perros y 292 gatos).
Por Urgencias Veterinarias se atendieron</t>
    </r>
    <r>
      <rPr>
        <b/>
        <sz val="9"/>
        <color theme="1"/>
        <rFont val="Arial"/>
        <family val="2"/>
      </rPr>
      <t xml:space="preserve"> 204 </t>
    </r>
    <r>
      <rPr>
        <sz val="9"/>
        <color theme="1"/>
        <rFont val="Arial"/>
        <family val="2"/>
      </rPr>
      <t xml:space="preserve">animales(160 perros y 44 gatos).
Ingresadon a la UCA </t>
    </r>
    <r>
      <rPr>
        <b/>
        <sz val="9"/>
        <color theme="1"/>
        <rFont val="Arial"/>
        <family val="2"/>
      </rPr>
      <t>23</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reporta la atención veterinaria de</t>
    </r>
    <r>
      <rPr>
        <b/>
        <sz val="9"/>
        <color theme="1"/>
        <rFont val="Arial"/>
        <family val="2"/>
      </rPr>
      <t xml:space="preserve"> 22</t>
    </r>
    <r>
      <rPr>
        <sz val="9"/>
        <color theme="1"/>
        <rFont val="Arial"/>
        <family val="2"/>
      </rPr>
      <t xml:space="preserve"> palomasde plaza que fue atendida en el mes de abril y no habia sido reportada en el conteo del indicador.
De otra parte, se realizaron las siguientes actividades de gestión:
Se entregaron 50 animales en adopción (42 perros y 8 gatos).
Se identificaron 7.486 animales (3.648 perros, 3836  gatos y 2 camelidos), de los cuales1.575 animales (1085 perros y 490 gatos)   fueron implantados  a través de jornadas de identificación y 5909 (2563 perros y 3346 gatos) a través de los demás programas del Instituto.
Se conto con 438 animales residentes en la Unidad de Cuidado Animal con corte al mes de junio.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</si>
  <si>
    <t>Se logró un avance del 1,255% lo que corresponde a las siguientes actividades: 
• Se realizaron 8 censos poblacionales Columba livia en las siguientes localidades: Chapinero 1, Bosa 1, Suba 1, Los martires 1 y La candelaria 4.
• Se realizaron doce (12) visitas tecnicas de acuerdo con los requerimientos realizados por parte de la ciudadania en las siguientes localidades: Usaquen 2, Santa Fe 1, San Cristobal 1, Bosa 1, Kennedy 2, Suba 1, Barrios Unidos 1, Teusaquillo 1, Antonio Nariño 1 y La candelaria 1, Se realizaron 4 jornadas de liberación,  2 jornadas de atención y 4 socializaciones.
• Se realizó el seguimiento permanente a la Unidad de Atención de Palomas.
•  En el desarrollo de la evaluación de rutas de movilidad de una muestra de palomas de Plaza de Bolivar, se culminó la fase de anillamiento y se inició la fase de seguimiento, para lo cual se realizaron visitas de seguimiento a tres puntos aledaños ( Voto Nacional, Plaza España y Parque Tercer Milenio).
• En cuanto a la propuesta del sistema de información se actualiza la respectiva base de datos.
• En relación al tema de abejas, se adelantaron diferentes mesas de trabajo interinstitucionales y se consolida en un documento los lineamientos metodológicos para el desarrollo del “Diagnóstico para determinar las condiciones de protección y bienestar animal en las abejas en el distrito capital, especialmente la especie (apis mellifera).</t>
  </si>
  <si>
    <t xml:space="preserve">En el mes de julio se logró la esterilización de 5.777 animales (2.419 perros y 3.358 gatos) en el Distrito, desagregados por localidad de la siguiente manera:  Usaquén 284, Chapinero 134, Santa fe 80, San Cristóbal 636, Usme 525, Tunjuelito 189, Bosa 495, Kennedy 676, Fontibón 103, Engativá 735, Suba 427, Los mártires 67, Antonio Nariño 111, Puente Aranda 92, La candelaria 88, Rafael Uribe 439, Ciudad Bolívar 602 y Sumapaz 94.
Asi mismo, se da continuidad a la articulación con la mesa Distrital de Esterilizaciones, al desarrollo de jornadas en las diferentes localidades para estratos 1, 2,3 a través del aplicativo "Esterilizar Salva" y el desarrollo de jornadas especiales a través de la estrategia CES. Es de resaltar que en el mes de julio se llevaron a cabo jornadas en areas rurales y una jornada exclusiva para aquellos animales cuyo propietarios son recuperadores.
De otra parte se realizaron actividades de gestión para la puesta en marcha del Punto fijo de esterilizaciones en la Unidad de Cuidado Animal, relacionadas con el proceso de contratación de talento humano e insumos. </t>
  </si>
  <si>
    <t>En el mes de julio se realizaron 432 visitas de verificación de condiciones bienestar animal, desagregadas por localidad de la siguiente manera: Usaquén 44, Chapinero 17, Santa fe 5, San Cristóbal 35, Usme 9, Tunjuelito 3, Bosa 23, Kennedy 56, Fontibón 17, Engativá 58, Suba 58, Barrios unidos 15, Teusaquillo 12, Los mártires 14, Antonio Nariño 22, Puente Aranda 11, La candelaria 3, Rafael Uribe Uribe 13 y Ciudad Bolívar 17.
Se consolida y se da inicio al Plan de Trabajo en el fortalecimiento del Escuadrón para el segundo semestre de 2021, el cual cuenta con varios ejes básicos para mejorar la atención de animales víctimas de presunto maltrato, atender los requerimientos de manera más pronta y eficaz, capacitar al personal técnico para el fortalecimiento de los conceptos técnicos de bienestar y realizar la difusión del programa y sus estrategias a la ciudadanía y opinión pública. 
De esta manera, para el periodo de reporte se realiza un proceso de reestructuración del equipo técnico y se adelanta en articulación con el área de comunicaciones del Instituto la generación y socialización a través de redes sociales, de piezas publicitarias en el fortalecimiento y difusión del programa en atención por presunto maltrato animal.
No obstante, cabe mencionar que se da continuidad al proceso de revisión del procedimiento por parte del área de jurídica.</t>
  </si>
  <si>
    <t>El retraso se encuentra relacionado con la aprobación de la nueva versión del "Procedimiento de Atención de los casos de Maltrato y/o Crueldad Animal en el Distrito Capital" y con la generación del documento estrategia de difusión del programa.
De tal forma se realizarán a las actividades necesarias que permitan dar cumplimiento a la meta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</si>
</sst>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_(* #,##0.000_);_(* \(#,##0.000\);_(* &quot;-&quot;??_);_(@_)"/>
    <numFmt numFmtId="182" formatCode="_-* #,##0.0000_-;\-* #,##0.0000_-;_-* &quot;-&quot;??_-;_-@_-"/>
    <numFmt numFmtId="183" formatCode="0.0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0" fontId="11" fillId="0" borderId="0" xfId="1371" applyNumberFormat="1" applyFont="1" applyFill="1" applyBorder="1" applyAlignment="1">
      <alignment horizontal="center" vertical="center" wrapText="1"/>
    </xf>
    <xf numFmtId="182"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180" fontId="61" fillId="0" borderId="0" xfId="1495" applyNumberFormat="1" applyFont="1" applyFill="1" applyBorder="1" applyAlignment="1">
      <alignment horizontal="center" vertical="center" wrapText="1"/>
    </xf>
    <xf numFmtId="0" fontId="61" fillId="0" borderId="0" xfId="1495" applyNumberFormat="1" applyFont="1" applyFill="1" applyBorder="1" applyAlignment="1">
      <alignment horizontal="center" vertical="center" wrapText="1"/>
    </xf>
    <xf numFmtId="179" fontId="59" fillId="0" borderId="0" xfId="1371" applyNumberFormat="1" applyFont="1" applyFill="1" applyBorder="1" applyAlignment="1">
      <alignment horizontal="center" vertical="center"/>
    </xf>
    <xf numFmtId="175" fontId="61" fillId="0" borderId="0" xfId="1495" applyNumberFormat="1" applyFont="1" applyFill="1" applyBorder="1" applyAlignment="1">
      <alignment horizontal="center" vertical="center" wrapText="1"/>
    </xf>
    <xf numFmtId="177" fontId="62" fillId="0" borderId="0" xfId="1371" applyNumberFormat="1" applyFont="1" applyFill="1" applyBorder="1" applyAlignment="1" applyProtection="1">
      <alignment horizontal="center" vertical="center" wrapText="1"/>
      <protection locked="0"/>
    </xf>
    <xf numFmtId="0" fontId="12" fillId="0" borderId="0" xfId="1496" applyNumberFormat="1" applyFont="1" applyFill="1" applyBorder="1" applyAlignment="1">
      <alignment horizontal="center" vertical="top" wrapText="1"/>
    </xf>
    <xf numFmtId="10" fontId="62" fillId="0" borderId="0" xfId="1371" applyNumberFormat="1" applyFont="1" applyFill="1" applyBorder="1" applyAlignment="1" applyProtection="1">
      <alignment horizontal="center" vertical="center" wrapText="1"/>
      <protection locked="0"/>
    </xf>
    <xf numFmtId="10" fontId="62" fillId="0" borderId="0" xfId="1495" applyNumberFormat="1" applyFont="1" applyFill="1" applyBorder="1" applyAlignment="1" applyProtection="1">
      <alignment horizontal="center" vertical="center" wrapText="1"/>
      <protection locked="0"/>
    </xf>
    <xf numFmtId="179" fontId="9" fillId="24" borderId="0" xfId="1495" applyNumberFormat="1" applyFont="1" applyFill="1" applyBorder="1" applyAlignment="1" applyProtection="1">
      <alignment horizontal="center" vertical="center"/>
      <protection hidden="1"/>
    </xf>
    <xf numFmtId="183" fontId="61" fillId="0" borderId="0" xfId="1495"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81" fontId="9" fillId="50" borderId="17" xfId="1250" applyNumberFormat="1" applyFont="1" applyFill="1" applyBorder="1" applyAlignment="1" applyProtection="1">
      <alignment horizontal="center" vertical="center" wrapText="1"/>
      <protection locked="0" hidden="1"/>
    </xf>
    <xf numFmtId="181" fontId="9" fillId="50" borderId="36" xfId="1250" applyNumberFormat="1" applyFont="1" applyFill="1" applyBorder="1" applyAlignment="1" applyProtection="1">
      <alignment horizontal="center" vertical="center" wrapText="1"/>
      <protection locked="0" hidden="1"/>
    </xf>
    <xf numFmtId="181"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0.27500381737669877</c:v>
                </c:pt>
                <c:pt idx="4">
                  <c:v>0.37227057566040622</c:v>
                </c:pt>
                <c:pt idx="5">
                  <c:v>0.47205680256527721</c:v>
                </c:pt>
                <c:pt idx="6">
                  <c:v>0.59154069323560854</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10384</c:v>
                </c:pt>
                <c:pt idx="10">
                  <c:v>10384</c:v>
                </c:pt>
                <c:pt idx="11">
                  <c:v>5030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pt idx="5">
                  <c:v>4985</c:v>
                </c:pt>
                <c:pt idx="6">
                  <c:v>5777</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5.9700093720712277E-2</c:v>
                </c:pt>
                <c:pt idx="3">
                  <c:v>9.8063105279600132E-2</c:v>
                </c:pt>
                <c:pt idx="4">
                  <c:v>0.1584504842236801</c:v>
                </c:pt>
                <c:pt idx="5">
                  <c:v>0.23631677600749768</c:v>
                </c:pt>
                <c:pt idx="6">
                  <c:v>0.32655420181193379</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24"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24"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24"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25" customFormat="1" ht="30.75" customHeight="1" x14ac:dyDescent="0.25">
      <c r="D6" s="126"/>
      <c r="K6" s="127"/>
      <c r="AA6" s="128"/>
    </row>
    <row r="7" spans="1:67" s="125" customFormat="1" ht="42" customHeight="1" x14ac:dyDescent="0.25">
      <c r="B7" s="129" t="s">
        <v>32</v>
      </c>
      <c r="C7" s="310" t="e">
        <f>+#REF!</f>
        <v>#REF!</v>
      </c>
      <c r="D7" s="310"/>
      <c r="E7" s="310"/>
      <c r="F7" s="310"/>
      <c r="G7" s="310"/>
      <c r="K7" s="127"/>
      <c r="AA7" s="128"/>
    </row>
    <row r="8" spans="1:67" s="125" customFormat="1" ht="42" customHeight="1" x14ac:dyDescent="0.25">
      <c r="B8" s="129" t="s">
        <v>1</v>
      </c>
      <c r="C8" s="310" t="e">
        <f>+#REF!</f>
        <v>#REF!</v>
      </c>
      <c r="D8" s="310"/>
      <c r="E8" s="310"/>
      <c r="F8" s="310"/>
      <c r="G8" s="310"/>
      <c r="K8" s="127"/>
      <c r="AA8" s="128"/>
    </row>
    <row r="9" spans="1:67" s="125" customFormat="1" ht="42" customHeight="1" x14ac:dyDescent="0.25">
      <c r="B9" s="130" t="s">
        <v>30</v>
      </c>
      <c r="C9" s="310" t="e">
        <f>+#REF!</f>
        <v>#REF!</v>
      </c>
      <c r="D9" s="310"/>
      <c r="E9" s="310"/>
      <c r="F9" s="310"/>
      <c r="G9" s="310"/>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64"/>
      <c r="K8" s="64"/>
      <c r="N8" s="6" t="s">
        <v>57</v>
      </c>
    </row>
    <row r="9" spans="2:14" ht="30.75" customHeight="1" x14ac:dyDescent="0.2">
      <c r="B9" s="119" t="s">
        <v>58</v>
      </c>
      <c r="C9" s="65">
        <v>231</v>
      </c>
      <c r="D9" s="406" t="s">
        <v>59</v>
      </c>
      <c r="E9" s="406"/>
      <c r="F9" s="357" t="s">
        <v>201</v>
      </c>
      <c r="G9" s="358"/>
      <c r="H9" s="358"/>
      <c r="I9" s="359"/>
      <c r="J9" s="18"/>
      <c r="K9" s="18"/>
      <c r="M9" s="14" t="s">
        <v>60</v>
      </c>
      <c r="N9" s="6" t="s">
        <v>61</v>
      </c>
    </row>
    <row r="10" spans="2:14" ht="30.75" customHeight="1" x14ac:dyDescent="0.2">
      <c r="B10" s="21" t="s">
        <v>62</v>
      </c>
      <c r="C10" s="66" t="s">
        <v>81</v>
      </c>
      <c r="D10" s="407" t="s">
        <v>63</v>
      </c>
      <c r="E10" s="408"/>
      <c r="F10" s="391" t="s">
        <v>155</v>
      </c>
      <c r="G10" s="392"/>
      <c r="H10" s="19" t="s">
        <v>64</v>
      </c>
      <c r="I10" s="121" t="s">
        <v>81</v>
      </c>
      <c r="J10" s="20"/>
      <c r="K10" s="20"/>
      <c r="M10" s="14" t="s">
        <v>65</v>
      </c>
      <c r="N10" s="6" t="s">
        <v>66</v>
      </c>
    </row>
    <row r="11" spans="2:14" ht="30.75" customHeight="1" x14ac:dyDescent="0.2">
      <c r="B11" s="21" t="s">
        <v>67</v>
      </c>
      <c r="C11" s="403" t="s">
        <v>156</v>
      </c>
      <c r="D11" s="403"/>
      <c r="E11" s="403"/>
      <c r="F11" s="403"/>
      <c r="G11" s="19" t="s">
        <v>68</v>
      </c>
      <c r="H11" s="404">
        <v>1032</v>
      </c>
      <c r="I11" s="405"/>
      <c r="J11" s="22"/>
      <c r="K11" s="22"/>
      <c r="M11" s="14" t="s">
        <v>69</v>
      </c>
      <c r="N11" s="6" t="s">
        <v>70</v>
      </c>
    </row>
    <row r="12" spans="2:14" ht="30.75" customHeight="1" x14ac:dyDescent="0.2">
      <c r="B12" s="21" t="s">
        <v>71</v>
      </c>
      <c r="C12" s="388" t="s">
        <v>65</v>
      </c>
      <c r="D12" s="388"/>
      <c r="E12" s="388"/>
      <c r="F12" s="388"/>
      <c r="G12" s="19" t="s">
        <v>72</v>
      </c>
      <c r="H12" s="389" t="s">
        <v>157</v>
      </c>
      <c r="I12" s="390"/>
      <c r="J12" s="23"/>
      <c r="K12" s="23"/>
      <c r="M12" s="24" t="s">
        <v>73</v>
      </c>
    </row>
    <row r="13" spans="2:14" ht="30.75" customHeight="1" x14ac:dyDescent="0.2">
      <c r="B13" s="21" t="s">
        <v>74</v>
      </c>
      <c r="C13" s="384" t="s">
        <v>45</v>
      </c>
      <c r="D13" s="384"/>
      <c r="E13" s="384"/>
      <c r="F13" s="384"/>
      <c r="G13" s="384"/>
      <c r="H13" s="384"/>
      <c r="I13" s="385"/>
      <c r="J13" s="25"/>
      <c r="K13" s="25"/>
      <c r="M13" s="24"/>
    </row>
    <row r="14" spans="2:14" ht="30.75" customHeight="1" x14ac:dyDescent="0.2">
      <c r="B14" s="21" t="s">
        <v>75</v>
      </c>
      <c r="C14" s="391" t="s">
        <v>202</v>
      </c>
      <c r="D14" s="392"/>
      <c r="E14" s="392"/>
      <c r="F14" s="392"/>
      <c r="G14" s="392"/>
      <c r="H14" s="392"/>
      <c r="I14" s="393"/>
      <c r="J14" s="20"/>
      <c r="K14" s="20"/>
      <c r="M14" s="24"/>
      <c r="N14" s="6" t="s">
        <v>76</v>
      </c>
    </row>
    <row r="15" spans="2:14" ht="30.75" customHeight="1" x14ac:dyDescent="0.2">
      <c r="B15" s="21" t="s">
        <v>77</v>
      </c>
      <c r="C15" s="378" t="s">
        <v>203</v>
      </c>
      <c r="D15" s="378"/>
      <c r="E15" s="378"/>
      <c r="F15" s="378"/>
      <c r="G15" s="19" t="s">
        <v>78</v>
      </c>
      <c r="H15" s="380" t="s">
        <v>91</v>
      </c>
      <c r="I15" s="381"/>
      <c r="J15" s="20"/>
      <c r="K15" s="20"/>
      <c r="M15" s="24" t="s">
        <v>80</v>
      </c>
      <c r="N15" s="6" t="s">
        <v>81</v>
      </c>
    </row>
    <row r="16" spans="2:14" ht="30.75" customHeight="1" x14ac:dyDescent="0.2">
      <c r="B16" s="21" t="s">
        <v>82</v>
      </c>
      <c r="C16" s="382" t="s">
        <v>215</v>
      </c>
      <c r="D16" s="383"/>
      <c r="E16" s="383"/>
      <c r="F16" s="383"/>
      <c r="G16" s="19" t="s">
        <v>83</v>
      </c>
      <c r="H16" s="380" t="s">
        <v>70</v>
      </c>
      <c r="I16" s="381"/>
      <c r="J16" s="20"/>
      <c r="K16" s="20"/>
      <c r="M16" s="24" t="s">
        <v>84</v>
      </c>
    </row>
    <row r="17" spans="2:14" ht="36" customHeight="1" x14ac:dyDescent="0.2">
      <c r="B17" s="21" t="s">
        <v>85</v>
      </c>
      <c r="C17" s="384" t="s">
        <v>204</v>
      </c>
      <c r="D17" s="384"/>
      <c r="E17" s="384"/>
      <c r="F17" s="384"/>
      <c r="G17" s="384"/>
      <c r="H17" s="384"/>
      <c r="I17" s="385"/>
      <c r="J17" s="25"/>
      <c r="K17" s="25"/>
      <c r="M17" s="24" t="s">
        <v>86</v>
      </c>
      <c r="N17" s="6" t="s">
        <v>39</v>
      </c>
    </row>
    <row r="18" spans="2:14" ht="30.75" customHeight="1" x14ac:dyDescent="0.2">
      <c r="B18" s="21" t="s">
        <v>87</v>
      </c>
      <c r="C18" s="378" t="s">
        <v>163</v>
      </c>
      <c r="D18" s="378"/>
      <c r="E18" s="378"/>
      <c r="F18" s="378"/>
      <c r="G18" s="378"/>
      <c r="H18" s="378"/>
      <c r="I18" s="379"/>
      <c r="J18" s="26"/>
      <c r="K18" s="26"/>
      <c r="M18" s="24" t="s">
        <v>88</v>
      </c>
      <c r="N18" s="6" t="s">
        <v>40</v>
      </c>
    </row>
    <row r="19" spans="2:14" ht="30.75" customHeight="1" x14ac:dyDescent="0.2">
      <c r="B19" s="21" t="s">
        <v>89</v>
      </c>
      <c r="C19" s="378" t="s">
        <v>159</v>
      </c>
      <c r="D19" s="378"/>
      <c r="E19" s="378"/>
      <c r="F19" s="378"/>
      <c r="G19" s="378"/>
      <c r="H19" s="378"/>
      <c r="I19" s="379"/>
      <c r="J19" s="27"/>
      <c r="K19" s="27"/>
      <c r="M19" s="24"/>
      <c r="N19" s="6" t="s">
        <v>41</v>
      </c>
    </row>
    <row r="20" spans="2:14" ht="30.75" customHeight="1" x14ac:dyDescent="0.2">
      <c r="B20" s="21" t="s">
        <v>90</v>
      </c>
      <c r="C20" s="386" t="s">
        <v>151</v>
      </c>
      <c r="D20" s="386"/>
      <c r="E20" s="386"/>
      <c r="F20" s="386"/>
      <c r="G20" s="386"/>
      <c r="H20" s="386"/>
      <c r="I20" s="387"/>
      <c r="J20" s="28"/>
      <c r="K20" s="28"/>
      <c r="M20" s="24" t="s">
        <v>91</v>
      </c>
      <c r="N20" s="6" t="s">
        <v>42</v>
      </c>
    </row>
    <row r="21" spans="2:14" ht="27.75" customHeight="1" x14ac:dyDescent="0.2">
      <c r="B21" s="373" t="s">
        <v>92</v>
      </c>
      <c r="C21" s="375" t="s">
        <v>93</v>
      </c>
      <c r="D21" s="375"/>
      <c r="E21" s="375"/>
      <c r="F21" s="376" t="s">
        <v>94</v>
      </c>
      <c r="G21" s="376"/>
      <c r="H21" s="376"/>
      <c r="I21" s="377"/>
      <c r="J21" s="29"/>
      <c r="K21" s="29"/>
      <c r="M21" s="24" t="s">
        <v>79</v>
      </c>
      <c r="N21" s="6" t="s">
        <v>43</v>
      </c>
    </row>
    <row r="22" spans="2:14" ht="27" customHeight="1" x14ac:dyDescent="0.2">
      <c r="B22" s="374"/>
      <c r="C22" s="378" t="s">
        <v>160</v>
      </c>
      <c r="D22" s="378"/>
      <c r="E22" s="378"/>
      <c r="F22" s="378" t="s">
        <v>161</v>
      </c>
      <c r="G22" s="378"/>
      <c r="H22" s="378"/>
      <c r="I22" s="379"/>
      <c r="J22" s="27"/>
      <c r="K22" s="27"/>
      <c r="M22" s="24" t="s">
        <v>95</v>
      </c>
      <c r="N22" s="6" t="s">
        <v>44</v>
      </c>
    </row>
    <row r="23" spans="2:14" ht="39.75" customHeight="1" x14ac:dyDescent="0.2">
      <c r="B23" s="21" t="s">
        <v>96</v>
      </c>
      <c r="C23" s="380" t="s">
        <v>151</v>
      </c>
      <c r="D23" s="380"/>
      <c r="E23" s="380"/>
      <c r="F23" s="380" t="s">
        <v>151</v>
      </c>
      <c r="G23" s="380"/>
      <c r="H23" s="380"/>
      <c r="I23" s="381"/>
      <c r="J23" s="20"/>
      <c r="K23" s="20"/>
      <c r="M23" s="24"/>
      <c r="N23" s="6" t="s">
        <v>45</v>
      </c>
    </row>
    <row r="24" spans="2:14" ht="44.25" customHeight="1" x14ac:dyDescent="0.2">
      <c r="B24" s="21" t="s">
        <v>97</v>
      </c>
      <c r="C24" s="354" t="s">
        <v>205</v>
      </c>
      <c r="D24" s="355"/>
      <c r="E24" s="356"/>
      <c r="F24" s="357" t="s">
        <v>206</v>
      </c>
      <c r="G24" s="358"/>
      <c r="H24" s="358"/>
      <c r="I24" s="359"/>
      <c r="J24" s="26"/>
      <c r="K24" s="26"/>
      <c r="M24" s="30"/>
      <c r="N24" s="6" t="s">
        <v>46</v>
      </c>
    </row>
    <row r="25" spans="2:14" ht="29.25" customHeight="1" x14ac:dyDescent="0.2">
      <c r="B25" s="21" t="s">
        <v>98</v>
      </c>
      <c r="C25" s="360" t="s">
        <v>215</v>
      </c>
      <c r="D25" s="361"/>
      <c r="E25" s="362"/>
      <c r="F25" s="19" t="s">
        <v>99</v>
      </c>
      <c r="G25" s="363">
        <v>0.3</v>
      </c>
      <c r="H25" s="364"/>
      <c r="I25" s="365"/>
      <c r="J25" s="31"/>
      <c r="K25" s="31"/>
      <c r="M25" s="30"/>
    </row>
    <row r="26" spans="2:14" ht="27" customHeight="1" x14ac:dyDescent="0.2">
      <c r="B26" s="21" t="s">
        <v>100</v>
      </c>
      <c r="C26" s="357" t="s">
        <v>216</v>
      </c>
      <c r="D26" s="358"/>
      <c r="E26" s="366"/>
      <c r="F26" s="19" t="s">
        <v>101</v>
      </c>
      <c r="G26" s="367">
        <v>0.3</v>
      </c>
      <c r="H26" s="368"/>
      <c r="I26" s="369"/>
      <c r="J26" s="32"/>
      <c r="K26" s="32"/>
      <c r="M26" s="30"/>
    </row>
    <row r="27" spans="2:14" ht="47.25" customHeight="1" x14ac:dyDescent="0.2">
      <c r="B27" s="118" t="s">
        <v>102</v>
      </c>
      <c r="C27" s="370" t="s">
        <v>86</v>
      </c>
      <c r="D27" s="371"/>
      <c r="E27" s="372"/>
      <c r="F27" s="33" t="s">
        <v>103</v>
      </c>
      <c r="G27" s="367" t="s">
        <v>182</v>
      </c>
      <c r="H27" s="368"/>
      <c r="I27" s="369"/>
      <c r="J27" s="29"/>
      <c r="K27" s="29"/>
      <c r="M27" s="30"/>
    </row>
    <row r="28" spans="2:14" ht="30" customHeight="1" x14ac:dyDescent="0.2">
      <c r="B28" s="337" t="s">
        <v>104</v>
      </c>
      <c r="C28" s="338"/>
      <c r="D28" s="338"/>
      <c r="E28" s="338"/>
      <c r="F28" s="338"/>
      <c r="G28" s="338"/>
      <c r="H28" s="338"/>
      <c r="I28" s="33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31" t="s">
        <v>224</v>
      </c>
      <c r="D42" s="331"/>
      <c r="E42" s="331"/>
      <c r="F42" s="331"/>
      <c r="G42" s="331"/>
      <c r="H42" s="331"/>
      <c r="I42" s="332"/>
      <c r="J42" s="40"/>
      <c r="K42" s="40"/>
    </row>
    <row r="43" spans="2:11" ht="29.25" customHeight="1" x14ac:dyDescent="0.2">
      <c r="B43" s="337" t="s">
        <v>126</v>
      </c>
      <c r="C43" s="338"/>
      <c r="D43" s="338"/>
      <c r="E43" s="338"/>
      <c r="F43" s="338"/>
      <c r="G43" s="338"/>
      <c r="H43" s="338"/>
      <c r="I43" s="339"/>
      <c r="J43" s="64"/>
      <c r="K43" s="64"/>
    </row>
    <row r="44" spans="2:11" ht="32.25" customHeight="1" x14ac:dyDescent="0.2">
      <c r="B44" s="345"/>
      <c r="C44" s="346"/>
      <c r="D44" s="346"/>
      <c r="E44" s="346"/>
      <c r="F44" s="346"/>
      <c r="G44" s="346"/>
      <c r="H44" s="346"/>
      <c r="I44" s="347"/>
      <c r="J44" s="64"/>
      <c r="K44" s="64"/>
    </row>
    <row r="45" spans="2:11" ht="32.25" customHeight="1" x14ac:dyDescent="0.2">
      <c r="B45" s="348"/>
      <c r="C45" s="349"/>
      <c r="D45" s="349"/>
      <c r="E45" s="349"/>
      <c r="F45" s="349"/>
      <c r="G45" s="349"/>
      <c r="H45" s="349"/>
      <c r="I45" s="350"/>
      <c r="J45" s="40"/>
      <c r="K45" s="40"/>
    </row>
    <row r="46" spans="2:11" ht="32.25" customHeight="1" x14ac:dyDescent="0.2">
      <c r="B46" s="348"/>
      <c r="C46" s="349"/>
      <c r="D46" s="349"/>
      <c r="E46" s="349"/>
      <c r="F46" s="349"/>
      <c r="G46" s="349"/>
      <c r="H46" s="349"/>
      <c r="I46" s="350"/>
      <c r="J46" s="40"/>
      <c r="K46" s="40"/>
    </row>
    <row r="47" spans="2:11" ht="32.25" customHeight="1" x14ac:dyDescent="0.2">
      <c r="B47" s="348"/>
      <c r="C47" s="349"/>
      <c r="D47" s="349"/>
      <c r="E47" s="349"/>
      <c r="F47" s="349"/>
      <c r="G47" s="349"/>
      <c r="H47" s="349"/>
      <c r="I47" s="350"/>
      <c r="J47" s="40"/>
      <c r="K47" s="40"/>
    </row>
    <row r="48" spans="2:11" ht="32.25" customHeight="1" x14ac:dyDescent="0.2">
      <c r="B48" s="351"/>
      <c r="C48" s="352"/>
      <c r="D48" s="352"/>
      <c r="E48" s="352"/>
      <c r="F48" s="352"/>
      <c r="G48" s="352"/>
      <c r="H48" s="352"/>
      <c r="I48" s="353"/>
      <c r="J48" s="41"/>
      <c r="K48" s="41"/>
    </row>
    <row r="49" spans="2:11" ht="83.25" customHeight="1" x14ac:dyDescent="0.2">
      <c r="B49" s="21" t="s">
        <v>127</v>
      </c>
      <c r="C49" s="331" t="s">
        <v>224</v>
      </c>
      <c r="D49" s="331"/>
      <c r="E49" s="331"/>
      <c r="F49" s="331"/>
      <c r="G49" s="331"/>
      <c r="H49" s="331"/>
      <c r="I49" s="332"/>
      <c r="J49" s="42"/>
      <c r="K49" s="42"/>
    </row>
    <row r="50" spans="2:11" ht="34.5" customHeight="1" x14ac:dyDescent="0.2">
      <c r="B50" s="21" t="s">
        <v>128</v>
      </c>
      <c r="C50" s="315" t="s">
        <v>182</v>
      </c>
      <c r="D50" s="315"/>
      <c r="E50" s="315"/>
      <c r="F50" s="315"/>
      <c r="G50" s="315"/>
      <c r="H50" s="315"/>
      <c r="I50" s="333"/>
      <c r="J50" s="42"/>
      <c r="K50" s="42"/>
    </row>
    <row r="51" spans="2:11" ht="34.5" customHeight="1" x14ac:dyDescent="0.2">
      <c r="B51" s="120" t="s">
        <v>129</v>
      </c>
      <c r="C51" s="334" t="s">
        <v>225</v>
      </c>
      <c r="D51" s="335"/>
      <c r="E51" s="335"/>
      <c r="F51" s="335"/>
      <c r="G51" s="335"/>
      <c r="H51" s="335"/>
      <c r="I51" s="336"/>
      <c r="J51" s="42"/>
      <c r="K51" s="42"/>
    </row>
    <row r="52" spans="2:11" ht="29.25" customHeight="1" x14ac:dyDescent="0.2">
      <c r="B52" s="337" t="s">
        <v>130</v>
      </c>
      <c r="C52" s="338"/>
      <c r="D52" s="338"/>
      <c r="E52" s="338"/>
      <c r="F52" s="338"/>
      <c r="G52" s="338"/>
      <c r="H52" s="338"/>
      <c r="I52" s="339"/>
      <c r="J52" s="42"/>
      <c r="K52" s="42"/>
    </row>
    <row r="53" spans="2:11" ht="33" customHeight="1" x14ac:dyDescent="0.2">
      <c r="B53" s="340" t="s">
        <v>131</v>
      </c>
      <c r="C53" s="117" t="s">
        <v>132</v>
      </c>
      <c r="D53" s="341" t="s">
        <v>133</v>
      </c>
      <c r="E53" s="341"/>
      <c r="F53" s="341"/>
      <c r="G53" s="341" t="s">
        <v>134</v>
      </c>
      <c r="H53" s="341"/>
      <c r="I53" s="342"/>
      <c r="J53" s="43"/>
      <c r="K53" s="43"/>
    </row>
    <row r="54" spans="2:11" ht="31.5" customHeight="1" x14ac:dyDescent="0.2">
      <c r="B54" s="340"/>
      <c r="C54" s="44"/>
      <c r="D54" s="315"/>
      <c r="E54" s="315"/>
      <c r="F54" s="315"/>
      <c r="G54" s="343"/>
      <c r="H54" s="343"/>
      <c r="I54" s="344"/>
      <c r="J54" s="43"/>
      <c r="K54" s="43"/>
    </row>
    <row r="55" spans="2:11" ht="31.5" customHeight="1" x14ac:dyDescent="0.2">
      <c r="B55" s="120" t="s">
        <v>135</v>
      </c>
      <c r="C55" s="327" t="s">
        <v>164</v>
      </c>
      <c r="D55" s="327"/>
      <c r="E55" s="328" t="s">
        <v>136</v>
      </c>
      <c r="F55" s="328"/>
      <c r="G55" s="327" t="s">
        <v>186</v>
      </c>
      <c r="H55" s="327"/>
      <c r="I55" s="329"/>
      <c r="J55" s="45"/>
      <c r="K55" s="45"/>
    </row>
    <row r="56" spans="2:11" ht="31.5" customHeight="1" x14ac:dyDescent="0.2">
      <c r="B56" s="120" t="s">
        <v>137</v>
      </c>
      <c r="C56" s="315" t="str">
        <f>+'[3]HV 1'!C56:D56</f>
        <v>NICOLAS ADOLFO CORREAL HUERTAS</v>
      </c>
      <c r="D56" s="315"/>
      <c r="E56" s="330" t="s">
        <v>138</v>
      </c>
      <c r="F56" s="330"/>
      <c r="G56" s="327" t="str">
        <f>+'[4]HV 1'!G56:I56</f>
        <v>DIANA VIDAL</v>
      </c>
      <c r="H56" s="327"/>
      <c r="I56" s="329"/>
      <c r="J56" s="45"/>
      <c r="K56" s="45"/>
    </row>
    <row r="57" spans="2:11" ht="31.5" customHeight="1" x14ac:dyDescent="0.2">
      <c r="B57" s="120" t="s">
        <v>139</v>
      </c>
      <c r="C57" s="315"/>
      <c r="D57" s="315"/>
      <c r="E57" s="316" t="s">
        <v>140</v>
      </c>
      <c r="F57" s="317"/>
      <c r="G57" s="320"/>
      <c r="H57" s="321"/>
      <c r="I57" s="322"/>
      <c r="J57" s="46"/>
      <c r="K57" s="46"/>
    </row>
    <row r="58" spans="2:11" ht="31.5" customHeight="1" thickBot="1" x14ac:dyDescent="0.25">
      <c r="B58" s="84" t="s">
        <v>141</v>
      </c>
      <c r="C58" s="326"/>
      <c r="D58" s="326"/>
      <c r="E58" s="318"/>
      <c r="F58" s="319"/>
      <c r="G58" s="323"/>
      <c r="H58" s="324"/>
      <c r="I58" s="32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7"/>
      <c r="C5" s="58"/>
      <c r="D5" s="58"/>
      <c r="E5" s="58"/>
      <c r="F5" s="58"/>
      <c r="G5" s="58"/>
      <c r="H5" s="58"/>
      <c r="I5" s="58"/>
      <c r="J5" s="59"/>
    </row>
    <row r="6" spans="2:13" ht="51.75" customHeight="1" thickBot="1" x14ac:dyDescent="0.3">
      <c r="B6" s="1" t="s">
        <v>185</v>
      </c>
      <c r="C6" s="449" t="str">
        <f>+'[5]Sección 1. Metas - Magnitud'!C7</f>
        <v>1032 - Gestión y control de tránsito y transporte</v>
      </c>
      <c r="D6" s="450"/>
      <c r="E6" s="451"/>
      <c r="F6" s="60"/>
      <c r="G6" s="58"/>
      <c r="H6" s="58"/>
      <c r="I6" s="58"/>
      <c r="J6" s="59"/>
    </row>
    <row r="7" spans="2:13" ht="32.25" customHeight="1" thickBot="1" x14ac:dyDescent="0.3">
      <c r="B7" s="2" t="s">
        <v>0</v>
      </c>
      <c r="C7" s="449" t="str">
        <f>+'[5]Sección 1. Metas - Magnitud'!C8:F8</f>
        <v>Dirección de Control y Vigilancia</v>
      </c>
      <c r="D7" s="450"/>
      <c r="E7" s="451"/>
      <c r="F7" s="60"/>
      <c r="G7" s="58"/>
      <c r="H7" s="58"/>
      <c r="I7" s="58"/>
      <c r="J7" s="59"/>
    </row>
    <row r="8" spans="2:13" ht="32.25" customHeight="1" thickBot="1" x14ac:dyDescent="0.3">
      <c r="B8" s="2" t="s">
        <v>144</v>
      </c>
      <c r="C8" s="449" t="str">
        <f>+'[5]Sección 1. Metas - Magnitud'!C9:F9</f>
        <v>Subsecretaría de Servicios de la Movilidad</v>
      </c>
      <c r="D8" s="450"/>
      <c r="E8" s="451"/>
      <c r="F8" s="4"/>
      <c r="G8" s="58"/>
      <c r="H8" s="58"/>
      <c r="I8" s="58"/>
      <c r="J8" s="59"/>
    </row>
    <row r="9" spans="2:13" ht="33.75" customHeight="1" thickBot="1" x14ac:dyDescent="0.3">
      <c r="B9" s="2" t="s">
        <v>28</v>
      </c>
      <c r="C9" s="449" t="s">
        <v>184</v>
      </c>
      <c r="D9" s="450"/>
      <c r="E9" s="451"/>
      <c r="F9" s="60"/>
      <c r="G9" s="58"/>
      <c r="H9" s="58"/>
      <c r="I9" s="58"/>
      <c r="J9" s="59"/>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62"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62" customFormat="1" x14ac:dyDescent="0.25">
      <c r="B14" s="420"/>
      <c r="C14" s="420"/>
      <c r="D14" s="420"/>
      <c r="E14" s="420"/>
      <c r="F14" s="420"/>
      <c r="G14" s="420"/>
      <c r="H14" s="420"/>
      <c r="I14" s="422"/>
      <c r="J14" s="424"/>
      <c r="K14" s="416"/>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28" t="s">
        <v>17</v>
      </c>
      <c r="C18" s="429"/>
      <c r="D18" s="63">
        <f>SUM(D15:D17)</f>
        <v>0.25</v>
      </c>
      <c r="E18" s="430" t="s">
        <v>17</v>
      </c>
      <c r="F18" s="431"/>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7" zoomScale="80" zoomScaleNormal="80" workbookViewId="0">
      <selection activeCell="C45" sqref="C45:I4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26"/>
      <c r="C1" s="532" t="s">
        <v>25</v>
      </c>
      <c r="D1" s="532"/>
      <c r="E1" s="532"/>
      <c r="F1" s="532"/>
      <c r="G1" s="532"/>
      <c r="H1" s="532"/>
      <c r="I1" s="528"/>
      <c r="J1" s="13"/>
      <c r="K1" s="13"/>
      <c r="M1" s="177" t="s">
        <v>47</v>
      </c>
    </row>
    <row r="2" spans="2:14" ht="37.5" customHeight="1" x14ac:dyDescent="0.2">
      <c r="B2" s="527"/>
      <c r="C2" s="533" t="s">
        <v>239</v>
      </c>
      <c r="D2" s="533"/>
      <c r="E2" s="533"/>
      <c r="F2" s="533"/>
      <c r="G2" s="533"/>
      <c r="H2" s="533"/>
      <c r="I2" s="529"/>
      <c r="J2" s="13"/>
      <c r="K2" s="13"/>
      <c r="M2" s="177" t="s">
        <v>48</v>
      </c>
    </row>
    <row r="3" spans="2:14" ht="37.5" customHeight="1" x14ac:dyDescent="0.2">
      <c r="B3" s="527"/>
      <c r="C3" s="533" t="s">
        <v>240</v>
      </c>
      <c r="D3" s="533"/>
      <c r="E3" s="533"/>
      <c r="F3" s="533" t="s">
        <v>241</v>
      </c>
      <c r="G3" s="533"/>
      <c r="H3" s="533"/>
      <c r="I3" s="529"/>
      <c r="J3" s="13"/>
      <c r="K3" s="13"/>
      <c r="M3" s="177" t="s">
        <v>50</v>
      </c>
    </row>
    <row r="4" spans="2:14" ht="23.25" customHeight="1" x14ac:dyDescent="0.2">
      <c r="B4" s="534"/>
      <c r="C4" s="535"/>
      <c r="D4" s="535"/>
      <c r="E4" s="535"/>
      <c r="F4" s="535"/>
      <c r="G4" s="535"/>
      <c r="H4" s="535"/>
      <c r="I4" s="536"/>
      <c r="J4" s="15"/>
      <c r="K4" s="15"/>
    </row>
    <row r="5" spans="2:14" ht="24" customHeight="1" x14ac:dyDescent="0.2">
      <c r="B5" s="537" t="s">
        <v>234</v>
      </c>
      <c r="C5" s="538"/>
      <c r="D5" s="538"/>
      <c r="E5" s="538"/>
      <c r="F5" s="538"/>
      <c r="G5" s="538"/>
      <c r="H5" s="538"/>
      <c r="I5" s="539"/>
      <c r="J5" s="17"/>
      <c r="K5" s="17"/>
      <c r="N5" s="178" t="s">
        <v>57</v>
      </c>
    </row>
    <row r="6" spans="2:14" ht="30.75" customHeight="1" x14ac:dyDescent="0.2">
      <c r="B6" s="200" t="s">
        <v>242</v>
      </c>
      <c r="C6" s="198">
        <v>1</v>
      </c>
      <c r="D6" s="540" t="s">
        <v>243</v>
      </c>
      <c r="E6" s="540"/>
      <c r="F6" s="501" t="s">
        <v>295</v>
      </c>
      <c r="G6" s="501"/>
      <c r="H6" s="501"/>
      <c r="I6" s="502"/>
      <c r="J6" s="18"/>
      <c r="K6" s="18"/>
      <c r="M6" s="177" t="s">
        <v>60</v>
      </c>
      <c r="N6" s="178" t="s">
        <v>61</v>
      </c>
    </row>
    <row r="7" spans="2:14" ht="30.75" customHeight="1" x14ac:dyDescent="0.2">
      <c r="B7" s="200" t="s">
        <v>244</v>
      </c>
      <c r="C7" s="198" t="s">
        <v>81</v>
      </c>
      <c r="D7" s="540" t="s">
        <v>245</v>
      </c>
      <c r="E7" s="540"/>
      <c r="F7" s="503" t="s">
        <v>289</v>
      </c>
      <c r="G7" s="503"/>
      <c r="H7" s="199" t="s">
        <v>246</v>
      </c>
      <c r="I7" s="223" t="s">
        <v>81</v>
      </c>
      <c r="J7" s="20"/>
      <c r="K7" s="20"/>
      <c r="M7" s="177" t="s">
        <v>65</v>
      </c>
      <c r="N7" s="178" t="s">
        <v>66</v>
      </c>
    </row>
    <row r="8" spans="2:14" ht="30.75" customHeight="1" x14ac:dyDescent="0.2">
      <c r="B8" s="200" t="s">
        <v>247</v>
      </c>
      <c r="C8" s="501" t="s">
        <v>293</v>
      </c>
      <c r="D8" s="501"/>
      <c r="E8" s="501"/>
      <c r="F8" s="501"/>
      <c r="G8" s="199" t="s">
        <v>248</v>
      </c>
      <c r="H8" s="513">
        <v>7551</v>
      </c>
      <c r="I8" s="514"/>
      <c r="J8" s="22"/>
      <c r="K8" s="22"/>
      <c r="M8" s="177" t="s">
        <v>69</v>
      </c>
      <c r="N8" s="178" t="s">
        <v>70</v>
      </c>
    </row>
    <row r="9" spans="2:14" ht="30.75" customHeight="1" x14ac:dyDescent="0.2">
      <c r="B9" s="200" t="s">
        <v>48</v>
      </c>
      <c r="C9" s="515" t="s">
        <v>65</v>
      </c>
      <c r="D9" s="515"/>
      <c r="E9" s="515"/>
      <c r="F9" s="515"/>
      <c r="G9" s="199" t="s">
        <v>249</v>
      </c>
      <c r="H9" s="516" t="s">
        <v>305</v>
      </c>
      <c r="I9" s="517"/>
      <c r="J9" s="23"/>
      <c r="K9" s="23"/>
      <c r="M9" s="179" t="s">
        <v>73</v>
      </c>
    </row>
    <row r="10" spans="2:14" ht="30.75" customHeight="1" x14ac:dyDescent="0.2">
      <c r="B10" s="200" t="s">
        <v>250</v>
      </c>
      <c r="C10" s="501" t="s">
        <v>344</v>
      </c>
      <c r="D10" s="501"/>
      <c r="E10" s="501"/>
      <c r="F10" s="501"/>
      <c r="G10" s="501"/>
      <c r="H10" s="501"/>
      <c r="I10" s="501"/>
      <c r="J10" s="25"/>
      <c r="K10" s="25"/>
      <c r="M10" s="179"/>
    </row>
    <row r="11" spans="2:14" ht="30.75" customHeight="1" x14ac:dyDescent="0.2">
      <c r="B11" s="200" t="s">
        <v>251</v>
      </c>
      <c r="C11" s="518" t="s">
        <v>294</v>
      </c>
      <c r="D11" s="519"/>
      <c r="E11" s="519"/>
      <c r="F11" s="519"/>
      <c r="G11" s="519"/>
      <c r="H11" s="519"/>
      <c r="I11" s="520"/>
      <c r="J11" s="20"/>
      <c r="K11" s="20"/>
      <c r="M11" s="179"/>
      <c r="N11" s="178" t="s">
        <v>76</v>
      </c>
    </row>
    <row r="12" spans="2:14" ht="30.75" customHeight="1" x14ac:dyDescent="0.2">
      <c r="B12" s="200" t="s">
        <v>254</v>
      </c>
      <c r="C12" s="521" t="s">
        <v>296</v>
      </c>
      <c r="D12" s="521"/>
      <c r="E12" s="521"/>
      <c r="F12" s="521"/>
      <c r="G12" s="199" t="s">
        <v>252</v>
      </c>
      <c r="H12" s="482" t="s">
        <v>91</v>
      </c>
      <c r="I12" s="483"/>
      <c r="J12" s="20"/>
      <c r="K12" s="20"/>
      <c r="M12" s="179" t="s">
        <v>80</v>
      </c>
      <c r="N12" s="178" t="s">
        <v>81</v>
      </c>
    </row>
    <row r="13" spans="2:14" ht="30.75" customHeight="1" x14ac:dyDescent="0.2">
      <c r="B13" s="200" t="s">
        <v>255</v>
      </c>
      <c r="C13" s="522" t="s">
        <v>334</v>
      </c>
      <c r="D13" s="522"/>
      <c r="E13" s="522"/>
      <c r="F13" s="522"/>
      <c r="G13" s="199" t="s">
        <v>253</v>
      </c>
      <c r="H13" s="503" t="s">
        <v>70</v>
      </c>
      <c r="I13" s="523"/>
      <c r="J13" s="20"/>
      <c r="K13" s="20"/>
      <c r="M13" s="179" t="s">
        <v>84</v>
      </c>
    </row>
    <row r="14" spans="2:14" ht="39" customHeight="1" x14ac:dyDescent="0.2">
      <c r="B14" s="200" t="s">
        <v>256</v>
      </c>
      <c r="C14" s="524" t="s">
        <v>351</v>
      </c>
      <c r="D14" s="524"/>
      <c r="E14" s="524"/>
      <c r="F14" s="524"/>
      <c r="G14" s="524"/>
      <c r="H14" s="524"/>
      <c r="I14" s="525"/>
      <c r="J14" s="25"/>
      <c r="K14" s="25"/>
      <c r="M14" s="179" t="s">
        <v>86</v>
      </c>
    </row>
    <row r="15" spans="2:14" ht="30.75" customHeight="1" x14ac:dyDescent="0.2">
      <c r="B15" s="200" t="s">
        <v>257</v>
      </c>
      <c r="C15" s="510" t="s">
        <v>327</v>
      </c>
      <c r="D15" s="511"/>
      <c r="E15" s="511"/>
      <c r="F15" s="511"/>
      <c r="G15" s="511"/>
      <c r="H15" s="511"/>
      <c r="I15" s="512"/>
      <c r="J15" s="26"/>
      <c r="K15" s="26"/>
      <c r="M15" s="179" t="s">
        <v>88</v>
      </c>
    </row>
    <row r="16" spans="2:14" ht="20.25" customHeight="1" x14ac:dyDescent="0.2">
      <c r="B16" s="200" t="s">
        <v>258</v>
      </c>
      <c r="C16" s="501" t="s">
        <v>325</v>
      </c>
      <c r="D16" s="501"/>
      <c r="E16" s="501"/>
      <c r="F16" s="501"/>
      <c r="G16" s="501"/>
      <c r="H16" s="501"/>
      <c r="I16" s="502"/>
      <c r="J16" s="27"/>
      <c r="K16" s="27"/>
      <c r="M16" s="179"/>
    </row>
    <row r="17" spans="2:13" ht="30.75" customHeight="1" x14ac:dyDescent="0.2">
      <c r="B17" s="200" t="s">
        <v>259</v>
      </c>
      <c r="C17" s="503" t="s">
        <v>297</v>
      </c>
      <c r="D17" s="504"/>
      <c r="E17" s="504"/>
      <c r="F17" s="504"/>
      <c r="G17" s="504"/>
      <c r="H17" s="504"/>
      <c r="I17" s="505"/>
      <c r="J17" s="28"/>
      <c r="K17" s="28"/>
      <c r="M17" s="179" t="s">
        <v>91</v>
      </c>
    </row>
    <row r="18" spans="2:13" ht="18" customHeight="1" x14ac:dyDescent="0.2">
      <c r="B18" s="506" t="s">
        <v>265</v>
      </c>
      <c r="C18" s="507" t="s">
        <v>237</v>
      </c>
      <c r="D18" s="507"/>
      <c r="E18" s="507"/>
      <c r="F18" s="508" t="s">
        <v>238</v>
      </c>
      <c r="G18" s="508"/>
      <c r="H18" s="508"/>
      <c r="I18" s="509"/>
      <c r="J18" s="29"/>
      <c r="K18" s="29"/>
      <c r="M18" s="179" t="s">
        <v>79</v>
      </c>
    </row>
    <row r="19" spans="2:13" ht="30" customHeight="1" x14ac:dyDescent="0.2">
      <c r="B19" s="506"/>
      <c r="C19" s="501" t="s">
        <v>326</v>
      </c>
      <c r="D19" s="501"/>
      <c r="E19" s="501"/>
      <c r="F19" s="501" t="s">
        <v>298</v>
      </c>
      <c r="G19" s="501"/>
      <c r="H19" s="501"/>
      <c r="I19" s="502"/>
      <c r="J19" s="27"/>
      <c r="K19" s="27"/>
      <c r="M19" s="179" t="s">
        <v>95</v>
      </c>
    </row>
    <row r="20" spans="2:13" ht="39.75" customHeight="1" x14ac:dyDescent="0.2">
      <c r="B20" s="200" t="s">
        <v>266</v>
      </c>
      <c r="C20" s="479" t="s">
        <v>299</v>
      </c>
      <c r="D20" s="480"/>
      <c r="E20" s="481"/>
      <c r="F20" s="482" t="s">
        <v>299</v>
      </c>
      <c r="G20" s="482"/>
      <c r="H20" s="482"/>
      <c r="I20" s="483"/>
      <c r="J20" s="20"/>
      <c r="K20" s="20"/>
      <c r="M20" s="179"/>
    </row>
    <row r="21" spans="2:13" ht="42" customHeight="1" x14ac:dyDescent="0.2">
      <c r="B21" s="200" t="s">
        <v>267</v>
      </c>
      <c r="C21" s="484" t="s">
        <v>300</v>
      </c>
      <c r="D21" s="485"/>
      <c r="E21" s="486"/>
      <c r="F21" s="484" t="s">
        <v>301</v>
      </c>
      <c r="G21" s="485"/>
      <c r="H21" s="485"/>
      <c r="I21" s="487"/>
      <c r="J21" s="26"/>
      <c r="K21" s="26"/>
      <c r="M21" s="179"/>
    </row>
    <row r="22" spans="2:13" ht="30" customHeight="1" x14ac:dyDescent="0.2">
      <c r="B22" s="200" t="s">
        <v>268</v>
      </c>
      <c r="C22" s="488">
        <v>44197</v>
      </c>
      <c r="D22" s="485"/>
      <c r="E22" s="486"/>
      <c r="F22" s="199" t="s">
        <v>271</v>
      </c>
      <c r="G22" s="230">
        <v>9.1600000000000001E-2</v>
      </c>
      <c r="H22" s="199" t="s">
        <v>275</v>
      </c>
      <c r="I22" s="231">
        <f>G22</f>
        <v>9.1600000000000001E-2</v>
      </c>
      <c r="J22" s="31"/>
      <c r="K22" s="31"/>
      <c r="M22" s="179"/>
    </row>
    <row r="23" spans="2:13" ht="27" customHeight="1" x14ac:dyDescent="0.2">
      <c r="B23" s="200" t="s">
        <v>269</v>
      </c>
      <c r="C23" s="488">
        <v>44561</v>
      </c>
      <c r="D23" s="485"/>
      <c r="E23" s="486"/>
      <c r="F23" s="199" t="s">
        <v>272</v>
      </c>
      <c r="G23" s="489">
        <v>0.16839999999999999</v>
      </c>
      <c r="H23" s="490"/>
      <c r="I23" s="491"/>
      <c r="J23" s="32"/>
      <c r="K23" s="32"/>
      <c r="M23" s="179"/>
    </row>
    <row r="24" spans="2:13" ht="30.75" customHeight="1" x14ac:dyDescent="0.2">
      <c r="B24" s="203" t="s">
        <v>270</v>
      </c>
      <c r="C24" s="492" t="s">
        <v>88</v>
      </c>
      <c r="D24" s="493"/>
      <c r="E24" s="494"/>
      <c r="F24" s="204" t="s">
        <v>274</v>
      </c>
      <c r="G24" s="484" t="s">
        <v>223</v>
      </c>
      <c r="H24" s="485"/>
      <c r="I24" s="487"/>
      <c r="J24" s="29"/>
      <c r="K24" s="29"/>
      <c r="M24" s="179"/>
    </row>
    <row r="25" spans="2:13" ht="22.5" customHeight="1" x14ac:dyDescent="0.2">
      <c r="B25" s="473" t="s">
        <v>235</v>
      </c>
      <c r="C25" s="474"/>
      <c r="D25" s="474"/>
      <c r="E25" s="474"/>
      <c r="F25" s="474"/>
      <c r="G25" s="474"/>
      <c r="H25" s="474"/>
      <c r="I25" s="475"/>
      <c r="J25" s="189"/>
      <c r="K25" s="184"/>
      <c r="L25" s="187"/>
      <c r="M25" s="179"/>
    </row>
    <row r="26" spans="2:13" ht="43.5" customHeight="1" x14ac:dyDescent="0.2">
      <c r="B26" s="205" t="s">
        <v>105</v>
      </c>
      <c r="C26" s="206" t="s">
        <v>261</v>
      </c>
      <c r="D26" s="206" t="s">
        <v>260</v>
      </c>
      <c r="E26" s="207" t="s">
        <v>264</v>
      </c>
      <c r="F26" s="206" t="s">
        <v>263</v>
      </c>
      <c r="G26" s="206" t="s">
        <v>262</v>
      </c>
      <c r="H26" s="207" t="s">
        <v>276</v>
      </c>
      <c r="I26" s="208" t="s">
        <v>273</v>
      </c>
      <c r="J26" s="194"/>
      <c r="K26" s="185"/>
      <c r="L26" s="187"/>
      <c r="M26" s="179"/>
    </row>
    <row r="27" spans="2:13" ht="15.75" customHeight="1" x14ac:dyDescent="0.2">
      <c r="B27" s="209" t="s">
        <v>333</v>
      </c>
      <c r="C27" s="232">
        <v>5.5572E-4</v>
      </c>
      <c r="D27" s="233">
        <f>+C27</f>
        <v>5.5572E-4</v>
      </c>
      <c r="E27" s="212">
        <f>IF(OR(C27=0,C27=""),0,D27/C27)</f>
        <v>1</v>
      </c>
      <c r="F27" s="495">
        <f>SUM(C27:C38)</f>
        <v>0.16838124000000002</v>
      </c>
      <c r="G27" s="498">
        <f>SUM(D27:D38)</f>
        <v>7.8565720000000006E-2</v>
      </c>
      <c r="H27" s="213">
        <f>+(D27*100%)/$G$23</f>
        <v>3.3E-3</v>
      </c>
      <c r="I27" s="495">
        <f>G27+I22</f>
        <v>0.17016572000000002</v>
      </c>
      <c r="J27" s="235"/>
      <c r="K27" s="186"/>
      <c r="L27" s="187"/>
    </row>
    <row r="28" spans="2:13" ht="15.75" customHeight="1" x14ac:dyDescent="0.2">
      <c r="B28" s="209" t="s">
        <v>114</v>
      </c>
      <c r="C28" s="232">
        <v>6.3655199999999995E-3</v>
      </c>
      <c r="D28" s="233">
        <v>6.3699999999999998E-3</v>
      </c>
      <c r="E28" s="212">
        <f t="shared" ref="E28:E38" si="0">IF(OR(C28=0,C28=""),0,D28/C28)</f>
        <v>1.0007037916776635</v>
      </c>
      <c r="F28" s="496"/>
      <c r="G28" s="499"/>
      <c r="H28" s="213">
        <f>+IF(D28="","",((D28*100%)/$G$23)+H27)</f>
        <v>4.1126603325415671E-2</v>
      </c>
      <c r="I28" s="496"/>
      <c r="J28" s="236"/>
      <c r="K28" s="186"/>
      <c r="L28" s="187"/>
    </row>
    <row r="29" spans="2:13" ht="15.75" customHeight="1" x14ac:dyDescent="0.2">
      <c r="B29" s="209" t="s">
        <v>115</v>
      </c>
      <c r="C29" s="232">
        <v>8.3199999999999993E-3</v>
      </c>
      <c r="D29" s="234">
        <v>8.3199999999999993E-3</v>
      </c>
      <c r="E29" s="212">
        <f t="shared" si="0"/>
        <v>1</v>
      </c>
      <c r="F29" s="496"/>
      <c r="G29" s="499"/>
      <c r="H29" s="213">
        <f t="shared" ref="H29:H38" si="1">+IF(D29="","",((D29*100%)/$G$23)+H28)</f>
        <v>9.0532779097387162E-2</v>
      </c>
      <c r="I29" s="496"/>
      <c r="J29" s="183"/>
      <c r="K29" s="186"/>
      <c r="L29" s="187"/>
    </row>
    <row r="30" spans="2:13" ht="15.75" customHeight="1" x14ac:dyDescent="0.2">
      <c r="B30" s="209" t="s">
        <v>116</v>
      </c>
      <c r="C30" s="232">
        <v>7.1399999999999996E-3</v>
      </c>
      <c r="D30" s="234">
        <v>7.1399999999999996E-3</v>
      </c>
      <c r="E30" s="212">
        <f t="shared" si="0"/>
        <v>1</v>
      </c>
      <c r="F30" s="496"/>
      <c r="G30" s="499"/>
      <c r="H30" s="213">
        <f t="shared" si="1"/>
        <v>0.13293182897862232</v>
      </c>
      <c r="I30" s="496"/>
      <c r="J30" s="244"/>
      <c r="K30" s="186"/>
      <c r="L30" s="187"/>
    </row>
    <row r="31" spans="2:13" ht="15.75" customHeight="1" x14ac:dyDescent="0.2">
      <c r="B31" s="209" t="s">
        <v>117</v>
      </c>
      <c r="C31" s="232">
        <v>1.0290000000000001E-2</v>
      </c>
      <c r="D31" s="234">
        <v>9.4299999999999991E-3</v>
      </c>
      <c r="E31" s="212">
        <f t="shared" si="0"/>
        <v>0.91642371234207953</v>
      </c>
      <c r="F31" s="496"/>
      <c r="G31" s="499"/>
      <c r="H31" s="213">
        <f t="shared" si="1"/>
        <v>0.18892945368171021</v>
      </c>
      <c r="I31" s="496"/>
      <c r="J31" s="236"/>
      <c r="K31" s="186"/>
      <c r="L31" s="187"/>
    </row>
    <row r="32" spans="2:13" ht="15.75" customHeight="1" x14ac:dyDescent="0.2">
      <c r="B32" s="209" t="s">
        <v>118</v>
      </c>
      <c r="C32" s="232">
        <v>3.4200000000000001E-2</v>
      </c>
      <c r="D32" s="234">
        <v>3.4200000000000001E-2</v>
      </c>
      <c r="E32" s="212">
        <f t="shared" si="0"/>
        <v>1</v>
      </c>
      <c r="F32" s="496"/>
      <c r="G32" s="499"/>
      <c r="H32" s="213">
        <f t="shared" si="1"/>
        <v>0.39201733966745844</v>
      </c>
      <c r="I32" s="496"/>
      <c r="J32" s="244"/>
      <c r="K32" s="186"/>
      <c r="L32" s="187"/>
    </row>
    <row r="33" spans="2:12" ht="15.75" customHeight="1" x14ac:dyDescent="0.2">
      <c r="B33" s="209" t="s">
        <v>119</v>
      </c>
      <c r="C33" s="232">
        <v>1.17E-2</v>
      </c>
      <c r="D33" s="234">
        <v>1.255E-2</v>
      </c>
      <c r="E33" s="212">
        <f t="shared" si="0"/>
        <v>1.0726495726495726</v>
      </c>
      <c r="F33" s="496"/>
      <c r="G33" s="499"/>
      <c r="H33" s="213">
        <f t="shared" si="1"/>
        <v>0.46654228028503564</v>
      </c>
      <c r="I33" s="496"/>
      <c r="J33" s="236"/>
      <c r="K33" s="186"/>
      <c r="L33" s="187"/>
    </row>
    <row r="34" spans="2:12" ht="15.75" customHeight="1" x14ac:dyDescent="0.2">
      <c r="B34" s="209" t="s">
        <v>120</v>
      </c>
      <c r="C34" s="232">
        <v>1.6760000000000001E-2</v>
      </c>
      <c r="D34" s="234"/>
      <c r="E34" s="212">
        <f t="shared" si="0"/>
        <v>0</v>
      </c>
      <c r="F34" s="496"/>
      <c r="G34" s="499"/>
      <c r="H34" s="213" t="str">
        <f t="shared" si="1"/>
        <v/>
      </c>
      <c r="I34" s="496"/>
      <c r="J34" s="236"/>
      <c r="K34" s="186"/>
      <c r="L34" s="187"/>
    </row>
    <row r="35" spans="2:12" ht="15.75" customHeight="1" x14ac:dyDescent="0.2">
      <c r="B35" s="209" t="s">
        <v>121</v>
      </c>
      <c r="C35" s="232">
        <v>1.8950000000000002E-2</v>
      </c>
      <c r="D35" s="234"/>
      <c r="E35" s="212">
        <f t="shared" si="0"/>
        <v>0</v>
      </c>
      <c r="F35" s="496"/>
      <c r="G35" s="499"/>
      <c r="H35" s="213" t="str">
        <f t="shared" si="1"/>
        <v/>
      </c>
      <c r="I35" s="496"/>
      <c r="J35" s="236"/>
      <c r="K35" s="186"/>
      <c r="L35" s="187"/>
    </row>
    <row r="36" spans="2:12" ht="15.75" customHeight="1" x14ac:dyDescent="0.2">
      <c r="B36" s="209" t="s">
        <v>122</v>
      </c>
      <c r="C36" s="232">
        <v>1.618E-2</v>
      </c>
      <c r="D36" s="234"/>
      <c r="E36" s="212">
        <f t="shared" si="0"/>
        <v>0</v>
      </c>
      <c r="F36" s="496"/>
      <c r="G36" s="499"/>
      <c r="H36" s="213" t="str">
        <f t="shared" si="1"/>
        <v/>
      </c>
      <c r="I36" s="496"/>
      <c r="J36" s="236"/>
      <c r="K36" s="186"/>
      <c r="L36" s="187"/>
    </row>
    <row r="37" spans="2:12" ht="15.75" customHeight="1" x14ac:dyDescent="0.2">
      <c r="B37" s="209" t="s">
        <v>123</v>
      </c>
      <c r="C37" s="232">
        <v>1.8710000000000001E-2</v>
      </c>
      <c r="D37" s="234"/>
      <c r="E37" s="212">
        <f t="shared" si="0"/>
        <v>0</v>
      </c>
      <c r="F37" s="496"/>
      <c r="G37" s="499"/>
      <c r="H37" s="213" t="str">
        <f t="shared" si="1"/>
        <v/>
      </c>
      <c r="I37" s="496"/>
      <c r="J37" s="236"/>
      <c r="K37" s="186"/>
      <c r="L37" s="187"/>
    </row>
    <row r="38" spans="2:12" ht="15.75" customHeight="1" x14ac:dyDescent="0.2">
      <c r="B38" s="209" t="s">
        <v>124</v>
      </c>
      <c r="C38" s="232">
        <v>1.9210000000000001E-2</v>
      </c>
      <c r="D38" s="234"/>
      <c r="E38" s="212">
        <f t="shared" si="0"/>
        <v>0</v>
      </c>
      <c r="F38" s="497"/>
      <c r="G38" s="500"/>
      <c r="H38" s="213" t="str">
        <f t="shared" si="1"/>
        <v/>
      </c>
      <c r="I38" s="497"/>
      <c r="J38" s="236"/>
      <c r="K38" s="183"/>
    </row>
    <row r="39" spans="2:12" ht="42.75" customHeight="1" x14ac:dyDescent="0.2">
      <c r="B39" s="225" t="s">
        <v>277</v>
      </c>
      <c r="C39" s="476" t="s">
        <v>353</v>
      </c>
      <c r="D39" s="477"/>
      <c r="E39" s="477"/>
      <c r="F39" s="477"/>
      <c r="G39" s="477"/>
      <c r="H39" s="477"/>
      <c r="I39" s="478"/>
      <c r="J39" s="40"/>
      <c r="K39" s="40"/>
    </row>
    <row r="40" spans="2:12" ht="34.5" customHeight="1" x14ac:dyDescent="0.2">
      <c r="B40" s="457"/>
      <c r="C40" s="458"/>
      <c r="D40" s="458"/>
      <c r="E40" s="458"/>
      <c r="F40" s="458"/>
      <c r="G40" s="458"/>
      <c r="H40" s="458"/>
      <c r="I40" s="459"/>
      <c r="J40" s="17"/>
      <c r="K40" s="17"/>
    </row>
    <row r="41" spans="2:12" ht="34.5" customHeight="1" x14ac:dyDescent="0.2">
      <c r="B41" s="460"/>
      <c r="C41" s="461"/>
      <c r="D41" s="461"/>
      <c r="E41" s="461"/>
      <c r="F41" s="461"/>
      <c r="G41" s="461"/>
      <c r="H41" s="461"/>
      <c r="I41" s="462"/>
      <c r="J41" s="40"/>
      <c r="K41" s="40"/>
    </row>
    <row r="42" spans="2:12" ht="34.5" customHeight="1" x14ac:dyDescent="0.2">
      <c r="B42" s="460"/>
      <c r="C42" s="461"/>
      <c r="D42" s="461"/>
      <c r="E42" s="461"/>
      <c r="F42" s="461"/>
      <c r="G42" s="461"/>
      <c r="H42" s="461"/>
      <c r="I42" s="462"/>
      <c r="J42" s="40"/>
      <c r="K42" s="40"/>
    </row>
    <row r="43" spans="2:12" ht="34.5" customHeight="1" x14ac:dyDescent="0.2">
      <c r="B43" s="460"/>
      <c r="C43" s="461"/>
      <c r="D43" s="461"/>
      <c r="E43" s="461"/>
      <c r="F43" s="461"/>
      <c r="G43" s="461"/>
      <c r="H43" s="461"/>
      <c r="I43" s="462"/>
      <c r="J43" s="40"/>
      <c r="K43" s="40"/>
    </row>
    <row r="44" spans="2:12" ht="70.5" customHeight="1" x14ac:dyDescent="0.2">
      <c r="B44" s="463"/>
      <c r="C44" s="464"/>
      <c r="D44" s="464"/>
      <c r="E44" s="464"/>
      <c r="F44" s="464"/>
      <c r="G44" s="464"/>
      <c r="H44" s="464"/>
      <c r="I44" s="465"/>
      <c r="J44" s="41"/>
      <c r="K44" s="41"/>
    </row>
    <row r="45" spans="2:12" ht="156" customHeight="1" x14ac:dyDescent="0.2">
      <c r="B45" s="200" t="s">
        <v>278</v>
      </c>
      <c r="C45" s="466" t="s">
        <v>359</v>
      </c>
      <c r="D45" s="467"/>
      <c r="E45" s="467"/>
      <c r="F45" s="467"/>
      <c r="G45" s="467"/>
      <c r="H45" s="467"/>
      <c r="I45" s="468"/>
      <c r="J45" s="42"/>
      <c r="K45" s="188"/>
    </row>
    <row r="46" spans="2:12" ht="45" customHeight="1" x14ac:dyDescent="0.2">
      <c r="B46" s="200" t="s">
        <v>279</v>
      </c>
      <c r="C46" s="466" t="s">
        <v>354</v>
      </c>
      <c r="D46" s="467"/>
      <c r="E46" s="467"/>
      <c r="F46" s="467"/>
      <c r="G46" s="467"/>
      <c r="H46" s="467"/>
      <c r="I46" s="468"/>
      <c r="J46" s="42"/>
      <c r="K46" s="42"/>
    </row>
    <row r="47" spans="2:12" ht="39" customHeight="1" x14ac:dyDescent="0.2">
      <c r="B47" s="226" t="s">
        <v>280</v>
      </c>
      <c r="C47" s="469" t="s">
        <v>341</v>
      </c>
      <c r="D47" s="470"/>
      <c r="E47" s="470"/>
      <c r="F47" s="470"/>
      <c r="G47" s="470"/>
      <c r="H47" s="470"/>
      <c r="I47" s="471"/>
      <c r="J47" s="42"/>
      <c r="K47" s="42"/>
    </row>
    <row r="48" spans="2:12" ht="22.5" customHeight="1" x14ac:dyDescent="0.2">
      <c r="B48" s="473" t="s">
        <v>236</v>
      </c>
      <c r="C48" s="474"/>
      <c r="D48" s="474"/>
      <c r="E48" s="474"/>
      <c r="F48" s="474"/>
      <c r="G48" s="474"/>
      <c r="H48" s="474"/>
      <c r="I48" s="475"/>
      <c r="J48" s="42"/>
      <c r="K48" s="42"/>
    </row>
    <row r="49" spans="2:11" ht="22.5" customHeight="1" x14ac:dyDescent="0.2">
      <c r="B49" s="452" t="s">
        <v>281</v>
      </c>
      <c r="C49" s="216" t="s">
        <v>282</v>
      </c>
      <c r="D49" s="454" t="s">
        <v>283</v>
      </c>
      <c r="E49" s="454"/>
      <c r="F49" s="454"/>
      <c r="G49" s="454" t="s">
        <v>284</v>
      </c>
      <c r="H49" s="454"/>
      <c r="I49" s="455"/>
      <c r="J49" s="43"/>
      <c r="K49" s="43"/>
    </row>
    <row r="50" spans="2:11" ht="30.75" customHeight="1" x14ac:dyDescent="0.2">
      <c r="B50" s="453"/>
      <c r="C50" s="217" t="s">
        <v>338</v>
      </c>
      <c r="D50" s="456" t="s">
        <v>338</v>
      </c>
      <c r="E50" s="456"/>
      <c r="F50" s="456"/>
      <c r="G50" s="456" t="s">
        <v>338</v>
      </c>
      <c r="H50" s="456"/>
      <c r="I50" s="472"/>
      <c r="J50" s="43"/>
      <c r="K50" s="43"/>
    </row>
    <row r="51" spans="2:11" ht="32.25" customHeight="1" x14ac:dyDescent="0.2">
      <c r="B51" s="227" t="s">
        <v>285</v>
      </c>
      <c r="C51" s="456" t="s">
        <v>345</v>
      </c>
      <c r="D51" s="456"/>
      <c r="E51" s="456"/>
      <c r="F51" s="456"/>
      <c r="G51" s="456"/>
      <c r="H51" s="456"/>
      <c r="I51" s="472"/>
      <c r="J51" s="46"/>
      <c r="K51" s="46"/>
    </row>
    <row r="52" spans="2:11" ht="28.5" customHeight="1" x14ac:dyDescent="0.2">
      <c r="B52" s="228" t="s">
        <v>286</v>
      </c>
      <c r="C52" s="456" t="s">
        <v>339</v>
      </c>
      <c r="D52" s="456"/>
      <c r="E52" s="456"/>
      <c r="F52" s="456"/>
      <c r="G52" s="456"/>
      <c r="H52" s="456"/>
      <c r="I52" s="472"/>
      <c r="J52" s="46"/>
      <c r="K52" s="46"/>
    </row>
    <row r="53" spans="2:11" ht="30" customHeight="1" x14ac:dyDescent="0.2">
      <c r="B53" s="226" t="s">
        <v>287</v>
      </c>
      <c r="C53" s="456" t="s">
        <v>346</v>
      </c>
      <c r="D53" s="456"/>
      <c r="E53" s="456"/>
      <c r="F53" s="456"/>
      <c r="G53" s="456"/>
      <c r="H53" s="456"/>
      <c r="I53" s="472"/>
      <c r="J53" s="47"/>
      <c r="K53" s="47"/>
    </row>
    <row r="54" spans="2:11" ht="31.5" customHeight="1" thickBot="1" x14ac:dyDescent="0.25">
      <c r="B54" s="229" t="s">
        <v>288</v>
      </c>
      <c r="C54" s="530"/>
      <c r="D54" s="530"/>
      <c r="E54" s="530"/>
      <c r="F54" s="530"/>
      <c r="G54" s="530"/>
      <c r="H54" s="530"/>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340</v>
      </c>
    </row>
  </sheetData>
  <sheetProtection algorithmName="SHA-512" hashValue="1fs2sBQnYnMTCJT4g4On0wPtCKrFX9aaUMaN5dnAqFdmheBP+mKf3SP48kSLg3bSoaYwDVpJ7ljk5du1CyS4rA==" saltValue="E/lfmn2NlhZeQ8ml47s05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0" zoomScale="80" zoomScaleNormal="80" workbookViewId="0">
      <selection activeCell="J44" sqref="J44"/>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26"/>
      <c r="C1" s="532" t="s">
        <v>25</v>
      </c>
      <c r="D1" s="532"/>
      <c r="E1" s="532"/>
      <c r="F1" s="532"/>
      <c r="G1" s="532"/>
      <c r="H1" s="532"/>
      <c r="I1" s="528"/>
      <c r="J1" s="13"/>
      <c r="K1" s="13"/>
      <c r="M1" s="177" t="s">
        <v>47</v>
      </c>
    </row>
    <row r="2" spans="2:14" ht="37.5" customHeight="1" x14ac:dyDescent="0.2">
      <c r="B2" s="527"/>
      <c r="C2" s="533" t="s">
        <v>239</v>
      </c>
      <c r="D2" s="533"/>
      <c r="E2" s="533"/>
      <c r="F2" s="533"/>
      <c r="G2" s="533"/>
      <c r="H2" s="533"/>
      <c r="I2" s="529"/>
      <c r="J2" s="13"/>
      <c r="K2" s="13"/>
      <c r="M2" s="177" t="s">
        <v>48</v>
      </c>
    </row>
    <row r="3" spans="2:14" ht="37.5" customHeight="1" x14ac:dyDescent="0.2">
      <c r="B3" s="527"/>
      <c r="C3" s="533" t="s">
        <v>240</v>
      </c>
      <c r="D3" s="533"/>
      <c r="E3" s="533"/>
      <c r="F3" s="533" t="s">
        <v>241</v>
      </c>
      <c r="G3" s="533"/>
      <c r="H3" s="533"/>
      <c r="I3" s="529"/>
      <c r="J3" s="13"/>
      <c r="K3" s="13"/>
      <c r="M3" s="177" t="s">
        <v>50</v>
      </c>
    </row>
    <row r="4" spans="2:14" ht="23.25" customHeight="1" x14ac:dyDescent="0.2">
      <c r="B4" s="534"/>
      <c r="C4" s="535"/>
      <c r="D4" s="535"/>
      <c r="E4" s="535"/>
      <c r="F4" s="535"/>
      <c r="G4" s="535"/>
      <c r="H4" s="535"/>
      <c r="I4" s="536"/>
      <c r="J4" s="15"/>
      <c r="K4" s="15"/>
    </row>
    <row r="5" spans="2:14" ht="24" customHeight="1" x14ac:dyDescent="0.2">
      <c r="B5" s="537" t="s">
        <v>234</v>
      </c>
      <c r="C5" s="538"/>
      <c r="D5" s="538"/>
      <c r="E5" s="538"/>
      <c r="F5" s="538"/>
      <c r="G5" s="538"/>
      <c r="H5" s="538"/>
      <c r="I5" s="539"/>
      <c r="J5" s="64"/>
      <c r="K5" s="64"/>
      <c r="N5" s="6" t="s">
        <v>57</v>
      </c>
    </row>
    <row r="6" spans="2:14" ht="30.75" customHeight="1" x14ac:dyDescent="0.2">
      <c r="B6" s="200" t="s">
        <v>242</v>
      </c>
      <c r="C6" s="198">
        <v>2</v>
      </c>
      <c r="D6" s="540" t="s">
        <v>243</v>
      </c>
      <c r="E6" s="540"/>
      <c r="F6" s="501" t="s">
        <v>291</v>
      </c>
      <c r="G6" s="501"/>
      <c r="H6" s="501"/>
      <c r="I6" s="502"/>
      <c r="J6" s="18"/>
      <c r="K6" s="18"/>
      <c r="M6" s="177" t="s">
        <v>60</v>
      </c>
      <c r="N6" s="6" t="s">
        <v>61</v>
      </c>
    </row>
    <row r="7" spans="2:14" ht="30.75" customHeight="1" x14ac:dyDescent="0.2">
      <c r="B7" s="200" t="s">
        <v>244</v>
      </c>
      <c r="C7" s="198" t="s">
        <v>81</v>
      </c>
      <c r="D7" s="540" t="s">
        <v>245</v>
      </c>
      <c r="E7" s="540"/>
      <c r="F7" s="503" t="s">
        <v>289</v>
      </c>
      <c r="G7" s="503"/>
      <c r="H7" s="199" t="s">
        <v>246</v>
      </c>
      <c r="I7" s="223" t="s">
        <v>76</v>
      </c>
      <c r="J7" s="20"/>
      <c r="K7" s="20"/>
      <c r="M7" s="177" t="s">
        <v>65</v>
      </c>
      <c r="N7" s="6" t="s">
        <v>66</v>
      </c>
    </row>
    <row r="8" spans="2:14" ht="30.75" customHeight="1" x14ac:dyDescent="0.2">
      <c r="B8" s="200" t="s">
        <v>247</v>
      </c>
      <c r="C8" s="501" t="s">
        <v>293</v>
      </c>
      <c r="D8" s="501"/>
      <c r="E8" s="501"/>
      <c r="F8" s="501"/>
      <c r="G8" s="199" t="s">
        <v>248</v>
      </c>
      <c r="H8" s="513">
        <v>7551</v>
      </c>
      <c r="I8" s="514"/>
      <c r="J8" s="22"/>
      <c r="K8" s="22"/>
      <c r="M8" s="177" t="s">
        <v>69</v>
      </c>
      <c r="N8" s="6" t="s">
        <v>70</v>
      </c>
    </row>
    <row r="9" spans="2:14" ht="30.75" customHeight="1" x14ac:dyDescent="0.2">
      <c r="B9" s="200" t="s">
        <v>48</v>
      </c>
      <c r="C9" s="515" t="s">
        <v>65</v>
      </c>
      <c r="D9" s="515"/>
      <c r="E9" s="515"/>
      <c r="F9" s="515"/>
      <c r="G9" s="199" t="s">
        <v>249</v>
      </c>
      <c r="H9" s="516" t="s">
        <v>307</v>
      </c>
      <c r="I9" s="517"/>
      <c r="J9" s="23"/>
      <c r="K9" s="23"/>
      <c r="M9" s="179" t="s">
        <v>73</v>
      </c>
    </row>
    <row r="10" spans="2:14" ht="30.75" customHeight="1" x14ac:dyDescent="0.2">
      <c r="B10" s="200" t="s">
        <v>250</v>
      </c>
      <c r="C10" s="501" t="s">
        <v>344</v>
      </c>
      <c r="D10" s="501"/>
      <c r="E10" s="501"/>
      <c r="F10" s="501"/>
      <c r="G10" s="501"/>
      <c r="H10" s="501"/>
      <c r="I10" s="502"/>
      <c r="J10" s="25"/>
      <c r="K10" s="25"/>
      <c r="M10" s="179"/>
    </row>
    <row r="11" spans="2:14" ht="30.75" customHeight="1" x14ac:dyDescent="0.2">
      <c r="B11" s="200" t="s">
        <v>251</v>
      </c>
      <c r="C11" s="503" t="s">
        <v>302</v>
      </c>
      <c r="D11" s="503"/>
      <c r="E11" s="503"/>
      <c r="F11" s="503"/>
      <c r="G11" s="503"/>
      <c r="H11" s="503"/>
      <c r="I11" s="523"/>
      <c r="J11" s="20"/>
      <c r="K11" s="20"/>
      <c r="M11" s="179"/>
      <c r="N11" s="6" t="s">
        <v>76</v>
      </c>
    </row>
    <row r="12" spans="2:14" ht="30.75" customHeight="1" x14ac:dyDescent="0.2">
      <c r="B12" s="200" t="s">
        <v>254</v>
      </c>
      <c r="C12" s="521" t="s">
        <v>324</v>
      </c>
      <c r="D12" s="521"/>
      <c r="E12" s="521"/>
      <c r="F12" s="521"/>
      <c r="G12" s="199" t="s">
        <v>252</v>
      </c>
      <c r="H12" s="482" t="s">
        <v>91</v>
      </c>
      <c r="I12" s="483"/>
      <c r="J12" s="20"/>
      <c r="K12" s="20"/>
      <c r="M12" s="179" t="s">
        <v>80</v>
      </c>
      <c r="N12" s="6" t="s">
        <v>81</v>
      </c>
    </row>
    <row r="13" spans="2:14" ht="23.25" customHeight="1" x14ac:dyDescent="0.2">
      <c r="B13" s="200" t="s">
        <v>255</v>
      </c>
      <c r="C13" s="522" t="s">
        <v>334</v>
      </c>
      <c r="D13" s="522"/>
      <c r="E13" s="522"/>
      <c r="F13" s="522"/>
      <c r="G13" s="199" t="s">
        <v>253</v>
      </c>
      <c r="H13" s="503" t="s">
        <v>70</v>
      </c>
      <c r="I13" s="523"/>
      <c r="J13" s="20"/>
      <c r="K13" s="20"/>
      <c r="M13" s="179" t="s">
        <v>84</v>
      </c>
    </row>
    <row r="14" spans="2:14" ht="145.5" customHeight="1" x14ac:dyDescent="0.2">
      <c r="B14" s="200" t="s">
        <v>256</v>
      </c>
      <c r="C14" s="553" t="s">
        <v>337</v>
      </c>
      <c r="D14" s="553"/>
      <c r="E14" s="553"/>
      <c r="F14" s="553"/>
      <c r="G14" s="553"/>
      <c r="H14" s="553"/>
      <c r="I14" s="554"/>
      <c r="J14" s="25"/>
      <c r="K14" s="25"/>
      <c r="M14" s="179" t="s">
        <v>86</v>
      </c>
      <c r="N14" s="6"/>
    </row>
    <row r="15" spans="2:14" ht="30.75" customHeight="1" x14ac:dyDescent="0.2">
      <c r="B15" s="200" t="s">
        <v>257</v>
      </c>
      <c r="C15" s="510" t="s">
        <v>327</v>
      </c>
      <c r="D15" s="511"/>
      <c r="E15" s="511"/>
      <c r="F15" s="511"/>
      <c r="G15" s="511"/>
      <c r="H15" s="511"/>
      <c r="I15" s="512"/>
      <c r="J15" s="26"/>
      <c r="K15" s="26"/>
      <c r="M15" s="179" t="s">
        <v>88</v>
      </c>
      <c r="N15" s="6"/>
    </row>
    <row r="16" spans="2:14" ht="36" customHeight="1" x14ac:dyDescent="0.2">
      <c r="B16" s="200" t="s">
        <v>258</v>
      </c>
      <c r="C16" s="501" t="s">
        <v>330</v>
      </c>
      <c r="D16" s="501"/>
      <c r="E16" s="501"/>
      <c r="F16" s="501"/>
      <c r="G16" s="501"/>
      <c r="H16" s="501"/>
      <c r="I16" s="502"/>
      <c r="J16" s="27"/>
      <c r="K16" s="27"/>
      <c r="M16" s="179"/>
      <c r="N16" s="6"/>
    </row>
    <row r="17" spans="2:14" ht="30.75" customHeight="1" x14ac:dyDescent="0.2">
      <c r="B17" s="200" t="s">
        <v>259</v>
      </c>
      <c r="C17" s="503" t="s">
        <v>308</v>
      </c>
      <c r="D17" s="504"/>
      <c r="E17" s="504"/>
      <c r="F17" s="504"/>
      <c r="G17" s="504"/>
      <c r="H17" s="504"/>
      <c r="I17" s="505"/>
      <c r="J17" s="28"/>
      <c r="K17" s="28"/>
      <c r="M17" s="179" t="s">
        <v>91</v>
      </c>
      <c r="N17" s="6"/>
    </row>
    <row r="18" spans="2:14" ht="18" customHeight="1" x14ac:dyDescent="0.2">
      <c r="B18" s="506" t="s">
        <v>265</v>
      </c>
      <c r="C18" s="507" t="s">
        <v>237</v>
      </c>
      <c r="D18" s="507"/>
      <c r="E18" s="507"/>
      <c r="F18" s="508" t="s">
        <v>238</v>
      </c>
      <c r="G18" s="508"/>
      <c r="H18" s="508"/>
      <c r="I18" s="509"/>
      <c r="J18" s="29"/>
      <c r="K18" s="29"/>
      <c r="M18" s="179" t="s">
        <v>79</v>
      </c>
      <c r="N18" s="6"/>
    </row>
    <row r="19" spans="2:14" ht="32.25" customHeight="1" x14ac:dyDescent="0.2">
      <c r="B19" s="506"/>
      <c r="C19" s="501" t="s">
        <v>319</v>
      </c>
      <c r="D19" s="501"/>
      <c r="E19" s="501"/>
      <c r="F19" s="501" t="s">
        <v>320</v>
      </c>
      <c r="G19" s="501"/>
      <c r="H19" s="501"/>
      <c r="I19" s="502"/>
      <c r="J19" s="27"/>
      <c r="K19" s="27"/>
      <c r="M19" s="179" t="s">
        <v>95</v>
      </c>
      <c r="N19" s="6"/>
    </row>
    <row r="20" spans="2:14" ht="35.25" customHeight="1" x14ac:dyDescent="0.2">
      <c r="B20" s="200" t="s">
        <v>266</v>
      </c>
      <c r="C20" s="479" t="s">
        <v>308</v>
      </c>
      <c r="D20" s="480"/>
      <c r="E20" s="481"/>
      <c r="F20" s="482" t="s">
        <v>308</v>
      </c>
      <c r="G20" s="482"/>
      <c r="H20" s="482"/>
      <c r="I20" s="483"/>
      <c r="J20" s="20"/>
      <c r="K20" s="20"/>
      <c r="M20" s="179"/>
      <c r="N20" s="6"/>
    </row>
    <row r="21" spans="2:14" ht="42" customHeight="1" x14ac:dyDescent="0.2">
      <c r="B21" s="200" t="s">
        <v>267</v>
      </c>
      <c r="C21" s="484" t="s">
        <v>321</v>
      </c>
      <c r="D21" s="485"/>
      <c r="E21" s="486"/>
      <c r="F21" s="484" t="s">
        <v>322</v>
      </c>
      <c r="G21" s="485"/>
      <c r="H21" s="485"/>
      <c r="I21" s="487"/>
      <c r="J21" s="26"/>
      <c r="K21" s="26"/>
      <c r="M21" s="179"/>
      <c r="N21" s="6"/>
    </row>
    <row r="22" spans="2:14" ht="23.25" customHeight="1" x14ac:dyDescent="0.2">
      <c r="B22" s="200" t="s">
        <v>268</v>
      </c>
      <c r="C22" s="488">
        <v>44197</v>
      </c>
      <c r="D22" s="485"/>
      <c r="E22" s="486"/>
      <c r="F22" s="199" t="s">
        <v>271</v>
      </c>
      <c r="G22" s="201">
        <v>18043</v>
      </c>
      <c r="H22" s="199" t="s">
        <v>275</v>
      </c>
      <c r="I22" s="202">
        <f>G22</f>
        <v>18043</v>
      </c>
      <c r="J22" s="31"/>
      <c r="K22" s="31"/>
      <c r="M22" s="179"/>
    </row>
    <row r="23" spans="2:14" ht="27" customHeight="1" x14ac:dyDescent="0.2">
      <c r="B23" s="200" t="s">
        <v>269</v>
      </c>
      <c r="C23" s="488">
        <v>44561</v>
      </c>
      <c r="D23" s="485"/>
      <c r="E23" s="486"/>
      <c r="F23" s="199" t="s">
        <v>272</v>
      </c>
      <c r="G23" s="550">
        <v>13098</v>
      </c>
      <c r="H23" s="551"/>
      <c r="I23" s="552"/>
      <c r="J23" s="32"/>
      <c r="K23" s="32"/>
      <c r="M23" s="179"/>
    </row>
    <row r="24" spans="2:14" ht="110.25" customHeight="1" x14ac:dyDescent="0.2">
      <c r="B24" s="203" t="s">
        <v>270</v>
      </c>
      <c r="C24" s="492" t="s">
        <v>88</v>
      </c>
      <c r="D24" s="493"/>
      <c r="E24" s="494"/>
      <c r="F24" s="204" t="s">
        <v>274</v>
      </c>
      <c r="G24" s="541" t="s">
        <v>336</v>
      </c>
      <c r="H24" s="542"/>
      <c r="I24" s="543"/>
      <c r="J24" s="29"/>
      <c r="K24" s="29"/>
      <c r="M24" s="179"/>
    </row>
    <row r="25" spans="2:14" ht="22.5" customHeight="1" x14ac:dyDescent="0.2">
      <c r="B25" s="473" t="s">
        <v>235</v>
      </c>
      <c r="C25" s="474"/>
      <c r="D25" s="474"/>
      <c r="E25" s="474"/>
      <c r="F25" s="474"/>
      <c r="G25" s="474"/>
      <c r="H25" s="474"/>
      <c r="I25" s="475"/>
      <c r="J25" s="64"/>
      <c r="K25" s="64"/>
      <c r="M25" s="179"/>
    </row>
    <row r="26" spans="2:14" ht="43.5" customHeight="1" x14ac:dyDescent="0.2">
      <c r="B26" s="205" t="s">
        <v>105</v>
      </c>
      <c r="C26" s="206" t="s">
        <v>261</v>
      </c>
      <c r="D26" s="206" t="s">
        <v>260</v>
      </c>
      <c r="E26" s="207" t="s">
        <v>264</v>
      </c>
      <c r="F26" s="206" t="s">
        <v>263</v>
      </c>
      <c r="G26" s="206" t="s">
        <v>262</v>
      </c>
      <c r="H26" s="207" t="s">
        <v>276</v>
      </c>
      <c r="I26" s="208" t="s">
        <v>273</v>
      </c>
      <c r="J26" s="27"/>
      <c r="K26" s="27"/>
      <c r="M26" s="179"/>
    </row>
    <row r="27" spans="2:14" ht="15" customHeight="1" x14ac:dyDescent="0.2">
      <c r="B27" s="209" t="s">
        <v>333</v>
      </c>
      <c r="C27" s="210">
        <v>795</v>
      </c>
      <c r="D27" s="211">
        <v>795</v>
      </c>
      <c r="E27" s="212">
        <f>IF(OR(C27=0,C27=""),0,D27/C27)</f>
        <v>1</v>
      </c>
      <c r="F27" s="544">
        <f>SUM(C27:C38)</f>
        <v>13098</v>
      </c>
      <c r="G27" s="544">
        <f>SUM(D27:D38)</f>
        <v>7748</v>
      </c>
      <c r="H27" s="213">
        <f>+(D27*100%)/$G$23</f>
        <v>6.069628950984883E-2</v>
      </c>
      <c r="I27" s="547">
        <f>G27+I22</f>
        <v>25791</v>
      </c>
      <c r="J27" s="39"/>
      <c r="K27" s="39"/>
    </row>
    <row r="28" spans="2:14" ht="15" customHeight="1" x14ac:dyDescent="0.2">
      <c r="B28" s="209" t="s">
        <v>114</v>
      </c>
      <c r="C28" s="210">
        <v>414</v>
      </c>
      <c r="D28" s="210">
        <v>394</v>
      </c>
      <c r="E28" s="212">
        <f t="shared" ref="E28:E38" si="0">IF(OR(C28=0,C28=""),0,D28/C28)</f>
        <v>0.95169082125603865</v>
      </c>
      <c r="F28" s="545"/>
      <c r="G28" s="545"/>
      <c r="H28" s="213">
        <f>+IF(D28="","",((D28*100%)/$G$23)+H27)</f>
        <v>9.0777217895861961E-2</v>
      </c>
      <c r="I28" s="548"/>
      <c r="J28" s="39"/>
      <c r="K28" s="190"/>
    </row>
    <row r="29" spans="2:14" ht="15" customHeight="1" x14ac:dyDescent="0.2">
      <c r="B29" s="209" t="s">
        <v>115</v>
      </c>
      <c r="C29" s="210">
        <v>1000</v>
      </c>
      <c r="D29" s="210">
        <v>1358</v>
      </c>
      <c r="E29" s="212">
        <f t="shared" si="0"/>
        <v>1.3580000000000001</v>
      </c>
      <c r="F29" s="545"/>
      <c r="G29" s="545"/>
      <c r="H29" s="213">
        <f t="shared" ref="H29:H38" si="1">+IF(D29="","",((D29*100%)/$G$23)+H28)</f>
        <v>0.19445716903344024</v>
      </c>
      <c r="I29" s="548"/>
      <c r="J29" s="39"/>
      <c r="K29" s="39"/>
    </row>
    <row r="30" spans="2:14" ht="15" customHeight="1" x14ac:dyDescent="0.2">
      <c r="B30" s="209" t="s">
        <v>116</v>
      </c>
      <c r="C30" s="210">
        <v>1165</v>
      </c>
      <c r="D30" s="210">
        <v>1055</v>
      </c>
      <c r="E30" s="212">
        <f t="shared" si="0"/>
        <v>0.90557939914163088</v>
      </c>
      <c r="F30" s="545"/>
      <c r="G30" s="545"/>
      <c r="H30" s="213">
        <f t="shared" si="1"/>
        <v>0.27500381737669877</v>
      </c>
      <c r="I30" s="548"/>
      <c r="J30" s="39"/>
      <c r="K30" s="39"/>
    </row>
    <row r="31" spans="2:14" ht="15" customHeight="1" x14ac:dyDescent="0.2">
      <c r="B31" s="209" t="s">
        <v>117</v>
      </c>
      <c r="C31" s="210">
        <v>1167</v>
      </c>
      <c r="D31" s="210">
        <v>1274</v>
      </c>
      <c r="E31" s="212">
        <f t="shared" si="0"/>
        <v>1.091688089117395</v>
      </c>
      <c r="F31" s="545"/>
      <c r="G31" s="545"/>
      <c r="H31" s="213">
        <f t="shared" si="1"/>
        <v>0.37227057566040622</v>
      </c>
      <c r="I31" s="548"/>
      <c r="J31" s="39"/>
      <c r="K31" s="39"/>
    </row>
    <row r="32" spans="2:14" ht="15" customHeight="1" x14ac:dyDescent="0.2">
      <c r="B32" s="209" t="s">
        <v>118</v>
      </c>
      <c r="C32" s="210">
        <v>1219</v>
      </c>
      <c r="D32" s="210">
        <v>1307</v>
      </c>
      <c r="E32" s="212">
        <f t="shared" si="0"/>
        <v>1.0721903199343725</v>
      </c>
      <c r="F32" s="545"/>
      <c r="G32" s="545"/>
      <c r="H32" s="213">
        <f t="shared" si="1"/>
        <v>0.47205680256527721</v>
      </c>
      <c r="I32" s="548"/>
      <c r="J32" s="39"/>
      <c r="K32" s="39"/>
    </row>
    <row r="33" spans="2:11" ht="15" customHeight="1" x14ac:dyDescent="0.2">
      <c r="B33" s="209" t="s">
        <v>119</v>
      </c>
      <c r="C33" s="210">
        <v>1219</v>
      </c>
      <c r="D33" s="210">
        <v>1565</v>
      </c>
      <c r="E33" s="212">
        <f t="shared" si="0"/>
        <v>1.283839212469237</v>
      </c>
      <c r="F33" s="545"/>
      <c r="G33" s="545"/>
      <c r="H33" s="213">
        <f t="shared" si="1"/>
        <v>0.59154069323560854</v>
      </c>
      <c r="I33" s="548"/>
      <c r="J33" s="39"/>
      <c r="K33" s="39"/>
    </row>
    <row r="34" spans="2:11" ht="15" customHeight="1" x14ac:dyDescent="0.2">
      <c r="B34" s="209" t="s">
        <v>120</v>
      </c>
      <c r="C34" s="210">
        <v>1229</v>
      </c>
      <c r="D34" s="210"/>
      <c r="E34" s="212">
        <f t="shared" si="0"/>
        <v>0</v>
      </c>
      <c r="F34" s="545"/>
      <c r="G34" s="545"/>
      <c r="H34" s="213" t="str">
        <f t="shared" si="1"/>
        <v/>
      </c>
      <c r="I34" s="548"/>
      <c r="J34" s="39"/>
      <c r="K34" s="39"/>
    </row>
    <row r="35" spans="2:11" ht="15" customHeight="1" x14ac:dyDescent="0.2">
      <c r="B35" s="209" t="s">
        <v>121</v>
      </c>
      <c r="C35" s="210">
        <v>1234</v>
      </c>
      <c r="D35" s="210"/>
      <c r="E35" s="212">
        <f t="shared" si="0"/>
        <v>0</v>
      </c>
      <c r="F35" s="545"/>
      <c r="G35" s="545"/>
      <c r="H35" s="213" t="str">
        <f t="shared" si="1"/>
        <v/>
      </c>
      <c r="I35" s="548"/>
      <c r="J35" s="39"/>
      <c r="K35" s="39"/>
    </row>
    <row r="36" spans="2:11" ht="15" customHeight="1" x14ac:dyDescent="0.2">
      <c r="B36" s="209" t="s">
        <v>122</v>
      </c>
      <c r="C36" s="210">
        <v>1224</v>
      </c>
      <c r="D36" s="210"/>
      <c r="E36" s="212">
        <f t="shared" si="0"/>
        <v>0</v>
      </c>
      <c r="F36" s="545"/>
      <c r="G36" s="545"/>
      <c r="H36" s="213" t="str">
        <f t="shared" si="1"/>
        <v/>
      </c>
      <c r="I36" s="548"/>
      <c r="J36" s="39"/>
      <c r="K36" s="39"/>
    </row>
    <row r="37" spans="2:11" ht="15" customHeight="1" x14ac:dyDescent="0.2">
      <c r="B37" s="209" t="s">
        <v>123</v>
      </c>
      <c r="C37" s="210">
        <v>1219</v>
      </c>
      <c r="D37" s="210"/>
      <c r="E37" s="212">
        <f t="shared" si="0"/>
        <v>0</v>
      </c>
      <c r="F37" s="545"/>
      <c r="G37" s="545"/>
      <c r="H37" s="213" t="str">
        <f t="shared" si="1"/>
        <v/>
      </c>
      <c r="I37" s="548"/>
      <c r="J37" s="39"/>
      <c r="K37" s="39"/>
    </row>
    <row r="38" spans="2:11" ht="15" customHeight="1" x14ac:dyDescent="0.2">
      <c r="B38" s="209" t="s">
        <v>124</v>
      </c>
      <c r="C38" s="224">
        <v>1213</v>
      </c>
      <c r="D38" s="224"/>
      <c r="E38" s="212">
        <f t="shared" si="0"/>
        <v>0</v>
      </c>
      <c r="F38" s="546"/>
      <c r="G38" s="546"/>
      <c r="H38" s="213" t="str">
        <f t="shared" si="1"/>
        <v/>
      </c>
      <c r="I38" s="549"/>
      <c r="J38" s="39"/>
      <c r="K38" s="39"/>
    </row>
    <row r="39" spans="2:11" ht="33.75" customHeight="1" x14ac:dyDescent="0.2">
      <c r="B39" s="225" t="s">
        <v>277</v>
      </c>
      <c r="C39" s="476" t="s">
        <v>355</v>
      </c>
      <c r="D39" s="477"/>
      <c r="E39" s="477"/>
      <c r="F39" s="477"/>
      <c r="G39" s="477"/>
      <c r="H39" s="477"/>
      <c r="I39" s="478"/>
      <c r="J39" s="40"/>
      <c r="K39" s="40"/>
    </row>
    <row r="40" spans="2:11" ht="34.5" customHeight="1" x14ac:dyDescent="0.2">
      <c r="B40" s="457"/>
      <c r="C40" s="458"/>
      <c r="D40" s="458"/>
      <c r="E40" s="458"/>
      <c r="F40" s="458"/>
      <c r="G40" s="458"/>
      <c r="H40" s="458"/>
      <c r="I40" s="459"/>
      <c r="J40" s="64"/>
      <c r="K40" s="64"/>
    </row>
    <row r="41" spans="2:11" ht="34.5" customHeight="1" x14ac:dyDescent="0.2">
      <c r="B41" s="460"/>
      <c r="C41" s="461"/>
      <c r="D41" s="461"/>
      <c r="E41" s="461"/>
      <c r="F41" s="461"/>
      <c r="G41" s="461"/>
      <c r="H41" s="461"/>
      <c r="I41" s="462"/>
      <c r="J41" s="40"/>
      <c r="K41" s="40"/>
    </row>
    <row r="42" spans="2:11" ht="34.5" customHeight="1" x14ac:dyDescent="0.2">
      <c r="B42" s="460"/>
      <c r="C42" s="461"/>
      <c r="D42" s="461"/>
      <c r="E42" s="461"/>
      <c r="F42" s="461"/>
      <c r="G42" s="461"/>
      <c r="H42" s="461"/>
      <c r="I42" s="462"/>
      <c r="J42" s="40"/>
      <c r="K42" s="40"/>
    </row>
    <row r="43" spans="2:11" ht="34.5" customHeight="1" x14ac:dyDescent="0.2">
      <c r="B43" s="460"/>
      <c r="C43" s="461"/>
      <c r="D43" s="461"/>
      <c r="E43" s="461"/>
      <c r="F43" s="461"/>
      <c r="G43" s="461"/>
      <c r="H43" s="461"/>
      <c r="I43" s="462"/>
      <c r="J43" s="40"/>
      <c r="K43" s="40"/>
    </row>
    <row r="44" spans="2:11" ht="95.25" customHeight="1" x14ac:dyDescent="0.2">
      <c r="B44" s="463"/>
      <c r="C44" s="464"/>
      <c r="D44" s="464"/>
      <c r="E44" s="464"/>
      <c r="F44" s="464"/>
      <c r="G44" s="464"/>
      <c r="H44" s="464"/>
      <c r="I44" s="465"/>
      <c r="J44" s="41"/>
      <c r="K44" s="41"/>
    </row>
    <row r="45" spans="2:11" ht="240" customHeight="1" x14ac:dyDescent="0.2">
      <c r="B45" s="200" t="s">
        <v>278</v>
      </c>
      <c r="C45" s="466" t="s">
        <v>358</v>
      </c>
      <c r="D45" s="467"/>
      <c r="E45" s="467"/>
      <c r="F45" s="467"/>
      <c r="G45" s="467"/>
      <c r="H45" s="467"/>
      <c r="I45" s="468"/>
      <c r="J45" s="42"/>
      <c r="K45" s="42"/>
    </row>
    <row r="46" spans="2:11" ht="36" customHeight="1" x14ac:dyDescent="0.2">
      <c r="B46" s="200" t="s">
        <v>279</v>
      </c>
      <c r="C46" s="466" t="s">
        <v>223</v>
      </c>
      <c r="D46" s="467"/>
      <c r="E46" s="467"/>
      <c r="F46" s="467"/>
      <c r="G46" s="467"/>
      <c r="H46" s="467"/>
      <c r="I46" s="468"/>
      <c r="J46" s="42"/>
      <c r="K46" s="42"/>
    </row>
    <row r="47" spans="2:11" ht="81.75" customHeight="1" x14ac:dyDescent="0.2">
      <c r="B47" s="226" t="s">
        <v>280</v>
      </c>
      <c r="C47" s="469" t="s">
        <v>342</v>
      </c>
      <c r="D47" s="470"/>
      <c r="E47" s="470"/>
      <c r="F47" s="470"/>
      <c r="G47" s="470"/>
      <c r="H47" s="470"/>
      <c r="I47" s="471"/>
      <c r="J47" s="42"/>
      <c r="K47" s="42"/>
    </row>
    <row r="48" spans="2:11" ht="22.5" customHeight="1" x14ac:dyDescent="0.2">
      <c r="B48" s="473" t="s">
        <v>236</v>
      </c>
      <c r="C48" s="474"/>
      <c r="D48" s="474"/>
      <c r="E48" s="474"/>
      <c r="F48" s="474"/>
      <c r="G48" s="474"/>
      <c r="H48" s="474"/>
      <c r="I48" s="475"/>
      <c r="J48" s="42"/>
      <c r="K48" s="42"/>
    </row>
    <row r="49" spans="2:11" ht="22.5" customHeight="1" x14ac:dyDescent="0.2">
      <c r="B49" s="452" t="s">
        <v>281</v>
      </c>
      <c r="C49" s="216" t="s">
        <v>282</v>
      </c>
      <c r="D49" s="454" t="s">
        <v>283</v>
      </c>
      <c r="E49" s="454"/>
      <c r="F49" s="454"/>
      <c r="G49" s="454" t="s">
        <v>284</v>
      </c>
      <c r="H49" s="454"/>
      <c r="I49" s="455"/>
      <c r="J49" s="43"/>
      <c r="K49" s="43"/>
    </row>
    <row r="50" spans="2:11" ht="50.25" customHeight="1" x14ac:dyDescent="0.2">
      <c r="B50" s="453"/>
      <c r="C50" s="217" t="s">
        <v>338</v>
      </c>
      <c r="D50" s="456" t="s">
        <v>338</v>
      </c>
      <c r="E50" s="456"/>
      <c r="F50" s="456"/>
      <c r="G50" s="456" t="s">
        <v>338</v>
      </c>
      <c r="H50" s="456"/>
      <c r="I50" s="472"/>
      <c r="J50" s="43"/>
      <c r="K50" s="43"/>
    </row>
    <row r="51" spans="2:11" ht="82.5" customHeight="1" x14ac:dyDescent="0.2">
      <c r="B51" s="227" t="s">
        <v>285</v>
      </c>
      <c r="C51" s="456" t="s">
        <v>347</v>
      </c>
      <c r="D51" s="456"/>
      <c r="E51" s="456"/>
      <c r="F51" s="456"/>
      <c r="G51" s="456"/>
      <c r="H51" s="456"/>
      <c r="I51" s="472"/>
      <c r="J51" s="46"/>
      <c r="K51" s="46"/>
    </row>
    <row r="52" spans="2:11" ht="28.5" customHeight="1" x14ac:dyDescent="0.2">
      <c r="B52" s="228" t="s">
        <v>286</v>
      </c>
      <c r="C52" s="456" t="s">
        <v>339</v>
      </c>
      <c r="D52" s="456"/>
      <c r="E52" s="456"/>
      <c r="F52" s="456"/>
      <c r="G52" s="456"/>
      <c r="H52" s="456"/>
      <c r="I52" s="472"/>
      <c r="J52" s="46"/>
      <c r="K52" s="46"/>
    </row>
    <row r="53" spans="2:11" ht="30" customHeight="1" x14ac:dyDescent="0.2">
      <c r="B53" s="226" t="s">
        <v>287</v>
      </c>
      <c r="C53" s="456" t="s">
        <v>346</v>
      </c>
      <c r="D53" s="456"/>
      <c r="E53" s="456"/>
      <c r="F53" s="456"/>
      <c r="G53" s="456"/>
      <c r="H53" s="456"/>
      <c r="I53" s="472"/>
      <c r="J53" s="47"/>
      <c r="K53" s="47"/>
    </row>
    <row r="54" spans="2:11" ht="31.5" customHeight="1" thickBot="1" x14ac:dyDescent="0.25">
      <c r="B54" s="229" t="s">
        <v>288</v>
      </c>
      <c r="C54" s="530"/>
      <c r="D54" s="530"/>
      <c r="E54" s="530"/>
      <c r="F54" s="530"/>
      <c r="G54" s="530"/>
      <c r="H54" s="530"/>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U4x/fh8K7L8RNahxXk+4MeXQiY4yqBWp9YQBNpIVmBhFKlgUx1pKFc3nwuWL/cSZwmR8zc/xdVuQHrT6bcXog==" saltValue="rOtwwYLkpbrgf15i89/Wi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9" zoomScale="80" zoomScaleNormal="80" workbookViewId="0">
      <selection activeCell="J45" sqref="J4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74"/>
      <c r="C1" s="533" t="s">
        <v>25</v>
      </c>
      <c r="D1" s="533"/>
      <c r="E1" s="533"/>
      <c r="F1" s="533"/>
      <c r="G1" s="533"/>
      <c r="H1" s="533"/>
      <c r="I1" s="575"/>
      <c r="J1" s="13"/>
      <c r="K1" s="13"/>
      <c r="M1" s="177" t="s">
        <v>47</v>
      </c>
    </row>
    <row r="2" spans="2:14" ht="37.5" customHeight="1" x14ac:dyDescent="0.2">
      <c r="B2" s="574"/>
      <c r="C2" s="533" t="s">
        <v>239</v>
      </c>
      <c r="D2" s="533"/>
      <c r="E2" s="533"/>
      <c r="F2" s="533"/>
      <c r="G2" s="533"/>
      <c r="H2" s="533"/>
      <c r="I2" s="575"/>
      <c r="J2" s="13"/>
      <c r="K2" s="13"/>
      <c r="M2" s="177" t="s">
        <v>48</v>
      </c>
    </row>
    <row r="3" spans="2:14" ht="37.5" customHeight="1" x14ac:dyDescent="0.2">
      <c r="B3" s="574"/>
      <c r="C3" s="533" t="s">
        <v>240</v>
      </c>
      <c r="D3" s="533"/>
      <c r="E3" s="533"/>
      <c r="F3" s="533" t="s">
        <v>241</v>
      </c>
      <c r="G3" s="533"/>
      <c r="H3" s="533"/>
      <c r="I3" s="575"/>
      <c r="J3" s="13"/>
      <c r="K3" s="13"/>
      <c r="M3" s="177" t="s">
        <v>50</v>
      </c>
    </row>
    <row r="4" spans="2:14" ht="23.25" customHeight="1" x14ac:dyDescent="0.2">
      <c r="B4" s="535"/>
      <c r="C4" s="535"/>
      <c r="D4" s="535"/>
      <c r="E4" s="535"/>
      <c r="F4" s="535"/>
      <c r="G4" s="535"/>
      <c r="H4" s="535"/>
      <c r="I4" s="535"/>
      <c r="J4" s="15"/>
      <c r="K4" s="15"/>
    </row>
    <row r="5" spans="2:14" ht="24" customHeight="1" x14ac:dyDescent="0.2">
      <c r="B5" s="538" t="s">
        <v>234</v>
      </c>
      <c r="C5" s="538"/>
      <c r="D5" s="538"/>
      <c r="E5" s="538"/>
      <c r="F5" s="538"/>
      <c r="G5" s="538"/>
      <c r="H5" s="538"/>
      <c r="I5" s="538"/>
      <c r="J5" s="64"/>
      <c r="K5" s="64"/>
      <c r="N5" s="178" t="s">
        <v>57</v>
      </c>
    </row>
    <row r="6" spans="2:14" ht="30.75" customHeight="1" x14ac:dyDescent="0.2">
      <c r="B6" s="197" t="s">
        <v>242</v>
      </c>
      <c r="C6" s="198">
        <v>3</v>
      </c>
      <c r="D6" s="540" t="s">
        <v>243</v>
      </c>
      <c r="E6" s="540"/>
      <c r="F6" s="501" t="s">
        <v>290</v>
      </c>
      <c r="G6" s="501"/>
      <c r="H6" s="501"/>
      <c r="I6" s="501"/>
      <c r="J6" s="18"/>
      <c r="K6" s="18"/>
      <c r="M6" s="177" t="s">
        <v>60</v>
      </c>
      <c r="N6" s="178" t="s">
        <v>61</v>
      </c>
    </row>
    <row r="7" spans="2:14" ht="30.75" customHeight="1" x14ac:dyDescent="0.2">
      <c r="B7" s="197" t="s">
        <v>244</v>
      </c>
      <c r="C7" s="198" t="s">
        <v>81</v>
      </c>
      <c r="D7" s="540" t="s">
        <v>245</v>
      </c>
      <c r="E7" s="540"/>
      <c r="F7" s="503" t="s">
        <v>289</v>
      </c>
      <c r="G7" s="503"/>
      <c r="H7" s="199" t="s">
        <v>246</v>
      </c>
      <c r="I7" s="198" t="s">
        <v>81</v>
      </c>
      <c r="J7" s="20"/>
      <c r="K7" s="20"/>
      <c r="M7" s="177" t="s">
        <v>65</v>
      </c>
      <c r="N7" s="178" t="s">
        <v>66</v>
      </c>
    </row>
    <row r="8" spans="2:14" ht="30.75" customHeight="1" x14ac:dyDescent="0.2">
      <c r="B8" s="197" t="s">
        <v>247</v>
      </c>
      <c r="C8" s="501" t="s">
        <v>293</v>
      </c>
      <c r="D8" s="501"/>
      <c r="E8" s="501"/>
      <c r="F8" s="501"/>
      <c r="G8" s="199" t="s">
        <v>248</v>
      </c>
      <c r="H8" s="513">
        <v>7551</v>
      </c>
      <c r="I8" s="513"/>
      <c r="J8" s="22"/>
      <c r="K8" s="22"/>
      <c r="M8" s="177" t="s">
        <v>69</v>
      </c>
      <c r="N8" s="178" t="s">
        <v>70</v>
      </c>
    </row>
    <row r="9" spans="2:14" ht="30.75" customHeight="1" x14ac:dyDescent="0.2">
      <c r="B9" s="197" t="s">
        <v>48</v>
      </c>
      <c r="C9" s="515" t="s">
        <v>65</v>
      </c>
      <c r="D9" s="515"/>
      <c r="E9" s="515"/>
      <c r="F9" s="515"/>
      <c r="G9" s="199" t="s">
        <v>249</v>
      </c>
      <c r="H9" s="516" t="s">
        <v>306</v>
      </c>
      <c r="I9" s="516"/>
      <c r="J9" s="23"/>
      <c r="K9" s="23"/>
      <c r="M9" s="179" t="s">
        <v>73</v>
      </c>
    </row>
    <row r="10" spans="2:14" ht="30.75" customHeight="1" x14ac:dyDescent="0.2">
      <c r="B10" s="197" t="s">
        <v>250</v>
      </c>
      <c r="C10" s="501" t="s">
        <v>344</v>
      </c>
      <c r="D10" s="501"/>
      <c r="E10" s="501"/>
      <c r="F10" s="501"/>
      <c r="G10" s="501"/>
      <c r="H10" s="501"/>
      <c r="I10" s="501"/>
      <c r="J10" s="25"/>
      <c r="K10" s="25"/>
      <c r="M10" s="179"/>
    </row>
    <row r="11" spans="2:14" ht="30.75" customHeight="1" x14ac:dyDescent="0.2">
      <c r="B11" s="197" t="s">
        <v>251</v>
      </c>
      <c r="C11" s="573" t="s">
        <v>303</v>
      </c>
      <c r="D11" s="573"/>
      <c r="E11" s="573"/>
      <c r="F11" s="573"/>
      <c r="G11" s="573"/>
      <c r="H11" s="573"/>
      <c r="I11" s="573"/>
      <c r="J11" s="20"/>
      <c r="K11" s="20"/>
      <c r="M11" s="179"/>
      <c r="N11" s="178" t="s">
        <v>76</v>
      </c>
    </row>
    <row r="12" spans="2:14" ht="30.75" customHeight="1" x14ac:dyDescent="0.2">
      <c r="B12" s="197" t="s">
        <v>254</v>
      </c>
      <c r="C12" s="521" t="s">
        <v>309</v>
      </c>
      <c r="D12" s="521"/>
      <c r="E12" s="521"/>
      <c r="F12" s="521"/>
      <c r="G12" s="199" t="s">
        <v>252</v>
      </c>
      <c r="H12" s="482" t="s">
        <v>91</v>
      </c>
      <c r="I12" s="482"/>
      <c r="J12" s="20"/>
      <c r="K12" s="20"/>
      <c r="M12" s="179" t="s">
        <v>80</v>
      </c>
      <c r="N12" s="178" t="s">
        <v>81</v>
      </c>
    </row>
    <row r="13" spans="2:14" ht="30.75" customHeight="1" x14ac:dyDescent="0.2">
      <c r="B13" s="197" t="s">
        <v>255</v>
      </c>
      <c r="C13" s="522" t="s">
        <v>334</v>
      </c>
      <c r="D13" s="522"/>
      <c r="E13" s="522"/>
      <c r="F13" s="522"/>
      <c r="G13" s="199" t="s">
        <v>253</v>
      </c>
      <c r="H13" s="503" t="s">
        <v>70</v>
      </c>
      <c r="I13" s="503"/>
      <c r="J13" s="20"/>
      <c r="K13" s="20"/>
      <c r="M13" s="179" t="s">
        <v>84</v>
      </c>
    </row>
    <row r="14" spans="2:14" ht="64.5" customHeight="1" x14ac:dyDescent="0.2">
      <c r="B14" s="197" t="s">
        <v>256</v>
      </c>
      <c r="C14" s="524" t="s">
        <v>329</v>
      </c>
      <c r="D14" s="524"/>
      <c r="E14" s="524"/>
      <c r="F14" s="524"/>
      <c r="G14" s="524"/>
      <c r="H14" s="524"/>
      <c r="I14" s="524"/>
      <c r="J14" s="25"/>
      <c r="K14" s="25"/>
      <c r="M14" s="179" t="s">
        <v>86</v>
      </c>
    </row>
    <row r="15" spans="2:14" ht="30.75" customHeight="1" x14ac:dyDescent="0.2">
      <c r="B15" s="197" t="s">
        <v>257</v>
      </c>
      <c r="C15" s="510" t="s">
        <v>327</v>
      </c>
      <c r="D15" s="511"/>
      <c r="E15" s="511"/>
      <c r="F15" s="511"/>
      <c r="G15" s="511"/>
      <c r="H15" s="511"/>
      <c r="I15" s="572"/>
      <c r="J15" s="26"/>
      <c r="K15" s="26"/>
      <c r="M15" s="179" t="s">
        <v>88</v>
      </c>
    </row>
    <row r="16" spans="2:14" ht="20.25" customHeight="1" x14ac:dyDescent="0.2">
      <c r="B16" s="197" t="s">
        <v>258</v>
      </c>
      <c r="C16" s="501" t="s">
        <v>310</v>
      </c>
      <c r="D16" s="501"/>
      <c r="E16" s="501"/>
      <c r="F16" s="501"/>
      <c r="G16" s="501"/>
      <c r="H16" s="501"/>
      <c r="I16" s="501"/>
      <c r="J16" s="27"/>
      <c r="K16" s="27"/>
      <c r="M16" s="179"/>
    </row>
    <row r="17" spans="2:18" ht="30.75" customHeight="1" x14ac:dyDescent="0.2">
      <c r="B17" s="197" t="s">
        <v>259</v>
      </c>
      <c r="C17" s="503" t="s">
        <v>308</v>
      </c>
      <c r="D17" s="504"/>
      <c r="E17" s="504"/>
      <c r="F17" s="504"/>
      <c r="G17" s="504"/>
      <c r="H17" s="504"/>
      <c r="I17" s="504"/>
      <c r="J17" s="28"/>
      <c r="K17" s="28"/>
      <c r="M17" s="179" t="s">
        <v>91</v>
      </c>
    </row>
    <row r="18" spans="2:18" ht="18" customHeight="1" x14ac:dyDescent="0.2">
      <c r="B18" s="571" t="s">
        <v>265</v>
      </c>
      <c r="C18" s="507" t="s">
        <v>237</v>
      </c>
      <c r="D18" s="507"/>
      <c r="E18" s="507"/>
      <c r="F18" s="508" t="s">
        <v>238</v>
      </c>
      <c r="G18" s="508"/>
      <c r="H18" s="508"/>
      <c r="I18" s="508"/>
      <c r="J18" s="193"/>
      <c r="K18" s="29"/>
      <c r="M18" s="179"/>
    </row>
    <row r="19" spans="2:18" ht="25.5" customHeight="1" x14ac:dyDescent="0.2">
      <c r="B19" s="571"/>
      <c r="C19" s="501" t="s">
        <v>311</v>
      </c>
      <c r="D19" s="501"/>
      <c r="E19" s="501"/>
      <c r="F19" s="501" t="s">
        <v>332</v>
      </c>
      <c r="G19" s="501"/>
      <c r="H19" s="501"/>
      <c r="I19" s="501"/>
      <c r="J19" s="27"/>
      <c r="K19" s="27"/>
      <c r="M19" s="179"/>
    </row>
    <row r="20" spans="2:18" ht="39.75" customHeight="1" x14ac:dyDescent="0.2">
      <c r="B20" s="200" t="s">
        <v>266</v>
      </c>
      <c r="C20" s="479" t="s">
        <v>312</v>
      </c>
      <c r="D20" s="480"/>
      <c r="E20" s="481"/>
      <c r="F20" s="482" t="s">
        <v>312</v>
      </c>
      <c r="G20" s="482"/>
      <c r="H20" s="482"/>
      <c r="I20" s="483"/>
      <c r="J20" s="20"/>
      <c r="K20" s="20"/>
      <c r="M20" s="179"/>
    </row>
    <row r="21" spans="2:18" ht="42" customHeight="1" x14ac:dyDescent="0.2">
      <c r="B21" s="200" t="s">
        <v>267</v>
      </c>
      <c r="C21" s="484" t="s">
        <v>313</v>
      </c>
      <c r="D21" s="485"/>
      <c r="E21" s="486"/>
      <c r="F21" s="484" t="s">
        <v>314</v>
      </c>
      <c r="G21" s="485"/>
      <c r="H21" s="485"/>
      <c r="I21" s="487"/>
      <c r="J21" s="26"/>
      <c r="K21" s="26"/>
      <c r="M21" s="179"/>
    </row>
    <row r="22" spans="2:18" ht="23.25" customHeight="1" x14ac:dyDescent="0.2">
      <c r="B22" s="200" t="s">
        <v>268</v>
      </c>
      <c r="C22" s="488">
        <v>44197</v>
      </c>
      <c r="D22" s="485"/>
      <c r="E22" s="486"/>
      <c r="F22" s="199" t="s">
        <v>271</v>
      </c>
      <c r="G22" s="219">
        <v>9.6000000000000002E-2</v>
      </c>
      <c r="H22" s="199" t="s">
        <v>275</v>
      </c>
      <c r="I22" s="220">
        <f>G22</f>
        <v>9.6000000000000002E-2</v>
      </c>
      <c r="J22" s="240"/>
      <c r="K22" s="31"/>
      <c r="M22" s="179"/>
    </row>
    <row r="23" spans="2:18" ht="27" customHeight="1" x14ac:dyDescent="0.2">
      <c r="B23" s="200" t="s">
        <v>269</v>
      </c>
      <c r="C23" s="488">
        <v>44561</v>
      </c>
      <c r="D23" s="485"/>
      <c r="E23" s="486"/>
      <c r="F23" s="199" t="s">
        <v>272</v>
      </c>
      <c r="G23" s="484">
        <v>0.16400000000000001</v>
      </c>
      <c r="H23" s="485"/>
      <c r="I23" s="486"/>
      <c r="J23" s="32"/>
      <c r="K23" s="32"/>
      <c r="M23" s="179"/>
      <c r="N23" s="181"/>
      <c r="P23" s="178">
        <f>N24*M23</f>
        <v>0</v>
      </c>
      <c r="R23" s="178">
        <v>9.5300000000000003E-3</v>
      </c>
    </row>
    <row r="24" spans="2:18" ht="30.75" customHeight="1" x14ac:dyDescent="0.2">
      <c r="B24" s="203" t="s">
        <v>270</v>
      </c>
      <c r="C24" s="492" t="s">
        <v>88</v>
      </c>
      <c r="D24" s="493"/>
      <c r="E24" s="494"/>
      <c r="F24" s="204" t="s">
        <v>274</v>
      </c>
      <c r="G24" s="484" t="s">
        <v>223</v>
      </c>
      <c r="H24" s="485"/>
      <c r="I24" s="486"/>
      <c r="J24" s="193"/>
      <c r="K24" s="192"/>
      <c r="M24" s="180"/>
      <c r="N24" s="182"/>
      <c r="O24" s="182" t="e">
        <f>N24/N23</f>
        <v>#DIV/0!</v>
      </c>
      <c r="P24" s="182"/>
      <c r="R24" s="178">
        <v>9.5300000000000003E-3</v>
      </c>
    </row>
    <row r="25" spans="2:18" ht="22.5" customHeight="1" x14ac:dyDescent="0.2">
      <c r="B25" s="473" t="s">
        <v>235</v>
      </c>
      <c r="C25" s="474"/>
      <c r="D25" s="474"/>
      <c r="E25" s="474"/>
      <c r="F25" s="474"/>
      <c r="G25" s="474"/>
      <c r="H25" s="474"/>
      <c r="I25" s="475"/>
      <c r="J25" s="64"/>
      <c r="K25" s="64"/>
      <c r="L25" s="176"/>
      <c r="M25" s="179"/>
      <c r="R25" s="178">
        <v>1.6199999999999999E-2</v>
      </c>
    </row>
    <row r="26" spans="2:18" ht="43.5" customHeight="1" x14ac:dyDescent="0.2">
      <c r="B26" s="205" t="s">
        <v>105</v>
      </c>
      <c r="C26" s="206" t="s">
        <v>261</v>
      </c>
      <c r="D26" s="206" t="s">
        <v>260</v>
      </c>
      <c r="E26" s="207" t="s">
        <v>264</v>
      </c>
      <c r="F26" s="206" t="s">
        <v>263</v>
      </c>
      <c r="G26" s="206" t="s">
        <v>262</v>
      </c>
      <c r="H26" s="207" t="s">
        <v>276</v>
      </c>
      <c r="I26" s="208" t="s">
        <v>273</v>
      </c>
      <c r="J26" s="196"/>
      <c r="K26" s="243"/>
      <c r="L26" s="176"/>
      <c r="M26" s="179"/>
      <c r="R26" s="178">
        <v>1.6199999999999999E-2</v>
      </c>
    </row>
    <row r="27" spans="2:18" ht="12" customHeight="1" x14ac:dyDescent="0.2">
      <c r="B27" s="209" t="s">
        <v>333</v>
      </c>
      <c r="C27" s="221">
        <v>1.4500000000000001E-2</v>
      </c>
      <c r="D27" s="222">
        <v>1.06E-2</v>
      </c>
      <c r="E27" s="212">
        <f>IF(OR(C27=0,C27=""),0,D27/C27)</f>
        <v>0.73103448275862071</v>
      </c>
      <c r="F27" s="557">
        <f>SUM(C27:C38)</f>
        <v>0.16379999999999997</v>
      </c>
      <c r="G27" s="560">
        <f>SUM(D27:D38)</f>
        <v>8.6499999999999994E-2</v>
      </c>
      <c r="H27" s="213">
        <f>+(D27*100%)/$G$23</f>
        <v>6.4634146341463417E-2</v>
      </c>
      <c r="I27" s="560">
        <f>G27+I22</f>
        <v>0.1825</v>
      </c>
      <c r="J27" s="195"/>
      <c r="K27" s="190"/>
    </row>
    <row r="28" spans="2:18" ht="12" customHeight="1" x14ac:dyDescent="0.2">
      <c r="B28" s="209" t="s">
        <v>114</v>
      </c>
      <c r="C28" s="221">
        <v>1.18E-2</v>
      </c>
      <c r="D28" s="222">
        <v>1.18E-2</v>
      </c>
      <c r="E28" s="212">
        <f t="shared" ref="E28:E38" si="0">IF(OR(C28=0,C28=""),0,D28/C28)</f>
        <v>1</v>
      </c>
      <c r="F28" s="558"/>
      <c r="G28" s="561"/>
      <c r="H28" s="213">
        <f>+IF(D28="","",((D28*100%)/$G$23)+H27)</f>
        <v>0.13658536585365855</v>
      </c>
      <c r="I28" s="561"/>
      <c r="J28" s="191"/>
      <c r="K28" s="39"/>
    </row>
    <row r="29" spans="2:18" ht="12" customHeight="1" x14ac:dyDescent="0.2">
      <c r="B29" s="209" t="s">
        <v>115</v>
      </c>
      <c r="C29" s="221">
        <v>1.21E-2</v>
      </c>
      <c r="D29" s="222">
        <v>1.15E-2</v>
      </c>
      <c r="E29" s="212">
        <f t="shared" si="0"/>
        <v>0.95041322314049592</v>
      </c>
      <c r="F29" s="558"/>
      <c r="G29" s="561"/>
      <c r="H29" s="213">
        <f t="shared" ref="H29:H38" si="1">+IF(D29="","",((D29*100%)/$G$23)+H28)</f>
        <v>0.20670731707317075</v>
      </c>
      <c r="I29" s="561"/>
      <c r="J29" s="191"/>
      <c r="K29" s="39"/>
    </row>
    <row r="30" spans="2:18" ht="12" customHeight="1" x14ac:dyDescent="0.2">
      <c r="B30" s="209" t="s">
        <v>116</v>
      </c>
      <c r="C30" s="221">
        <v>1.54E-2</v>
      </c>
      <c r="D30" s="222">
        <v>1.4999999999999999E-2</v>
      </c>
      <c r="E30" s="212">
        <f t="shared" si="0"/>
        <v>0.97402597402597391</v>
      </c>
      <c r="F30" s="558"/>
      <c r="G30" s="561"/>
      <c r="H30" s="213">
        <f t="shared" si="1"/>
        <v>0.29817073170731712</v>
      </c>
      <c r="I30" s="561"/>
      <c r="J30" s="195"/>
      <c r="K30" s="39"/>
    </row>
    <row r="31" spans="2:18" ht="12" customHeight="1" x14ac:dyDescent="0.2">
      <c r="B31" s="209" t="s">
        <v>117</v>
      </c>
      <c r="C31" s="221">
        <v>1.54E-2</v>
      </c>
      <c r="D31" s="222">
        <v>1.26E-2</v>
      </c>
      <c r="E31" s="212">
        <f t="shared" si="0"/>
        <v>0.81818181818181812</v>
      </c>
      <c r="F31" s="558"/>
      <c r="G31" s="561"/>
      <c r="H31" s="213">
        <f t="shared" si="1"/>
        <v>0.37500000000000006</v>
      </c>
      <c r="I31" s="561"/>
      <c r="J31" s="195"/>
      <c r="K31" s="238"/>
    </row>
    <row r="32" spans="2:18" ht="12" customHeight="1" x14ac:dyDescent="0.2">
      <c r="B32" s="209" t="s">
        <v>118</v>
      </c>
      <c r="C32" s="221">
        <v>1.54E-2</v>
      </c>
      <c r="D32" s="222">
        <v>1.2E-2</v>
      </c>
      <c r="E32" s="212">
        <f t="shared" si="0"/>
        <v>0.77922077922077926</v>
      </c>
      <c r="F32" s="558"/>
      <c r="G32" s="561"/>
      <c r="H32" s="213">
        <f t="shared" si="1"/>
        <v>0.44817073170731714</v>
      </c>
      <c r="I32" s="561"/>
      <c r="J32" s="195"/>
      <c r="K32" s="39"/>
    </row>
    <row r="33" spans="2:11" ht="12" customHeight="1" x14ac:dyDescent="0.2">
      <c r="B33" s="209" t="s">
        <v>119</v>
      </c>
      <c r="C33" s="221">
        <v>1.32E-2</v>
      </c>
      <c r="D33" s="222">
        <v>1.2999999999999999E-2</v>
      </c>
      <c r="E33" s="212">
        <f t="shared" si="0"/>
        <v>0.98484848484848486</v>
      </c>
      <c r="F33" s="558"/>
      <c r="G33" s="561"/>
      <c r="H33" s="213">
        <f>+IF(D33="","",((D33*100%)/$G$23)+H32)</f>
        <v>0.52743902439024393</v>
      </c>
      <c r="I33" s="561"/>
      <c r="J33" s="195"/>
      <c r="K33" s="236"/>
    </row>
    <row r="34" spans="2:11" ht="12" customHeight="1" x14ac:dyDescent="0.2">
      <c r="B34" s="209" t="s">
        <v>120</v>
      </c>
      <c r="C34" s="221">
        <v>1.32E-2</v>
      </c>
      <c r="D34" s="222"/>
      <c r="E34" s="212">
        <f t="shared" si="0"/>
        <v>0</v>
      </c>
      <c r="F34" s="558"/>
      <c r="G34" s="561"/>
      <c r="H34" s="213" t="str">
        <f t="shared" si="1"/>
        <v/>
      </c>
      <c r="I34" s="561"/>
      <c r="J34" s="195"/>
      <c r="K34" s="39"/>
    </row>
    <row r="35" spans="2:11" ht="12" customHeight="1" x14ac:dyDescent="0.2">
      <c r="B35" s="209" t="s">
        <v>121</v>
      </c>
      <c r="C35" s="221">
        <v>1.32E-2</v>
      </c>
      <c r="D35" s="222"/>
      <c r="E35" s="212">
        <f t="shared" si="0"/>
        <v>0</v>
      </c>
      <c r="F35" s="558"/>
      <c r="G35" s="561"/>
      <c r="H35" s="213" t="str">
        <f t="shared" si="1"/>
        <v/>
      </c>
      <c r="I35" s="561"/>
      <c r="J35" s="195"/>
      <c r="K35" s="39"/>
    </row>
    <row r="36" spans="2:11" ht="12" customHeight="1" x14ac:dyDescent="0.2">
      <c r="B36" s="209" t="s">
        <v>122</v>
      </c>
      <c r="C36" s="221">
        <v>1.32E-2</v>
      </c>
      <c r="D36" s="222"/>
      <c r="E36" s="212">
        <f t="shared" si="0"/>
        <v>0</v>
      </c>
      <c r="F36" s="558"/>
      <c r="G36" s="561"/>
      <c r="H36" s="213" t="str">
        <f t="shared" si="1"/>
        <v/>
      </c>
      <c r="I36" s="561"/>
      <c r="J36" s="195"/>
      <c r="K36" s="39"/>
    </row>
    <row r="37" spans="2:11" ht="12" customHeight="1" x14ac:dyDescent="0.2">
      <c r="B37" s="209" t="s">
        <v>123</v>
      </c>
      <c r="C37" s="221">
        <v>1.32E-2</v>
      </c>
      <c r="D37" s="222"/>
      <c r="E37" s="212">
        <f t="shared" si="0"/>
        <v>0</v>
      </c>
      <c r="F37" s="558"/>
      <c r="G37" s="561"/>
      <c r="H37" s="213" t="str">
        <f t="shared" si="1"/>
        <v/>
      </c>
      <c r="I37" s="561"/>
      <c r="J37" s="195"/>
      <c r="K37" s="39"/>
    </row>
    <row r="38" spans="2:11" ht="12" customHeight="1" x14ac:dyDescent="0.2">
      <c r="B38" s="209" t="s">
        <v>124</v>
      </c>
      <c r="C38" s="221">
        <v>1.32E-2</v>
      </c>
      <c r="D38" s="222"/>
      <c r="E38" s="212">
        <f t="shared" si="0"/>
        <v>0</v>
      </c>
      <c r="F38" s="559"/>
      <c r="G38" s="562"/>
      <c r="H38" s="213" t="str">
        <f t="shared" si="1"/>
        <v/>
      </c>
      <c r="I38" s="562"/>
      <c r="J38" s="191"/>
      <c r="K38" s="39"/>
    </row>
    <row r="39" spans="2:11" ht="43.5" customHeight="1" x14ac:dyDescent="0.2">
      <c r="B39" s="214" t="s">
        <v>277</v>
      </c>
      <c r="C39" s="476" t="s">
        <v>352</v>
      </c>
      <c r="D39" s="477"/>
      <c r="E39" s="477"/>
      <c r="F39" s="477"/>
      <c r="G39" s="477"/>
      <c r="H39" s="477"/>
      <c r="I39" s="563"/>
      <c r="J39" s="239"/>
      <c r="K39" s="40"/>
    </row>
    <row r="40" spans="2:11" ht="34.5" customHeight="1" x14ac:dyDescent="0.2">
      <c r="B40" s="564"/>
      <c r="C40" s="458"/>
      <c r="D40" s="458"/>
      <c r="E40" s="458"/>
      <c r="F40" s="458"/>
      <c r="G40" s="458"/>
      <c r="H40" s="458"/>
      <c r="I40" s="565"/>
      <c r="J40" s="237"/>
      <c r="K40" s="64"/>
    </row>
    <row r="41" spans="2:11" ht="34.5" customHeight="1" x14ac:dyDescent="0.2">
      <c r="B41" s="566"/>
      <c r="C41" s="461"/>
      <c r="D41" s="461"/>
      <c r="E41" s="461"/>
      <c r="F41" s="461"/>
      <c r="G41" s="461"/>
      <c r="H41" s="461"/>
      <c r="I41" s="567"/>
      <c r="J41" s="40"/>
      <c r="K41" s="40"/>
    </row>
    <row r="42" spans="2:11" ht="34.5" customHeight="1" x14ac:dyDescent="0.2">
      <c r="B42" s="566"/>
      <c r="C42" s="461"/>
      <c r="D42" s="461"/>
      <c r="E42" s="461"/>
      <c r="F42" s="461"/>
      <c r="G42" s="461"/>
      <c r="H42" s="461"/>
      <c r="I42" s="567"/>
      <c r="J42" s="40"/>
      <c r="K42" s="40"/>
    </row>
    <row r="43" spans="2:11" ht="34.5" customHeight="1" x14ac:dyDescent="0.2">
      <c r="B43" s="566"/>
      <c r="C43" s="461"/>
      <c r="D43" s="461"/>
      <c r="E43" s="461"/>
      <c r="F43" s="461"/>
      <c r="G43" s="461"/>
      <c r="H43" s="461"/>
      <c r="I43" s="567"/>
      <c r="J43" s="40"/>
      <c r="K43" s="40"/>
    </row>
    <row r="44" spans="2:11" ht="101.25" customHeight="1" x14ac:dyDescent="0.2">
      <c r="B44" s="568"/>
      <c r="C44" s="464"/>
      <c r="D44" s="464"/>
      <c r="E44" s="464"/>
      <c r="F44" s="464"/>
      <c r="G44" s="464"/>
      <c r="H44" s="464"/>
      <c r="I44" s="569"/>
      <c r="J44" s="41"/>
      <c r="K44" s="41"/>
    </row>
    <row r="45" spans="2:11" ht="129" customHeight="1" x14ac:dyDescent="0.2">
      <c r="B45" s="197" t="s">
        <v>278</v>
      </c>
      <c r="C45" s="466" t="s">
        <v>361</v>
      </c>
      <c r="D45" s="467"/>
      <c r="E45" s="467"/>
      <c r="F45" s="467"/>
      <c r="G45" s="467"/>
      <c r="H45" s="467"/>
      <c r="I45" s="570"/>
      <c r="J45" s="42"/>
      <c r="K45" s="42"/>
    </row>
    <row r="46" spans="2:11" ht="48.75" customHeight="1" x14ac:dyDescent="0.2">
      <c r="B46" s="197" t="s">
        <v>279</v>
      </c>
      <c r="C46" s="466" t="s">
        <v>362</v>
      </c>
      <c r="D46" s="467"/>
      <c r="E46" s="467"/>
      <c r="F46" s="467"/>
      <c r="G46" s="467"/>
      <c r="H46" s="467"/>
      <c r="I46" s="570"/>
      <c r="J46" s="42"/>
      <c r="K46" s="42"/>
    </row>
    <row r="47" spans="2:11" ht="42.75" customHeight="1" x14ac:dyDescent="0.2">
      <c r="B47" s="215" t="s">
        <v>280</v>
      </c>
      <c r="C47" s="469" t="s">
        <v>343</v>
      </c>
      <c r="D47" s="470"/>
      <c r="E47" s="470"/>
      <c r="F47" s="470"/>
      <c r="G47" s="470"/>
      <c r="H47" s="470"/>
      <c r="I47" s="471"/>
      <c r="J47" s="42"/>
      <c r="K47" s="42"/>
    </row>
    <row r="48" spans="2:11" ht="22.5" customHeight="1" x14ac:dyDescent="0.2">
      <c r="B48" s="474" t="s">
        <v>236</v>
      </c>
      <c r="C48" s="474"/>
      <c r="D48" s="474"/>
      <c r="E48" s="474"/>
      <c r="F48" s="474"/>
      <c r="G48" s="474"/>
      <c r="H48" s="474"/>
      <c r="I48" s="474"/>
      <c r="J48" s="42"/>
      <c r="K48" s="42"/>
    </row>
    <row r="49" spans="2:11" ht="22.5" customHeight="1" x14ac:dyDescent="0.2">
      <c r="B49" s="555" t="s">
        <v>281</v>
      </c>
      <c r="C49" s="216" t="s">
        <v>282</v>
      </c>
      <c r="D49" s="454" t="s">
        <v>283</v>
      </c>
      <c r="E49" s="454"/>
      <c r="F49" s="454"/>
      <c r="G49" s="454" t="s">
        <v>284</v>
      </c>
      <c r="H49" s="454"/>
      <c r="I49" s="454"/>
      <c r="J49" s="43"/>
      <c r="K49" s="43"/>
    </row>
    <row r="50" spans="2:11" ht="30.75" customHeight="1" x14ac:dyDescent="0.2">
      <c r="B50" s="556"/>
      <c r="C50" s="217" t="s">
        <v>338</v>
      </c>
      <c r="D50" s="456" t="s">
        <v>338</v>
      </c>
      <c r="E50" s="456"/>
      <c r="F50" s="456"/>
      <c r="G50" s="456" t="s">
        <v>338</v>
      </c>
      <c r="H50" s="456"/>
      <c r="I50" s="472"/>
      <c r="J50" s="43"/>
      <c r="K50" s="43"/>
    </row>
    <row r="51" spans="2:11" ht="32.25" customHeight="1" x14ac:dyDescent="0.2">
      <c r="B51" s="218" t="s">
        <v>285</v>
      </c>
      <c r="C51" s="456" t="s">
        <v>349</v>
      </c>
      <c r="D51" s="456"/>
      <c r="E51" s="456"/>
      <c r="F51" s="456"/>
      <c r="G51" s="456"/>
      <c r="H51" s="456"/>
      <c r="I51" s="456"/>
      <c r="J51" s="46"/>
      <c r="K51" s="46"/>
    </row>
    <row r="52" spans="2:11" ht="28.5" customHeight="1" x14ac:dyDescent="0.2">
      <c r="B52" s="199" t="s">
        <v>286</v>
      </c>
      <c r="C52" s="456" t="s">
        <v>339</v>
      </c>
      <c r="D52" s="456"/>
      <c r="E52" s="456"/>
      <c r="F52" s="456"/>
      <c r="G52" s="456"/>
      <c r="H52" s="456"/>
      <c r="I52" s="472"/>
      <c r="J52" s="46"/>
      <c r="K52" s="46"/>
    </row>
    <row r="53" spans="2:11" ht="30" customHeight="1" x14ac:dyDescent="0.2">
      <c r="B53" s="215" t="s">
        <v>287</v>
      </c>
      <c r="C53" s="456" t="s">
        <v>346</v>
      </c>
      <c r="D53" s="456"/>
      <c r="E53" s="456"/>
      <c r="F53" s="456"/>
      <c r="G53" s="456"/>
      <c r="H53" s="456"/>
      <c r="I53" s="472"/>
      <c r="J53" s="47"/>
      <c r="K53" s="47"/>
    </row>
    <row r="54" spans="2:11" ht="31.5" customHeight="1" x14ac:dyDescent="0.2">
      <c r="B54" s="215" t="s">
        <v>288</v>
      </c>
      <c r="C54" s="456"/>
      <c r="D54" s="456"/>
      <c r="E54" s="456"/>
      <c r="F54" s="456"/>
      <c r="G54" s="456"/>
      <c r="H54" s="456"/>
      <c r="I54" s="45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mQ7kTiGBh9rf+XcAeSrCpRCepmDKcfZt3yvPh+ACoHFP+FSLBvqGqhSvSuuax+FIrk8UTh/QCjmPrmP9OeNILw==" saltValue="2verfIQx9oiAPte5CaLWo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3" zoomScale="80" zoomScaleNormal="80" workbookViewId="0">
      <selection activeCell="B48" sqref="B48:I48"/>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74"/>
      <c r="C1" s="533" t="s">
        <v>25</v>
      </c>
      <c r="D1" s="533"/>
      <c r="E1" s="533"/>
      <c r="F1" s="533"/>
      <c r="G1" s="533"/>
      <c r="H1" s="533"/>
      <c r="I1" s="575"/>
      <c r="J1" s="13"/>
      <c r="K1" s="13"/>
      <c r="M1" s="177" t="s">
        <v>47</v>
      </c>
    </row>
    <row r="2" spans="2:14" ht="37.5" customHeight="1" x14ac:dyDescent="0.2">
      <c r="B2" s="574"/>
      <c r="C2" s="533" t="s">
        <v>239</v>
      </c>
      <c r="D2" s="533"/>
      <c r="E2" s="533"/>
      <c r="F2" s="533"/>
      <c r="G2" s="533"/>
      <c r="H2" s="533"/>
      <c r="I2" s="575"/>
      <c r="J2" s="13"/>
      <c r="K2" s="13"/>
      <c r="M2" s="177" t="s">
        <v>48</v>
      </c>
    </row>
    <row r="3" spans="2:14" ht="37.5" customHeight="1" x14ac:dyDescent="0.2">
      <c r="B3" s="574"/>
      <c r="C3" s="533" t="s">
        <v>240</v>
      </c>
      <c r="D3" s="533"/>
      <c r="E3" s="533"/>
      <c r="F3" s="533" t="s">
        <v>241</v>
      </c>
      <c r="G3" s="533"/>
      <c r="H3" s="533"/>
      <c r="I3" s="575"/>
      <c r="J3" s="13"/>
      <c r="K3" s="13"/>
      <c r="M3" s="177" t="s">
        <v>50</v>
      </c>
    </row>
    <row r="4" spans="2:14" ht="23.25" customHeight="1" x14ac:dyDescent="0.2">
      <c r="B4" s="535"/>
      <c r="C4" s="535"/>
      <c r="D4" s="535"/>
      <c r="E4" s="535"/>
      <c r="F4" s="535"/>
      <c r="G4" s="535"/>
      <c r="H4" s="535"/>
      <c r="I4" s="535"/>
      <c r="J4" s="15"/>
      <c r="K4" s="15"/>
    </row>
    <row r="5" spans="2:14" ht="24" customHeight="1" x14ac:dyDescent="0.2">
      <c r="B5" s="538" t="s">
        <v>234</v>
      </c>
      <c r="C5" s="538"/>
      <c r="D5" s="538"/>
      <c r="E5" s="538"/>
      <c r="F5" s="538"/>
      <c r="G5" s="538"/>
      <c r="H5" s="538"/>
      <c r="I5" s="538"/>
      <c r="J5" s="64"/>
      <c r="K5" s="64"/>
      <c r="N5" s="178" t="s">
        <v>57</v>
      </c>
    </row>
    <row r="6" spans="2:14" ht="30.75" customHeight="1" x14ac:dyDescent="0.2">
      <c r="B6" s="197" t="s">
        <v>242</v>
      </c>
      <c r="C6" s="198">
        <v>4</v>
      </c>
      <c r="D6" s="540" t="s">
        <v>243</v>
      </c>
      <c r="E6" s="540"/>
      <c r="F6" s="501" t="s">
        <v>292</v>
      </c>
      <c r="G6" s="501"/>
      <c r="H6" s="501"/>
      <c r="I6" s="501"/>
      <c r="J6" s="18"/>
      <c r="K6" s="18"/>
      <c r="M6" s="177" t="s">
        <v>60</v>
      </c>
      <c r="N6" s="178" t="s">
        <v>61</v>
      </c>
    </row>
    <row r="7" spans="2:14" ht="30.75" customHeight="1" x14ac:dyDescent="0.2">
      <c r="B7" s="197" t="s">
        <v>244</v>
      </c>
      <c r="C7" s="198" t="s">
        <v>81</v>
      </c>
      <c r="D7" s="540" t="s">
        <v>245</v>
      </c>
      <c r="E7" s="540"/>
      <c r="F7" s="503" t="s">
        <v>289</v>
      </c>
      <c r="G7" s="503"/>
      <c r="H7" s="199" t="s">
        <v>246</v>
      </c>
      <c r="I7" s="198" t="s">
        <v>76</v>
      </c>
      <c r="J7" s="20"/>
      <c r="K7" s="20"/>
      <c r="M7" s="177" t="s">
        <v>65</v>
      </c>
      <c r="N7" s="178" t="s">
        <v>66</v>
      </c>
    </row>
    <row r="8" spans="2:14" ht="30.75" customHeight="1" x14ac:dyDescent="0.2">
      <c r="B8" s="197" t="s">
        <v>247</v>
      </c>
      <c r="C8" s="501" t="s">
        <v>293</v>
      </c>
      <c r="D8" s="501"/>
      <c r="E8" s="501"/>
      <c r="F8" s="501"/>
      <c r="G8" s="199" t="s">
        <v>248</v>
      </c>
      <c r="H8" s="513">
        <v>7551</v>
      </c>
      <c r="I8" s="513"/>
      <c r="J8" s="22"/>
      <c r="K8" s="22"/>
      <c r="M8" s="177" t="s">
        <v>69</v>
      </c>
      <c r="N8" s="178" t="s">
        <v>70</v>
      </c>
    </row>
    <row r="9" spans="2:14" ht="30.75" customHeight="1" x14ac:dyDescent="0.2">
      <c r="B9" s="197" t="s">
        <v>48</v>
      </c>
      <c r="C9" s="515" t="s">
        <v>65</v>
      </c>
      <c r="D9" s="515"/>
      <c r="E9" s="515"/>
      <c r="F9" s="515"/>
      <c r="G9" s="199" t="s">
        <v>249</v>
      </c>
      <c r="H9" s="516" t="s">
        <v>305</v>
      </c>
      <c r="I9" s="516"/>
      <c r="J9" s="23"/>
      <c r="K9" s="23"/>
      <c r="M9" s="179" t="s">
        <v>73</v>
      </c>
    </row>
    <row r="10" spans="2:14" ht="30.75" customHeight="1" x14ac:dyDescent="0.2">
      <c r="B10" s="197" t="s">
        <v>250</v>
      </c>
      <c r="C10" s="501" t="s">
        <v>344</v>
      </c>
      <c r="D10" s="501"/>
      <c r="E10" s="501"/>
      <c r="F10" s="501"/>
      <c r="G10" s="501"/>
      <c r="H10" s="501"/>
      <c r="I10" s="501"/>
      <c r="J10" s="25"/>
      <c r="K10" s="25"/>
      <c r="M10" s="179"/>
    </row>
    <row r="11" spans="2:14" ht="30.75" customHeight="1" x14ac:dyDescent="0.2">
      <c r="B11" s="197" t="s">
        <v>251</v>
      </c>
      <c r="C11" s="503" t="s">
        <v>304</v>
      </c>
      <c r="D11" s="503"/>
      <c r="E11" s="503"/>
      <c r="F11" s="503"/>
      <c r="G11" s="503"/>
      <c r="H11" s="503"/>
      <c r="I11" s="503"/>
      <c r="J11" s="20"/>
      <c r="K11" s="20"/>
      <c r="M11" s="179"/>
      <c r="N11" s="178" t="s">
        <v>76</v>
      </c>
    </row>
    <row r="12" spans="2:14" ht="30.75" customHeight="1" x14ac:dyDescent="0.2">
      <c r="B12" s="197" t="s">
        <v>254</v>
      </c>
      <c r="C12" s="521" t="s">
        <v>323</v>
      </c>
      <c r="D12" s="521"/>
      <c r="E12" s="521"/>
      <c r="F12" s="521"/>
      <c r="G12" s="199" t="s">
        <v>252</v>
      </c>
      <c r="H12" s="482" t="s">
        <v>91</v>
      </c>
      <c r="I12" s="482"/>
      <c r="J12" s="20"/>
      <c r="K12" s="20"/>
      <c r="M12" s="179" t="s">
        <v>80</v>
      </c>
      <c r="N12" s="178" t="s">
        <v>81</v>
      </c>
    </row>
    <row r="13" spans="2:14" ht="30.75" customHeight="1" x14ac:dyDescent="0.2">
      <c r="B13" s="197" t="s">
        <v>255</v>
      </c>
      <c r="C13" s="522" t="s">
        <v>335</v>
      </c>
      <c r="D13" s="522"/>
      <c r="E13" s="522"/>
      <c r="F13" s="522"/>
      <c r="G13" s="199" t="s">
        <v>253</v>
      </c>
      <c r="H13" s="503" t="s">
        <v>70</v>
      </c>
      <c r="I13" s="503"/>
      <c r="J13" s="20"/>
      <c r="K13" s="20"/>
      <c r="M13" s="179" t="s">
        <v>84</v>
      </c>
    </row>
    <row r="14" spans="2:14" ht="44.25" customHeight="1" x14ac:dyDescent="0.2">
      <c r="B14" s="197" t="s">
        <v>256</v>
      </c>
      <c r="C14" s="524" t="s">
        <v>328</v>
      </c>
      <c r="D14" s="524"/>
      <c r="E14" s="524"/>
      <c r="F14" s="524"/>
      <c r="G14" s="524"/>
      <c r="H14" s="524"/>
      <c r="I14" s="524"/>
      <c r="J14" s="25"/>
      <c r="K14" s="25"/>
      <c r="M14" s="179" t="s">
        <v>86</v>
      </c>
    </row>
    <row r="15" spans="2:14" ht="33.75" customHeight="1" x14ac:dyDescent="0.2">
      <c r="B15" s="197" t="s">
        <v>257</v>
      </c>
      <c r="C15" s="510" t="s">
        <v>327</v>
      </c>
      <c r="D15" s="511"/>
      <c r="E15" s="511"/>
      <c r="F15" s="511"/>
      <c r="G15" s="511"/>
      <c r="H15" s="511"/>
      <c r="I15" s="572"/>
      <c r="J15" s="26"/>
      <c r="K15" s="26"/>
      <c r="M15" s="179" t="s">
        <v>88</v>
      </c>
    </row>
    <row r="16" spans="2:14" ht="22.5" customHeight="1" x14ac:dyDescent="0.2">
      <c r="B16" s="197" t="s">
        <v>258</v>
      </c>
      <c r="C16" s="501" t="s">
        <v>331</v>
      </c>
      <c r="D16" s="501"/>
      <c r="E16" s="501"/>
      <c r="F16" s="501"/>
      <c r="G16" s="501"/>
      <c r="H16" s="501"/>
      <c r="I16" s="501"/>
      <c r="J16" s="27"/>
      <c r="K16" s="27"/>
      <c r="M16" s="179"/>
    </row>
    <row r="17" spans="2:13" ht="30.75" customHeight="1" x14ac:dyDescent="0.2">
      <c r="B17" s="197" t="s">
        <v>259</v>
      </c>
      <c r="C17" s="503" t="s">
        <v>308</v>
      </c>
      <c r="D17" s="504"/>
      <c r="E17" s="504"/>
      <c r="F17" s="504"/>
      <c r="G17" s="504"/>
      <c r="H17" s="504"/>
      <c r="I17" s="504"/>
      <c r="J17" s="28"/>
      <c r="K17" s="28"/>
      <c r="M17" s="179" t="s">
        <v>91</v>
      </c>
    </row>
    <row r="18" spans="2:13" ht="18" customHeight="1" x14ac:dyDescent="0.2">
      <c r="B18" s="571" t="s">
        <v>265</v>
      </c>
      <c r="C18" s="507" t="s">
        <v>237</v>
      </c>
      <c r="D18" s="507"/>
      <c r="E18" s="507"/>
      <c r="F18" s="508" t="s">
        <v>238</v>
      </c>
      <c r="G18" s="508"/>
      <c r="H18" s="508"/>
      <c r="I18" s="508"/>
      <c r="J18" s="29"/>
      <c r="K18" s="29"/>
      <c r="M18" s="179" t="s">
        <v>79</v>
      </c>
    </row>
    <row r="19" spans="2:13" ht="39.75" customHeight="1" x14ac:dyDescent="0.2">
      <c r="B19" s="571"/>
      <c r="C19" s="501" t="s">
        <v>315</v>
      </c>
      <c r="D19" s="501"/>
      <c r="E19" s="501"/>
      <c r="F19" s="501" t="s">
        <v>316</v>
      </c>
      <c r="G19" s="501"/>
      <c r="H19" s="501"/>
      <c r="I19" s="501"/>
      <c r="J19" s="27"/>
      <c r="K19" s="27"/>
      <c r="M19" s="179" t="s">
        <v>95</v>
      </c>
    </row>
    <row r="20" spans="2:13" ht="39.75" customHeight="1" x14ac:dyDescent="0.2">
      <c r="B20" s="200" t="s">
        <v>266</v>
      </c>
      <c r="C20" s="479" t="s">
        <v>308</v>
      </c>
      <c r="D20" s="480"/>
      <c r="E20" s="481"/>
      <c r="F20" s="482" t="s">
        <v>308</v>
      </c>
      <c r="G20" s="482"/>
      <c r="H20" s="482"/>
      <c r="I20" s="483"/>
      <c r="J20" s="20"/>
      <c r="K20" s="20"/>
      <c r="M20" s="179"/>
    </row>
    <row r="21" spans="2:13" ht="42" customHeight="1" x14ac:dyDescent="0.2">
      <c r="B21" s="200" t="s">
        <v>267</v>
      </c>
      <c r="C21" s="484" t="s">
        <v>317</v>
      </c>
      <c r="D21" s="485"/>
      <c r="E21" s="486"/>
      <c r="F21" s="484" t="s">
        <v>318</v>
      </c>
      <c r="G21" s="485"/>
      <c r="H21" s="485"/>
      <c r="I21" s="487"/>
      <c r="J21" s="26"/>
      <c r="K21" s="26"/>
      <c r="M21" s="179"/>
    </row>
    <row r="22" spans="2:13" ht="33" customHeight="1" x14ac:dyDescent="0.2">
      <c r="B22" s="200" t="s">
        <v>268</v>
      </c>
      <c r="C22" s="488">
        <v>44197</v>
      </c>
      <c r="D22" s="485"/>
      <c r="E22" s="486"/>
      <c r="F22" s="199" t="s">
        <v>271</v>
      </c>
      <c r="G22" s="201">
        <v>15679</v>
      </c>
      <c r="H22" s="199" t="s">
        <v>275</v>
      </c>
      <c r="I22" s="202">
        <f>G22</f>
        <v>15679</v>
      </c>
      <c r="J22" s="31"/>
      <c r="K22" s="31"/>
      <c r="M22" s="179"/>
    </row>
    <row r="23" spans="2:13" ht="27" customHeight="1" x14ac:dyDescent="0.2">
      <c r="B23" s="200" t="s">
        <v>269</v>
      </c>
      <c r="C23" s="488">
        <v>44561</v>
      </c>
      <c r="D23" s="485"/>
      <c r="E23" s="486"/>
      <c r="F23" s="199" t="s">
        <v>272</v>
      </c>
      <c r="G23" s="550">
        <v>64020</v>
      </c>
      <c r="H23" s="551"/>
      <c r="I23" s="552"/>
      <c r="J23" s="32"/>
      <c r="K23" s="32"/>
      <c r="M23" s="179"/>
    </row>
    <row r="24" spans="2:13" ht="30.75" customHeight="1" x14ac:dyDescent="0.2">
      <c r="B24" s="203" t="s">
        <v>270</v>
      </c>
      <c r="C24" s="492" t="s">
        <v>88</v>
      </c>
      <c r="D24" s="493"/>
      <c r="E24" s="494"/>
      <c r="F24" s="204" t="s">
        <v>274</v>
      </c>
      <c r="G24" s="484" t="s">
        <v>223</v>
      </c>
      <c r="H24" s="485"/>
      <c r="I24" s="486"/>
      <c r="J24" s="29"/>
      <c r="K24" s="29"/>
      <c r="M24" s="179"/>
    </row>
    <row r="25" spans="2:13" ht="22.5" customHeight="1" x14ac:dyDescent="0.2">
      <c r="B25" s="473" t="s">
        <v>235</v>
      </c>
      <c r="C25" s="474"/>
      <c r="D25" s="474"/>
      <c r="E25" s="474"/>
      <c r="F25" s="474"/>
      <c r="G25" s="474"/>
      <c r="H25" s="474"/>
      <c r="I25" s="475"/>
      <c r="J25" s="64"/>
      <c r="K25" s="64"/>
      <c r="M25" s="179"/>
    </row>
    <row r="26" spans="2:13" ht="43.5" customHeight="1" x14ac:dyDescent="0.2">
      <c r="B26" s="205" t="s">
        <v>105</v>
      </c>
      <c r="C26" s="206" t="s">
        <v>261</v>
      </c>
      <c r="D26" s="206" t="s">
        <v>260</v>
      </c>
      <c r="E26" s="207" t="s">
        <v>264</v>
      </c>
      <c r="F26" s="206" t="s">
        <v>263</v>
      </c>
      <c r="G26" s="206" t="s">
        <v>262</v>
      </c>
      <c r="H26" s="207" t="s">
        <v>276</v>
      </c>
      <c r="I26" s="208" t="s">
        <v>273</v>
      </c>
      <c r="J26" s="27"/>
      <c r="K26" s="27"/>
      <c r="M26" s="179"/>
    </row>
    <row r="27" spans="2:13" ht="15" customHeight="1" x14ac:dyDescent="0.2">
      <c r="B27" s="209" t="s">
        <v>333</v>
      </c>
      <c r="C27" s="210">
        <v>0</v>
      </c>
      <c r="D27" s="211">
        <v>0</v>
      </c>
      <c r="E27" s="212">
        <f>IF(OR(C27=0,C27=""),0,D27/C27)</f>
        <v>0</v>
      </c>
      <c r="F27" s="579">
        <v>64020</v>
      </c>
      <c r="G27" s="579">
        <f>SUM(D27:D38)</f>
        <v>20906</v>
      </c>
      <c r="H27" s="213">
        <f>+(D27*100%)/$G$23</f>
        <v>0</v>
      </c>
      <c r="I27" s="579">
        <f>G27+I22</f>
        <v>36585</v>
      </c>
      <c r="J27" s="190"/>
      <c r="K27" s="39"/>
    </row>
    <row r="28" spans="2:13" ht="15" customHeight="1" x14ac:dyDescent="0.2">
      <c r="B28" s="209" t="s">
        <v>114</v>
      </c>
      <c r="C28" s="210">
        <v>0</v>
      </c>
      <c r="D28" s="211">
        <v>0</v>
      </c>
      <c r="E28" s="212">
        <f t="shared" ref="E28:E38" si="0">IF(OR(C28=0,C28=""),0,D28/C28)</f>
        <v>0</v>
      </c>
      <c r="F28" s="580"/>
      <c r="G28" s="580"/>
      <c r="H28" s="213">
        <f>+IF(D28="","",((D28*100%)/$G$23)+H27)</f>
        <v>0</v>
      </c>
      <c r="I28" s="580"/>
      <c r="J28" s="190"/>
      <c r="K28" s="39"/>
    </row>
    <row r="29" spans="2:13" ht="15" customHeight="1" x14ac:dyDescent="0.2">
      <c r="B29" s="209" t="s">
        <v>115</v>
      </c>
      <c r="C29" s="210">
        <v>3866</v>
      </c>
      <c r="D29" s="211">
        <v>3822</v>
      </c>
      <c r="E29" s="212">
        <f t="shared" si="0"/>
        <v>0.98861872736678735</v>
      </c>
      <c r="F29" s="580"/>
      <c r="G29" s="580"/>
      <c r="H29" s="213">
        <f t="shared" ref="H29:H38" si="1">+IF(D29="","",((D29*100%)/$G$23)+H28)</f>
        <v>5.9700093720712277E-2</v>
      </c>
      <c r="I29" s="580"/>
      <c r="J29" s="190"/>
      <c r="K29" s="190"/>
    </row>
    <row r="30" spans="2:13" ht="15" customHeight="1" x14ac:dyDescent="0.2">
      <c r="B30" s="209" t="s">
        <v>116</v>
      </c>
      <c r="C30" s="210">
        <v>3866</v>
      </c>
      <c r="D30" s="211">
        <f>2457-1</f>
        <v>2456</v>
      </c>
      <c r="E30" s="212">
        <f t="shared" si="0"/>
        <v>0.63528194516295911</v>
      </c>
      <c r="F30" s="580"/>
      <c r="G30" s="580"/>
      <c r="H30" s="213">
        <f t="shared" si="1"/>
        <v>9.8063105279600132E-2</v>
      </c>
      <c r="I30" s="580"/>
      <c r="J30" s="190"/>
      <c r="K30" s="190"/>
    </row>
    <row r="31" spans="2:13" ht="15" customHeight="1" x14ac:dyDescent="0.2">
      <c r="B31" s="209" t="s">
        <v>117</v>
      </c>
      <c r="C31" s="210">
        <v>3866</v>
      </c>
      <c r="D31" s="211">
        <v>3866</v>
      </c>
      <c r="E31" s="212">
        <f t="shared" si="0"/>
        <v>1</v>
      </c>
      <c r="F31" s="580"/>
      <c r="G31" s="580"/>
      <c r="H31" s="213">
        <f t="shared" si="1"/>
        <v>0.1584504842236801</v>
      </c>
      <c r="I31" s="580"/>
      <c r="J31" s="190"/>
      <c r="K31" s="190"/>
    </row>
    <row r="32" spans="2:13" ht="15" customHeight="1" x14ac:dyDescent="0.2">
      <c r="B32" s="209" t="s">
        <v>118</v>
      </c>
      <c r="C32" s="210">
        <v>3866</v>
      </c>
      <c r="D32" s="211">
        <v>4985</v>
      </c>
      <c r="E32" s="212">
        <f t="shared" si="0"/>
        <v>1.2894464562855665</v>
      </c>
      <c r="F32" s="580"/>
      <c r="G32" s="580"/>
      <c r="H32" s="213">
        <f>+IF(D32="","",((D32*100%)/$G$23)+H31)</f>
        <v>0.23631677600749768</v>
      </c>
      <c r="I32" s="580"/>
      <c r="J32" s="190"/>
      <c r="K32" s="190"/>
    </row>
    <row r="33" spans="2:11" ht="15" customHeight="1" x14ac:dyDescent="0.2">
      <c r="B33" s="209" t="s">
        <v>119</v>
      </c>
      <c r="C33" s="210">
        <v>7236</v>
      </c>
      <c r="D33" s="211">
        <v>5777</v>
      </c>
      <c r="E33" s="212">
        <f t="shared" si="0"/>
        <v>0.79836926478717518</v>
      </c>
      <c r="F33" s="580"/>
      <c r="G33" s="580"/>
      <c r="H33" s="213">
        <f t="shared" si="1"/>
        <v>0.32655420181193379</v>
      </c>
      <c r="I33" s="580"/>
      <c r="J33" s="190"/>
      <c r="K33" s="190"/>
    </row>
    <row r="34" spans="2:11" ht="15" customHeight="1" x14ac:dyDescent="0.2">
      <c r="B34" s="209" t="s">
        <v>120</v>
      </c>
      <c r="C34" s="210">
        <v>7236</v>
      </c>
      <c r="D34" s="211"/>
      <c r="E34" s="212">
        <f t="shared" si="0"/>
        <v>0</v>
      </c>
      <c r="F34" s="580"/>
      <c r="G34" s="580"/>
      <c r="H34" s="213" t="str">
        <f t="shared" si="1"/>
        <v/>
      </c>
      <c r="I34" s="580"/>
      <c r="J34" s="190"/>
      <c r="K34" s="190"/>
    </row>
    <row r="35" spans="2:11" ht="15" customHeight="1" x14ac:dyDescent="0.2">
      <c r="B35" s="209" t="s">
        <v>121</v>
      </c>
      <c r="C35" s="210">
        <v>8286</v>
      </c>
      <c r="D35" s="211"/>
      <c r="E35" s="212">
        <f t="shared" si="0"/>
        <v>0</v>
      </c>
      <c r="F35" s="580"/>
      <c r="G35" s="580"/>
      <c r="H35" s="213" t="str">
        <f t="shared" si="1"/>
        <v/>
      </c>
      <c r="I35" s="580"/>
      <c r="J35" s="190"/>
      <c r="K35" s="190"/>
    </row>
    <row r="36" spans="2:11" ht="15" customHeight="1" x14ac:dyDescent="0.2">
      <c r="B36" s="209" t="s">
        <v>122</v>
      </c>
      <c r="C36" s="210">
        <v>10384</v>
      </c>
      <c r="D36" s="211"/>
      <c r="E36" s="212">
        <f t="shared" si="0"/>
        <v>0</v>
      </c>
      <c r="F36" s="580"/>
      <c r="G36" s="580"/>
      <c r="H36" s="213" t="str">
        <f t="shared" si="1"/>
        <v/>
      </c>
      <c r="I36" s="580"/>
      <c r="J36" s="190"/>
      <c r="K36" s="190"/>
    </row>
    <row r="37" spans="2:11" ht="15" customHeight="1" x14ac:dyDescent="0.2">
      <c r="B37" s="209" t="s">
        <v>123</v>
      </c>
      <c r="C37" s="210">
        <v>10384</v>
      </c>
      <c r="D37" s="211"/>
      <c r="E37" s="212">
        <f t="shared" si="0"/>
        <v>0</v>
      </c>
      <c r="F37" s="580"/>
      <c r="G37" s="580"/>
      <c r="H37" s="213" t="str">
        <f t="shared" si="1"/>
        <v/>
      </c>
      <c r="I37" s="580"/>
      <c r="J37" s="190"/>
      <c r="K37" s="190"/>
    </row>
    <row r="38" spans="2:11" ht="15" customHeight="1" x14ac:dyDescent="0.2">
      <c r="B38" s="209" t="s">
        <v>124</v>
      </c>
      <c r="C38" s="210">
        <f>5350-320</f>
        <v>5030</v>
      </c>
      <c r="D38" s="211"/>
      <c r="E38" s="212">
        <f t="shared" si="0"/>
        <v>0</v>
      </c>
      <c r="F38" s="581"/>
      <c r="G38" s="581"/>
      <c r="H38" s="213" t="str">
        <f t="shared" si="1"/>
        <v/>
      </c>
      <c r="I38" s="581"/>
      <c r="J38" s="190"/>
      <c r="K38" s="190"/>
    </row>
    <row r="39" spans="2:11" ht="52.5" customHeight="1" x14ac:dyDescent="0.2">
      <c r="B39" s="214" t="s">
        <v>277</v>
      </c>
      <c r="C39" s="476" t="s">
        <v>356</v>
      </c>
      <c r="D39" s="477"/>
      <c r="E39" s="477"/>
      <c r="F39" s="477"/>
      <c r="G39" s="477"/>
      <c r="H39" s="477"/>
      <c r="I39" s="563"/>
      <c r="J39" s="241"/>
      <c r="K39" s="40"/>
    </row>
    <row r="40" spans="2:11" ht="34.5" customHeight="1" x14ac:dyDescent="0.2">
      <c r="B40" s="564"/>
      <c r="C40" s="458"/>
      <c r="D40" s="458"/>
      <c r="E40" s="458"/>
      <c r="F40" s="458"/>
      <c r="G40" s="458"/>
      <c r="H40" s="458"/>
      <c r="I40" s="565"/>
      <c r="J40" s="189"/>
      <c r="K40" s="64"/>
    </row>
    <row r="41" spans="2:11" ht="34.5" customHeight="1" x14ac:dyDescent="0.2">
      <c r="B41" s="566"/>
      <c r="C41" s="461"/>
      <c r="D41" s="461"/>
      <c r="E41" s="461"/>
      <c r="F41" s="461"/>
      <c r="G41" s="461"/>
      <c r="H41" s="461"/>
      <c r="I41" s="567"/>
      <c r="J41" s="40"/>
      <c r="K41" s="242"/>
    </row>
    <row r="42" spans="2:11" ht="34.5" customHeight="1" x14ac:dyDescent="0.2">
      <c r="B42" s="566"/>
      <c r="C42" s="461"/>
      <c r="D42" s="461"/>
      <c r="E42" s="461"/>
      <c r="F42" s="461"/>
      <c r="G42" s="461"/>
      <c r="H42" s="461"/>
      <c r="I42" s="567"/>
      <c r="J42" s="40"/>
      <c r="K42" s="40"/>
    </row>
    <row r="43" spans="2:11" ht="34.5" customHeight="1" x14ac:dyDescent="0.2">
      <c r="B43" s="566"/>
      <c r="C43" s="461"/>
      <c r="D43" s="461"/>
      <c r="E43" s="461"/>
      <c r="F43" s="461"/>
      <c r="G43" s="461"/>
      <c r="H43" s="461"/>
      <c r="I43" s="567"/>
      <c r="J43" s="40"/>
      <c r="K43" s="40"/>
    </row>
    <row r="44" spans="2:11" ht="87.75" customHeight="1" x14ac:dyDescent="0.2">
      <c r="B44" s="568"/>
      <c r="C44" s="464"/>
      <c r="D44" s="464"/>
      <c r="E44" s="464"/>
      <c r="F44" s="464"/>
      <c r="G44" s="464"/>
      <c r="H44" s="464"/>
      <c r="I44" s="569"/>
      <c r="J44" s="41"/>
      <c r="K44" s="41"/>
    </row>
    <row r="45" spans="2:11" ht="111.75" customHeight="1" x14ac:dyDescent="0.2">
      <c r="B45" s="197" t="s">
        <v>278</v>
      </c>
      <c r="C45" s="466" t="s">
        <v>360</v>
      </c>
      <c r="D45" s="467"/>
      <c r="E45" s="467"/>
      <c r="F45" s="467"/>
      <c r="G45" s="467"/>
      <c r="H45" s="467"/>
      <c r="I45" s="570"/>
      <c r="J45" s="42"/>
      <c r="K45" s="42"/>
    </row>
    <row r="46" spans="2:11" ht="60.75" customHeight="1" x14ac:dyDescent="0.2">
      <c r="B46" s="197" t="s">
        <v>279</v>
      </c>
      <c r="C46" s="466" t="s">
        <v>357</v>
      </c>
      <c r="D46" s="467"/>
      <c r="E46" s="467"/>
      <c r="F46" s="467"/>
      <c r="G46" s="467"/>
      <c r="H46" s="467"/>
      <c r="I46" s="570"/>
      <c r="J46" s="42"/>
      <c r="K46" s="42"/>
    </row>
    <row r="47" spans="2:11" ht="33.75" customHeight="1" x14ac:dyDescent="0.2">
      <c r="B47" s="215" t="s">
        <v>280</v>
      </c>
      <c r="C47" s="582" t="s">
        <v>350</v>
      </c>
      <c r="D47" s="583"/>
      <c r="E47" s="583"/>
      <c r="F47" s="583"/>
      <c r="G47" s="583"/>
      <c r="H47" s="583"/>
      <c r="I47" s="584"/>
      <c r="J47" s="42"/>
      <c r="K47" s="42"/>
    </row>
    <row r="48" spans="2:11" ht="22.5" customHeight="1" x14ac:dyDescent="0.2">
      <c r="B48" s="474" t="s">
        <v>236</v>
      </c>
      <c r="C48" s="474"/>
      <c r="D48" s="474"/>
      <c r="E48" s="474"/>
      <c r="F48" s="474"/>
      <c r="G48" s="474"/>
      <c r="H48" s="474"/>
      <c r="I48" s="474"/>
      <c r="J48" s="42"/>
      <c r="K48" s="42"/>
    </row>
    <row r="49" spans="2:11" ht="22.5" customHeight="1" x14ac:dyDescent="0.2">
      <c r="B49" s="555" t="s">
        <v>281</v>
      </c>
      <c r="C49" s="216" t="s">
        <v>282</v>
      </c>
      <c r="D49" s="454" t="s">
        <v>283</v>
      </c>
      <c r="E49" s="454"/>
      <c r="F49" s="454"/>
      <c r="G49" s="454" t="s">
        <v>284</v>
      </c>
      <c r="H49" s="454"/>
      <c r="I49" s="454"/>
      <c r="J49" s="43"/>
      <c r="K49" s="43"/>
    </row>
    <row r="50" spans="2:11" ht="32.25" customHeight="1" x14ac:dyDescent="0.2">
      <c r="B50" s="556"/>
      <c r="C50" s="217" t="s">
        <v>338</v>
      </c>
      <c r="D50" s="576" t="s">
        <v>338</v>
      </c>
      <c r="E50" s="577"/>
      <c r="F50" s="578"/>
      <c r="G50" s="576" t="s">
        <v>338</v>
      </c>
      <c r="H50" s="577"/>
      <c r="I50" s="578"/>
      <c r="J50" s="43"/>
      <c r="K50" s="43"/>
    </row>
    <row r="51" spans="2:11" ht="32.25" customHeight="1" x14ac:dyDescent="0.2">
      <c r="B51" s="218" t="s">
        <v>285</v>
      </c>
      <c r="C51" s="456" t="s">
        <v>348</v>
      </c>
      <c r="D51" s="456"/>
      <c r="E51" s="456"/>
      <c r="F51" s="456"/>
      <c r="G51" s="456"/>
      <c r="H51" s="456"/>
      <c r="I51" s="456"/>
      <c r="J51" s="46"/>
      <c r="K51" s="46"/>
    </row>
    <row r="52" spans="2:11" ht="28.5" customHeight="1" x14ac:dyDescent="0.2">
      <c r="B52" s="199" t="s">
        <v>286</v>
      </c>
      <c r="C52" s="456" t="s">
        <v>339</v>
      </c>
      <c r="D52" s="456"/>
      <c r="E52" s="456"/>
      <c r="F52" s="456"/>
      <c r="G52" s="456"/>
      <c r="H52" s="456"/>
      <c r="I52" s="472"/>
      <c r="J52" s="46"/>
      <c r="K52" s="46"/>
    </row>
    <row r="53" spans="2:11" ht="30" customHeight="1" x14ac:dyDescent="0.2">
      <c r="B53" s="215" t="s">
        <v>287</v>
      </c>
      <c r="C53" s="456" t="s">
        <v>346</v>
      </c>
      <c r="D53" s="456"/>
      <c r="E53" s="456"/>
      <c r="F53" s="456"/>
      <c r="G53" s="456"/>
      <c r="H53" s="456"/>
      <c r="I53" s="472"/>
      <c r="J53" s="47"/>
      <c r="K53" s="47"/>
    </row>
    <row r="54" spans="2:11" ht="31.5" customHeight="1" x14ac:dyDescent="0.2">
      <c r="B54" s="215" t="s">
        <v>288</v>
      </c>
      <c r="C54" s="456"/>
      <c r="D54" s="456"/>
      <c r="E54" s="456"/>
      <c r="F54" s="456"/>
      <c r="G54" s="456"/>
      <c r="H54" s="456"/>
      <c r="I54" s="45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PZa3vVURnOj52+tBSK64XQFY4VqiABe1fL/WAzLinucEYpUP5Emst4vRiObDi/q7ghhxdHJafGkwTeS03SGew==" saltValue="Y7jMlMS919bHHY7m49qIk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64"/>
      <c r="K8" s="64"/>
      <c r="N8" s="6" t="s">
        <v>57</v>
      </c>
    </row>
    <row r="9" spans="2:14" ht="30.75" customHeight="1" x14ac:dyDescent="0.2">
      <c r="B9" s="104" t="s">
        <v>58</v>
      </c>
      <c r="C9" s="65">
        <v>14</v>
      </c>
      <c r="D9" s="406" t="s">
        <v>59</v>
      </c>
      <c r="E9" s="406"/>
      <c r="F9" s="357" t="s">
        <v>207</v>
      </c>
      <c r="G9" s="358"/>
      <c r="H9" s="358"/>
      <c r="I9" s="359"/>
      <c r="J9" s="18"/>
      <c r="K9" s="18"/>
      <c r="M9" s="14" t="s">
        <v>60</v>
      </c>
      <c r="N9" s="6" t="s">
        <v>61</v>
      </c>
    </row>
    <row r="10" spans="2:14" ht="30.75" customHeight="1" x14ac:dyDescent="0.2">
      <c r="B10" s="21" t="s">
        <v>62</v>
      </c>
      <c r="C10" s="66" t="s">
        <v>81</v>
      </c>
      <c r="D10" s="407" t="s">
        <v>63</v>
      </c>
      <c r="E10" s="408"/>
      <c r="F10" s="391" t="s">
        <v>155</v>
      </c>
      <c r="G10" s="392"/>
      <c r="H10" s="19" t="s">
        <v>64</v>
      </c>
      <c r="I10" s="82" t="s">
        <v>81</v>
      </c>
      <c r="J10" s="20"/>
      <c r="K10" s="20"/>
      <c r="M10" s="14" t="s">
        <v>65</v>
      </c>
      <c r="N10" s="6" t="s">
        <v>66</v>
      </c>
    </row>
    <row r="11" spans="2:14" ht="30.75" customHeight="1" x14ac:dyDescent="0.2">
      <c r="B11" s="21" t="s">
        <v>67</v>
      </c>
      <c r="C11" s="403" t="s">
        <v>156</v>
      </c>
      <c r="D11" s="403"/>
      <c r="E11" s="403"/>
      <c r="F11" s="403"/>
      <c r="G11" s="19" t="s">
        <v>68</v>
      </c>
      <c r="H11" s="404">
        <v>1032</v>
      </c>
      <c r="I11" s="405"/>
      <c r="J11" s="22"/>
      <c r="K11" s="22"/>
      <c r="M11" s="14" t="s">
        <v>69</v>
      </c>
      <c r="N11" s="6" t="s">
        <v>70</v>
      </c>
    </row>
    <row r="12" spans="2:14" ht="30.75" customHeight="1" x14ac:dyDescent="0.2">
      <c r="B12" s="21" t="s">
        <v>71</v>
      </c>
      <c r="C12" s="388" t="s">
        <v>65</v>
      </c>
      <c r="D12" s="388"/>
      <c r="E12" s="388"/>
      <c r="F12" s="388"/>
      <c r="G12" s="19" t="s">
        <v>72</v>
      </c>
      <c r="H12" s="585" t="s">
        <v>165</v>
      </c>
      <c r="I12" s="586"/>
      <c r="J12" s="23"/>
      <c r="K12" s="23"/>
      <c r="M12" s="24" t="s">
        <v>73</v>
      </c>
    </row>
    <row r="13" spans="2:14" ht="30.75" customHeight="1" x14ac:dyDescent="0.2">
      <c r="B13" s="21" t="s">
        <v>74</v>
      </c>
      <c r="C13" s="384" t="s">
        <v>45</v>
      </c>
      <c r="D13" s="384"/>
      <c r="E13" s="384"/>
      <c r="F13" s="384"/>
      <c r="G13" s="384"/>
      <c r="H13" s="384"/>
      <c r="I13" s="385"/>
      <c r="J13" s="25"/>
      <c r="K13" s="25"/>
      <c r="M13" s="24"/>
    </row>
    <row r="14" spans="2:14" ht="30.75" customHeight="1" x14ac:dyDescent="0.2">
      <c r="B14" s="21" t="s">
        <v>75</v>
      </c>
      <c r="C14" s="391" t="s">
        <v>153</v>
      </c>
      <c r="D14" s="392"/>
      <c r="E14" s="392"/>
      <c r="F14" s="392"/>
      <c r="G14" s="392"/>
      <c r="H14" s="392"/>
      <c r="I14" s="393"/>
      <c r="J14" s="20"/>
      <c r="K14" s="20"/>
      <c r="M14" s="24"/>
      <c r="N14" s="6" t="s">
        <v>76</v>
      </c>
    </row>
    <row r="15" spans="2:14" ht="30.75" customHeight="1" x14ac:dyDescent="0.2">
      <c r="B15" s="21" t="s">
        <v>77</v>
      </c>
      <c r="C15" s="357" t="s">
        <v>166</v>
      </c>
      <c r="D15" s="358"/>
      <c r="E15" s="358"/>
      <c r="F15" s="587"/>
      <c r="G15" s="19" t="s">
        <v>78</v>
      </c>
      <c r="H15" s="380" t="s">
        <v>91</v>
      </c>
      <c r="I15" s="381"/>
      <c r="J15" s="20"/>
      <c r="K15" s="20"/>
      <c r="M15" s="24" t="s">
        <v>80</v>
      </c>
      <c r="N15" s="6" t="s">
        <v>81</v>
      </c>
    </row>
    <row r="16" spans="2:14" ht="30.75" customHeight="1" x14ac:dyDescent="0.2">
      <c r="B16" s="21" t="s">
        <v>82</v>
      </c>
      <c r="C16" s="382" t="s">
        <v>215</v>
      </c>
      <c r="D16" s="383"/>
      <c r="E16" s="383"/>
      <c r="F16" s="383"/>
      <c r="G16" s="19" t="s">
        <v>83</v>
      </c>
      <c r="H16" s="380" t="s">
        <v>70</v>
      </c>
      <c r="I16" s="381"/>
      <c r="J16" s="20"/>
      <c r="K16" s="20"/>
      <c r="M16" s="24" t="s">
        <v>84</v>
      </c>
    </row>
    <row r="17" spans="2:14" ht="36" customHeight="1" x14ac:dyDescent="0.2">
      <c r="B17" s="21" t="s">
        <v>85</v>
      </c>
      <c r="C17" s="588" t="s">
        <v>167</v>
      </c>
      <c r="D17" s="589"/>
      <c r="E17" s="589"/>
      <c r="F17" s="589"/>
      <c r="G17" s="589"/>
      <c r="H17" s="589"/>
      <c r="I17" s="590"/>
      <c r="J17" s="25"/>
      <c r="K17" s="25"/>
      <c r="M17" s="24" t="s">
        <v>86</v>
      </c>
      <c r="N17" s="6" t="s">
        <v>39</v>
      </c>
    </row>
    <row r="18" spans="2:14" ht="30.75" customHeight="1" x14ac:dyDescent="0.2">
      <c r="B18" s="21" t="s">
        <v>87</v>
      </c>
      <c r="C18" s="357" t="s">
        <v>168</v>
      </c>
      <c r="D18" s="358"/>
      <c r="E18" s="358"/>
      <c r="F18" s="358"/>
      <c r="G18" s="358"/>
      <c r="H18" s="358"/>
      <c r="I18" s="359"/>
      <c r="J18" s="26"/>
      <c r="K18" s="26"/>
      <c r="M18" s="24" t="s">
        <v>88</v>
      </c>
      <c r="N18" s="6" t="s">
        <v>40</v>
      </c>
    </row>
    <row r="19" spans="2:14" ht="30.75" customHeight="1" x14ac:dyDescent="0.2">
      <c r="B19" s="21" t="s">
        <v>89</v>
      </c>
      <c r="C19" s="591" t="s">
        <v>200</v>
      </c>
      <c r="D19" s="592"/>
      <c r="E19" s="592"/>
      <c r="F19" s="592"/>
      <c r="G19" s="592"/>
      <c r="H19" s="592"/>
      <c r="I19" s="593"/>
      <c r="J19" s="27"/>
      <c r="K19" s="27"/>
      <c r="M19" s="24"/>
      <c r="N19" s="6" t="s">
        <v>41</v>
      </c>
    </row>
    <row r="20" spans="2:14" ht="30.75" customHeight="1" x14ac:dyDescent="0.2">
      <c r="B20" s="21" t="s">
        <v>90</v>
      </c>
      <c r="C20" s="594" t="s">
        <v>152</v>
      </c>
      <c r="D20" s="595"/>
      <c r="E20" s="595"/>
      <c r="F20" s="595"/>
      <c r="G20" s="595"/>
      <c r="H20" s="595"/>
      <c r="I20" s="596"/>
      <c r="J20" s="28"/>
      <c r="K20" s="28"/>
      <c r="M20" s="24" t="s">
        <v>91</v>
      </c>
      <c r="N20" s="6" t="s">
        <v>42</v>
      </c>
    </row>
    <row r="21" spans="2:14" ht="27.75" customHeight="1" x14ac:dyDescent="0.2">
      <c r="B21" s="373" t="s">
        <v>92</v>
      </c>
      <c r="C21" s="375" t="s">
        <v>93</v>
      </c>
      <c r="D21" s="375"/>
      <c r="E21" s="375"/>
      <c r="F21" s="376" t="s">
        <v>94</v>
      </c>
      <c r="G21" s="376"/>
      <c r="H21" s="376"/>
      <c r="I21" s="377"/>
      <c r="J21" s="29"/>
      <c r="K21" s="29"/>
      <c r="M21" s="24" t="s">
        <v>79</v>
      </c>
      <c r="N21" s="6" t="s">
        <v>43</v>
      </c>
    </row>
    <row r="22" spans="2:14" ht="27" customHeight="1" x14ac:dyDescent="0.2">
      <c r="B22" s="374"/>
      <c r="C22" s="591" t="s">
        <v>169</v>
      </c>
      <c r="D22" s="592"/>
      <c r="E22" s="597"/>
      <c r="F22" s="591" t="s">
        <v>171</v>
      </c>
      <c r="G22" s="592"/>
      <c r="H22" s="592"/>
      <c r="I22" s="593"/>
      <c r="J22" s="27"/>
      <c r="K22" s="27"/>
      <c r="M22" s="24" t="s">
        <v>95</v>
      </c>
      <c r="N22" s="6" t="s">
        <v>44</v>
      </c>
    </row>
    <row r="23" spans="2:14" ht="39.75" customHeight="1" x14ac:dyDescent="0.2">
      <c r="B23" s="21" t="s">
        <v>96</v>
      </c>
      <c r="C23" s="391" t="s">
        <v>152</v>
      </c>
      <c r="D23" s="392"/>
      <c r="E23" s="598"/>
      <c r="F23" s="391" t="s">
        <v>152</v>
      </c>
      <c r="G23" s="392"/>
      <c r="H23" s="392"/>
      <c r="I23" s="393"/>
      <c r="J23" s="20"/>
      <c r="K23" s="20"/>
      <c r="M23" s="24"/>
      <c r="N23" s="6" t="s">
        <v>45</v>
      </c>
    </row>
    <row r="24" spans="2:14" ht="44.25" customHeight="1" x14ac:dyDescent="0.2">
      <c r="B24" s="21" t="s">
        <v>97</v>
      </c>
      <c r="C24" s="599" t="s">
        <v>170</v>
      </c>
      <c r="D24" s="600"/>
      <c r="E24" s="601"/>
      <c r="F24" s="591" t="s">
        <v>172</v>
      </c>
      <c r="G24" s="592"/>
      <c r="H24" s="592"/>
      <c r="I24" s="593"/>
      <c r="J24" s="26"/>
      <c r="K24" s="26"/>
      <c r="M24" s="30"/>
      <c r="N24" s="6" t="s">
        <v>46</v>
      </c>
    </row>
    <row r="25" spans="2:14" ht="29.25" customHeight="1" x14ac:dyDescent="0.2">
      <c r="B25" s="21" t="s">
        <v>98</v>
      </c>
      <c r="C25" s="360" t="s">
        <v>215</v>
      </c>
      <c r="D25" s="361"/>
      <c r="E25" s="362"/>
      <c r="F25" s="19" t="s">
        <v>99</v>
      </c>
      <c r="G25" s="602">
        <v>74</v>
      </c>
      <c r="H25" s="603"/>
      <c r="I25" s="604"/>
      <c r="J25" s="31"/>
      <c r="K25" s="31"/>
      <c r="M25" s="30"/>
    </row>
    <row r="26" spans="2:14" ht="27" customHeight="1" x14ac:dyDescent="0.2">
      <c r="B26" s="21" t="s">
        <v>100</v>
      </c>
      <c r="C26" s="357" t="s">
        <v>216</v>
      </c>
      <c r="D26" s="358"/>
      <c r="E26" s="587"/>
      <c r="F26" s="19" t="s">
        <v>101</v>
      </c>
      <c r="G26" s="602">
        <v>0</v>
      </c>
      <c r="H26" s="603"/>
      <c r="I26" s="604"/>
      <c r="J26" s="32"/>
      <c r="K26" s="32"/>
      <c r="M26" s="30"/>
    </row>
    <row r="27" spans="2:14" ht="47.25" customHeight="1" x14ac:dyDescent="0.2">
      <c r="B27" s="103" t="s">
        <v>102</v>
      </c>
      <c r="C27" s="391" t="s">
        <v>86</v>
      </c>
      <c r="D27" s="392"/>
      <c r="E27" s="598"/>
      <c r="F27" s="33" t="s">
        <v>103</v>
      </c>
      <c r="G27" s="367" t="s">
        <v>182</v>
      </c>
      <c r="H27" s="368"/>
      <c r="I27" s="369"/>
      <c r="J27" s="29"/>
      <c r="K27" s="29"/>
      <c r="M27" s="30"/>
    </row>
    <row r="28" spans="2:14" ht="30" customHeight="1" x14ac:dyDescent="0.2">
      <c r="B28" s="337" t="s">
        <v>104</v>
      </c>
      <c r="C28" s="338"/>
      <c r="D28" s="338"/>
      <c r="E28" s="338"/>
      <c r="F28" s="338"/>
      <c r="G28" s="338"/>
      <c r="H28" s="338"/>
      <c r="I28" s="33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15"/>
      <c r="D42" s="315"/>
      <c r="E42" s="315"/>
      <c r="F42" s="315"/>
      <c r="G42" s="315"/>
      <c r="H42" s="315"/>
      <c r="I42" s="333"/>
      <c r="J42" s="40"/>
      <c r="K42" s="40"/>
    </row>
    <row r="43" spans="2:11" ht="29.25" customHeight="1" x14ac:dyDescent="0.2">
      <c r="B43" s="337" t="s">
        <v>126</v>
      </c>
      <c r="C43" s="338"/>
      <c r="D43" s="338"/>
      <c r="E43" s="338"/>
      <c r="F43" s="338"/>
      <c r="G43" s="338"/>
      <c r="H43" s="338"/>
      <c r="I43" s="339"/>
      <c r="J43" s="64"/>
      <c r="K43" s="64"/>
    </row>
    <row r="44" spans="2:11" ht="32.25" customHeight="1" x14ac:dyDescent="0.2">
      <c r="B44" s="345"/>
      <c r="C44" s="346"/>
      <c r="D44" s="346"/>
      <c r="E44" s="346"/>
      <c r="F44" s="346"/>
      <c r="G44" s="346"/>
      <c r="H44" s="346"/>
      <c r="I44" s="347"/>
      <c r="J44" s="64"/>
      <c r="K44" s="64"/>
    </row>
    <row r="45" spans="2:11" ht="32.25" customHeight="1" x14ac:dyDescent="0.2">
      <c r="B45" s="348"/>
      <c r="C45" s="349"/>
      <c r="D45" s="349"/>
      <c r="E45" s="349"/>
      <c r="F45" s="349"/>
      <c r="G45" s="349"/>
      <c r="H45" s="349"/>
      <c r="I45" s="350"/>
      <c r="J45" s="40"/>
      <c r="K45" s="40"/>
    </row>
    <row r="46" spans="2:11" ht="32.25" customHeight="1" x14ac:dyDescent="0.2">
      <c r="B46" s="348"/>
      <c r="C46" s="349"/>
      <c r="D46" s="349"/>
      <c r="E46" s="349"/>
      <c r="F46" s="349"/>
      <c r="G46" s="349"/>
      <c r="H46" s="349"/>
      <c r="I46" s="350"/>
      <c r="J46" s="40"/>
      <c r="K46" s="40"/>
    </row>
    <row r="47" spans="2:11" ht="32.25" customHeight="1" x14ac:dyDescent="0.2">
      <c r="B47" s="348"/>
      <c r="C47" s="349"/>
      <c r="D47" s="349"/>
      <c r="E47" s="349"/>
      <c r="F47" s="349"/>
      <c r="G47" s="349"/>
      <c r="H47" s="349"/>
      <c r="I47" s="350"/>
      <c r="J47" s="40"/>
      <c r="K47" s="40"/>
    </row>
    <row r="48" spans="2:11" ht="32.25" customHeight="1" x14ac:dyDescent="0.2">
      <c r="B48" s="351"/>
      <c r="C48" s="352"/>
      <c r="D48" s="352"/>
      <c r="E48" s="352"/>
      <c r="F48" s="352"/>
      <c r="G48" s="352"/>
      <c r="H48" s="352"/>
      <c r="I48" s="353"/>
      <c r="J48" s="41"/>
      <c r="K48" s="41"/>
    </row>
    <row r="49" spans="2:11" ht="79.5" customHeight="1" x14ac:dyDescent="0.2">
      <c r="B49" s="21" t="s">
        <v>127</v>
      </c>
      <c r="C49" s="605"/>
      <c r="D49" s="606"/>
      <c r="E49" s="606"/>
      <c r="F49" s="606"/>
      <c r="G49" s="606"/>
      <c r="H49" s="606"/>
      <c r="I49" s="607"/>
      <c r="J49" s="42"/>
      <c r="K49" s="42"/>
    </row>
    <row r="50" spans="2:11" ht="26.25" customHeight="1" x14ac:dyDescent="0.2">
      <c r="B50" s="21" t="s">
        <v>128</v>
      </c>
      <c r="C50" s="608"/>
      <c r="D50" s="609"/>
      <c r="E50" s="609"/>
      <c r="F50" s="609"/>
      <c r="G50" s="609"/>
      <c r="H50" s="609"/>
      <c r="I50" s="610"/>
      <c r="J50" s="42"/>
      <c r="K50" s="42"/>
    </row>
    <row r="51" spans="2:11" ht="64.5" customHeight="1" x14ac:dyDescent="0.2">
      <c r="B51" s="133" t="s">
        <v>129</v>
      </c>
      <c r="C51" s="605"/>
      <c r="D51" s="606"/>
      <c r="E51" s="606"/>
      <c r="F51" s="606"/>
      <c r="G51" s="606"/>
      <c r="H51" s="606"/>
      <c r="I51" s="607"/>
      <c r="J51" s="42"/>
      <c r="K51" s="42"/>
    </row>
    <row r="52" spans="2:11" ht="29.25" customHeight="1" x14ac:dyDescent="0.2">
      <c r="B52" s="337" t="s">
        <v>130</v>
      </c>
      <c r="C52" s="338"/>
      <c r="D52" s="338"/>
      <c r="E52" s="338"/>
      <c r="F52" s="338"/>
      <c r="G52" s="338"/>
      <c r="H52" s="338"/>
      <c r="I52" s="339"/>
      <c r="J52" s="42"/>
      <c r="K52" s="42"/>
    </row>
    <row r="53" spans="2:11" ht="33" customHeight="1" x14ac:dyDescent="0.2">
      <c r="B53" s="340" t="s">
        <v>131</v>
      </c>
      <c r="C53" s="134" t="s">
        <v>132</v>
      </c>
      <c r="D53" s="341" t="s">
        <v>133</v>
      </c>
      <c r="E53" s="341"/>
      <c r="F53" s="341"/>
      <c r="G53" s="341" t="s">
        <v>134</v>
      </c>
      <c r="H53" s="341"/>
      <c r="I53" s="342"/>
      <c r="J53" s="43"/>
      <c r="K53" s="43"/>
    </row>
    <row r="54" spans="2:11" ht="31.5" customHeight="1" x14ac:dyDescent="0.2">
      <c r="B54" s="340"/>
      <c r="C54" s="113"/>
      <c r="D54" s="315"/>
      <c r="E54" s="315"/>
      <c r="F54" s="315"/>
      <c r="G54" s="343"/>
      <c r="H54" s="343"/>
      <c r="I54" s="344"/>
      <c r="J54" s="43"/>
      <c r="K54" s="43"/>
    </row>
    <row r="55" spans="2:11" ht="31.5" customHeight="1" x14ac:dyDescent="0.2">
      <c r="B55" s="133" t="s">
        <v>135</v>
      </c>
      <c r="C55" s="611" t="s">
        <v>173</v>
      </c>
      <c r="D55" s="612"/>
      <c r="E55" s="328" t="s">
        <v>136</v>
      </c>
      <c r="F55" s="328"/>
      <c r="G55" s="327" t="s">
        <v>158</v>
      </c>
      <c r="H55" s="327"/>
      <c r="I55" s="329"/>
      <c r="J55" s="45"/>
      <c r="K55" s="45"/>
    </row>
    <row r="56" spans="2:11" ht="31.5" customHeight="1" x14ac:dyDescent="0.2">
      <c r="B56" s="133" t="s">
        <v>137</v>
      </c>
      <c r="C56" s="315" t="str">
        <f>+'[3]HV 1'!C56:D56</f>
        <v>NICOLAS ADOLFO CORREAL HUERTAS</v>
      </c>
      <c r="D56" s="315"/>
      <c r="E56" s="330" t="s">
        <v>138</v>
      </c>
      <c r="F56" s="330"/>
      <c r="G56" s="327" t="str">
        <f>+'[7]HV 1'!G59:I59</f>
        <v>DIANA VIDAL</v>
      </c>
      <c r="H56" s="327"/>
      <c r="I56" s="329"/>
      <c r="J56" s="45"/>
      <c r="K56" s="45"/>
    </row>
    <row r="57" spans="2:11" ht="31.5" customHeight="1" x14ac:dyDescent="0.2">
      <c r="B57" s="133" t="s">
        <v>139</v>
      </c>
      <c r="C57" s="315"/>
      <c r="D57" s="315"/>
      <c r="E57" s="316" t="s">
        <v>140</v>
      </c>
      <c r="F57" s="317"/>
      <c r="G57" s="320"/>
      <c r="H57" s="321"/>
      <c r="I57" s="322"/>
      <c r="J57" s="46"/>
      <c r="K57" s="46"/>
    </row>
    <row r="58" spans="2:11" ht="31.5" customHeight="1" thickBot="1" x14ac:dyDescent="0.25">
      <c r="B58" s="84" t="s">
        <v>141</v>
      </c>
      <c r="C58" s="326"/>
      <c r="D58" s="326"/>
      <c r="E58" s="318"/>
      <c r="F58" s="319"/>
      <c r="G58" s="323"/>
      <c r="H58" s="324"/>
      <c r="I58" s="32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7"/>
      <c r="C5" s="58"/>
      <c r="D5" s="58"/>
      <c r="E5" s="58"/>
      <c r="F5" s="58"/>
      <c r="G5" s="58"/>
      <c r="H5" s="58"/>
      <c r="I5" s="58"/>
      <c r="J5" s="59"/>
    </row>
    <row r="6" spans="2:11" ht="51.75" customHeight="1" thickBot="1" x14ac:dyDescent="0.3">
      <c r="B6" s="1" t="s">
        <v>199</v>
      </c>
      <c r="C6" s="449" t="str">
        <f>+'[5]Sección 1. Metas - Magnitud'!C7</f>
        <v>1032 - Gestión y control de tránsito y transporte</v>
      </c>
      <c r="D6" s="450"/>
      <c r="E6" s="451"/>
      <c r="F6" s="60"/>
      <c r="G6" s="58"/>
      <c r="H6" s="58"/>
      <c r="I6" s="58"/>
      <c r="J6" s="59"/>
    </row>
    <row r="7" spans="2:11" ht="32.25" customHeight="1" thickBot="1" x14ac:dyDescent="0.3">
      <c r="B7" s="2" t="s">
        <v>0</v>
      </c>
      <c r="C7" s="449" t="str">
        <f>+'[5]Sección 1. Metas - Magnitud'!C8:F8</f>
        <v>Dirección de Control y Vigilancia</v>
      </c>
      <c r="D7" s="450"/>
      <c r="E7" s="451"/>
      <c r="F7" s="60"/>
      <c r="G7" s="58"/>
      <c r="H7" s="58"/>
      <c r="I7" s="58"/>
      <c r="J7" s="59"/>
    </row>
    <row r="8" spans="2:11" ht="32.25" customHeight="1" thickBot="1" x14ac:dyDescent="0.3">
      <c r="B8" s="2" t="s">
        <v>144</v>
      </c>
      <c r="C8" s="449" t="str">
        <f>+'[5]Sección 1. Metas - Magnitud'!C9:F9</f>
        <v>Subsecretaría de Servicios de la Movilidad</v>
      </c>
      <c r="D8" s="450"/>
      <c r="E8" s="451"/>
      <c r="F8" s="4"/>
      <c r="G8" s="58"/>
      <c r="H8" s="58"/>
      <c r="I8" s="58"/>
      <c r="J8" s="59"/>
    </row>
    <row r="9" spans="2:11" ht="33.75" customHeight="1" thickBot="1" x14ac:dyDescent="0.3">
      <c r="B9" s="2" t="s">
        <v>28</v>
      </c>
      <c r="C9" s="449" t="s">
        <v>184</v>
      </c>
      <c r="D9" s="450"/>
      <c r="E9" s="451"/>
      <c r="F9" s="60"/>
      <c r="G9" s="58"/>
      <c r="H9" s="58"/>
      <c r="I9" s="58"/>
      <c r="J9" s="59"/>
    </row>
    <row r="10" spans="2:11" ht="33.75" customHeight="1" thickBot="1" x14ac:dyDescent="0.3">
      <c r="B10" s="106" t="s">
        <v>197</v>
      </c>
      <c r="C10" s="449" t="str">
        <f>+'[7]HV 14'!F9</f>
        <v>14. Realizar 241 visitas administrativas y de seguimiento a empresas prestadoras del servicio público de transporte.</v>
      </c>
      <c r="D10" s="450"/>
      <c r="E10" s="451"/>
      <c r="F10" s="60"/>
      <c r="G10" s="58"/>
      <c r="H10" s="58"/>
      <c r="I10" s="58"/>
      <c r="J10" s="59"/>
    </row>
    <row r="11" spans="2:11" ht="34.5" customHeight="1" x14ac:dyDescent="0.25"/>
    <row r="12" spans="2:11" ht="21.75" customHeight="1" x14ac:dyDescent="0.25">
      <c r="B12" s="425" t="s">
        <v>218</v>
      </c>
      <c r="C12" s="426"/>
      <c r="D12" s="426"/>
      <c r="E12" s="426"/>
      <c r="F12" s="426"/>
      <c r="G12" s="426"/>
      <c r="H12" s="427"/>
      <c r="I12" s="619" t="s">
        <v>145</v>
      </c>
      <c r="J12" s="620"/>
      <c r="K12" s="62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17"/>
    </row>
    <row r="16" spans="2:11" x14ac:dyDescent="0.25">
      <c r="B16" s="154"/>
      <c r="C16" s="155"/>
      <c r="D16" s="156"/>
      <c r="E16" s="157"/>
      <c r="F16" s="155"/>
      <c r="G16" s="156"/>
      <c r="H16" s="158"/>
      <c r="I16" s="159"/>
      <c r="J16" s="160"/>
      <c r="K16" s="61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13" t="s">
        <v>17</v>
      </c>
      <c r="C19" s="614"/>
      <c r="D19" s="169">
        <f>SUM(D15:D16)</f>
        <v>0</v>
      </c>
      <c r="E19" s="615" t="s">
        <v>17</v>
      </c>
      <c r="F19" s="61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2021-08-11T12:36:49Z</dcterms:modified>
</cp:coreProperties>
</file>