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updateLinks="never" defaultThemeVersion="124226"/>
  <mc:AlternateContent xmlns:mc="http://schemas.openxmlformats.org/markup-compatibility/2006">
    <mc:Choice Requires="x15">
      <x15ac:absPath xmlns:x15ac="http://schemas.microsoft.com/office/spreadsheetml/2010/11/ac" url="C:\Users\ANDRES\OneDrive - INSTITUTO DE PROTECCION ANIMAL 899999061052\ARCHIVOS_ANDRES\IDPYBA2022\1ENERO\Obligacion9\Reportediciembre\"/>
    </mc:Choice>
  </mc:AlternateContent>
  <xr:revisionPtr revIDLastSave="0" documentId="13_ncr:1_{80CFA48B-F0C4-44F9-A4C7-B459BCE5645B}" xr6:coauthVersionLast="47" xr6:coauthVersionMax="47" xr10:uidLastSave="{00000000-0000-0000-0000-000000000000}"/>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1" sheetId="24" r:id="rId4"/>
    <sheet name="META 2" sheetId="67" r:id="rId5"/>
    <sheet name="META 3" sheetId="68" r:id="rId6"/>
    <sheet name="META 4" sheetId="69" r:id="rId7"/>
    <sheet name="HV 14" sheetId="47" state="hidden" r:id="rId8"/>
    <sheet name="Act. 14" sheetId="48" state="hidden" r:id="rId9"/>
    <sheet name="Hoja3" sheetId="66" state="hidden" r:id="rId10"/>
    <sheet name="Hoja1" sheetId="57" state="hidden" r:id="rId11"/>
  </sheets>
  <externalReferences>
    <externalReference r:id="rId12"/>
    <externalReference r:id="rId13"/>
    <externalReference r:id="rId14"/>
    <externalReference r:id="rId15"/>
    <externalReference r:id="rId16"/>
    <externalReference r:id="rId17"/>
    <externalReference r:id="rId18"/>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#REF!</definedName>
    <definedName name="GRUPO_ETAREO" localSheetId="4">#REF!</definedName>
    <definedName name="GRUPO_ETAREO" localSheetId="5">#REF!</definedName>
    <definedName name="GRUPO_ETAREO" localSheetId="6">#REF!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#REF!</definedName>
    <definedName name="GRUPOS_ETNICOS" localSheetId="4">#REF!</definedName>
    <definedName name="GRUPOS_ETNICOS" localSheetId="5">#REF!</definedName>
    <definedName name="GRUPOS_ETNICOS" localSheetId="6">#REF!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8" i="67" l="1"/>
  <c r="F27" i="67"/>
  <c r="G27" i="69" l="1"/>
  <c r="I27" i="69"/>
  <c r="F27" i="69"/>
  <c r="H38" i="69" l="1"/>
  <c r="E38" i="69"/>
  <c r="H37" i="24"/>
  <c r="H38" i="24" s="1"/>
  <c r="J34" i="24"/>
  <c r="J32" i="24"/>
  <c r="J30" i="24"/>
  <c r="J27" i="24"/>
  <c r="G27" i="24"/>
  <c r="G27" i="68"/>
  <c r="K34" i="68" s="1"/>
  <c r="D36" i="68"/>
  <c r="I27" i="24" l="1"/>
  <c r="F27" i="68"/>
  <c r="I22" i="69" l="1"/>
  <c r="E37" i="69"/>
  <c r="G27" i="67"/>
  <c r="I27" i="67" s="1"/>
  <c r="D36" i="24" l="1"/>
  <c r="E36" i="24"/>
  <c r="D35" i="24" l="1"/>
  <c r="H27" i="67" l="1"/>
  <c r="K27" i="66" l="1"/>
  <c r="L25" i="66"/>
  <c r="L21" i="66"/>
  <c r="L17" i="66"/>
  <c r="L13" i="66"/>
  <c r="I19" i="48"/>
  <c r="D19" i="48"/>
  <c r="C10" i="48"/>
  <c r="C8" i="48"/>
  <c r="C7" i="48"/>
  <c r="C6" i="48"/>
  <c r="G56" i="47"/>
  <c r="C56" i="47"/>
  <c r="G41" i="47"/>
  <c r="G40" i="47"/>
  <c r="G39" i="47"/>
  <c r="G38" i="47"/>
  <c r="G37" i="47"/>
  <c r="G36" i="47"/>
  <c r="G35" i="47"/>
  <c r="G34" i="47"/>
  <c r="G33" i="47"/>
  <c r="G32" i="47"/>
  <c r="G31" i="47"/>
  <c r="G30" i="47"/>
  <c r="F30" i="47"/>
  <c r="F31" i="47" s="1"/>
  <c r="F32" i="47" s="1"/>
  <c r="F33" i="47" s="1"/>
  <c r="F34" i="47" s="1"/>
  <c r="F35" i="47" s="1"/>
  <c r="F36" i="47" s="1"/>
  <c r="F37" i="47" s="1"/>
  <c r="F38" i="47" s="1"/>
  <c r="F39" i="47" s="1"/>
  <c r="F40" i="47" s="1"/>
  <c r="F41" i="47" s="1"/>
  <c r="D30" i="47"/>
  <c r="I30" i="47" s="1"/>
  <c r="E36" i="69"/>
  <c r="E35" i="69"/>
  <c r="E34" i="69"/>
  <c r="E33" i="69"/>
  <c r="E32" i="69"/>
  <c r="E31" i="69"/>
  <c r="E30" i="69"/>
  <c r="E29" i="69"/>
  <c r="E28" i="69"/>
  <c r="H27" i="69"/>
  <c r="H28" i="69" s="1"/>
  <c r="H29" i="69" s="1"/>
  <c r="H30" i="69" s="1"/>
  <c r="H31" i="69" s="1"/>
  <c r="H32" i="69" s="1"/>
  <c r="H33" i="69" s="1"/>
  <c r="H34" i="69" s="1"/>
  <c r="H35" i="69" s="1"/>
  <c r="H36" i="69" s="1"/>
  <c r="H37" i="69" s="1"/>
  <c r="E27" i="69"/>
  <c r="H38" i="68"/>
  <c r="E38" i="68"/>
  <c r="H37" i="68"/>
  <c r="E37" i="68"/>
  <c r="H36" i="68"/>
  <c r="E36" i="68"/>
  <c r="E35" i="68"/>
  <c r="E34" i="68"/>
  <c r="E33" i="68"/>
  <c r="E32" i="68"/>
  <c r="E31" i="68"/>
  <c r="E30" i="68"/>
  <c r="E29" i="68"/>
  <c r="E28" i="68"/>
  <c r="H27" i="68"/>
  <c r="H28" i="68" s="1"/>
  <c r="H29" i="68" s="1"/>
  <c r="H30" i="68" s="1"/>
  <c r="H31" i="68" s="1"/>
  <c r="H32" i="68" s="1"/>
  <c r="H33" i="68" s="1"/>
  <c r="H34" i="68" s="1"/>
  <c r="H35" i="68" s="1"/>
  <c r="E27" i="68"/>
  <c r="O24" i="68"/>
  <c r="P23" i="68"/>
  <c r="I22" i="68"/>
  <c r="H38" i="67"/>
  <c r="E38" i="67"/>
  <c r="E37" i="67"/>
  <c r="E36" i="67"/>
  <c r="E35" i="67"/>
  <c r="E34" i="67"/>
  <c r="E33" i="67"/>
  <c r="E32" i="67"/>
  <c r="E31" i="67"/>
  <c r="E30" i="67"/>
  <c r="E29" i="67"/>
  <c r="E28" i="67"/>
  <c r="H28" i="67"/>
  <c r="H29" i="67" s="1"/>
  <c r="H30" i="67" s="1"/>
  <c r="H31" i="67" s="1"/>
  <c r="H32" i="67" s="1"/>
  <c r="H33" i="67" s="1"/>
  <c r="H34" i="67" s="1"/>
  <c r="H35" i="67" s="1"/>
  <c r="H36" i="67" s="1"/>
  <c r="H37" i="67" s="1"/>
  <c r="E27" i="67"/>
  <c r="I22" i="67"/>
  <c r="E38" i="24"/>
  <c r="E37" i="24"/>
  <c r="H36" i="24"/>
  <c r="E35" i="24"/>
  <c r="E34" i="24"/>
  <c r="E33" i="24"/>
  <c r="E32" i="24"/>
  <c r="E31" i="24"/>
  <c r="E30" i="24"/>
  <c r="E29" i="24"/>
  <c r="E28" i="24"/>
  <c r="F27" i="24"/>
  <c r="D27" i="24"/>
  <c r="E27" i="24" s="1"/>
  <c r="I22" i="24"/>
  <c r="I18" i="63"/>
  <c r="G18" i="63"/>
  <c r="D18" i="63"/>
  <c r="C8" i="63"/>
  <c r="C7" i="63"/>
  <c r="C6" i="63"/>
  <c r="G56" i="62"/>
  <c r="C56" i="62"/>
  <c r="G41" i="62"/>
  <c r="G40" i="62"/>
  <c r="G39" i="62"/>
  <c r="G38" i="62"/>
  <c r="G37" i="62"/>
  <c r="G36" i="62"/>
  <c r="G35" i="62"/>
  <c r="G34" i="62"/>
  <c r="G33" i="62"/>
  <c r="G32" i="62"/>
  <c r="G31" i="62"/>
  <c r="G30" i="62"/>
  <c r="F30" i="62"/>
  <c r="F31" i="62" s="1"/>
  <c r="F32" i="62" s="1"/>
  <c r="F33" i="62" s="1"/>
  <c r="F34" i="62" s="1"/>
  <c r="F35" i="62" s="1"/>
  <c r="F36" i="62" s="1"/>
  <c r="F37" i="62" s="1"/>
  <c r="F38" i="62" s="1"/>
  <c r="F39" i="62" s="1"/>
  <c r="F40" i="62" s="1"/>
  <c r="F41" i="62" s="1"/>
  <c r="D30" i="62"/>
  <c r="AA21" i="5"/>
  <c r="I21" i="5"/>
  <c r="B21" i="5"/>
  <c r="AA19" i="5"/>
  <c r="I19" i="5"/>
  <c r="B19" i="5"/>
  <c r="AA17" i="5"/>
  <c r="AB17" i="5" s="1"/>
  <c r="I17" i="5"/>
  <c r="B17" i="5"/>
  <c r="Z15" i="5"/>
  <c r="Y15" i="5"/>
  <c r="X15" i="5"/>
  <c r="W15" i="5"/>
  <c r="V15" i="5"/>
  <c r="U15" i="5"/>
  <c r="T15" i="5"/>
  <c r="S15" i="5"/>
  <c r="AA15" i="5" s="1"/>
  <c r="N15" i="5"/>
  <c r="M15" i="5"/>
  <c r="L15" i="5"/>
  <c r="K15" i="5"/>
  <c r="J15" i="5"/>
  <c r="B15" i="5"/>
  <c r="Z13" i="5"/>
  <c r="Y13" i="5"/>
  <c r="X13" i="5"/>
  <c r="W13" i="5"/>
  <c r="V13" i="5"/>
  <c r="U13" i="5"/>
  <c r="T13" i="5"/>
  <c r="S13" i="5"/>
  <c r="O13" i="5"/>
  <c r="AA13" i="5" s="1"/>
  <c r="AB13" i="5" s="1"/>
  <c r="N13" i="5"/>
  <c r="M13" i="5"/>
  <c r="L13" i="5"/>
  <c r="K13" i="5"/>
  <c r="J13" i="5"/>
  <c r="I13" i="5" s="1"/>
  <c r="B13" i="5"/>
  <c r="A11" i="5"/>
  <c r="C9" i="5"/>
  <c r="C8" i="5"/>
  <c r="C7" i="5"/>
  <c r="I27" i="68" l="1"/>
  <c r="H30" i="62"/>
  <c r="AC17" i="5"/>
  <c r="AC19" i="5"/>
  <c r="D31" i="62"/>
  <c r="D32" i="62" s="1"/>
  <c r="D33" i="62" s="1"/>
  <c r="L27" i="66"/>
  <c r="M27" i="66" s="1"/>
  <c r="AB15" i="5"/>
  <c r="AB19" i="5"/>
  <c r="AC13" i="5"/>
  <c r="AC21" i="5"/>
  <c r="I15" i="5"/>
  <c r="AC15" i="5" s="1"/>
  <c r="I30" i="62"/>
  <c r="H31" i="62"/>
  <c r="H30" i="47"/>
  <c r="D31" i="47"/>
  <c r="H27" i="24"/>
  <c r="H28" i="24" s="1"/>
  <c r="H29" i="24" s="1"/>
  <c r="H30" i="24" s="1"/>
  <c r="H31" i="24" s="1"/>
  <c r="H32" i="24" s="1"/>
  <c r="H33" i="24" s="1"/>
  <c r="H34" i="24" s="1"/>
  <c r="H35" i="24" s="1"/>
  <c r="AB21" i="5"/>
  <c r="I31" i="62" l="1"/>
  <c r="H32" i="62"/>
  <c r="I32" i="62"/>
  <c r="I33" i="62"/>
  <c r="H33" i="62"/>
  <c r="D34" i="62"/>
  <c r="D32" i="47"/>
  <c r="H31" i="47"/>
  <c r="I31" i="47"/>
  <c r="I32" i="47" l="1"/>
  <c r="H32" i="47"/>
  <c r="D33" i="47"/>
  <c r="H34" i="62"/>
  <c r="D35" i="62"/>
  <c r="I34" i="62"/>
  <c r="H33" i="47" l="1"/>
  <c r="D34" i="47"/>
  <c r="I33" i="47"/>
  <c r="D36" i="62"/>
  <c r="I35" i="62"/>
  <c r="H35" i="62"/>
  <c r="D37" i="62" l="1"/>
  <c r="I36" i="62"/>
  <c r="H36" i="62"/>
  <c r="I34" i="47"/>
  <c r="D35" i="47"/>
  <c r="H34" i="47"/>
  <c r="D36" i="47" l="1"/>
  <c r="H35" i="47"/>
  <c r="I35" i="47"/>
  <c r="I37" i="62"/>
  <c r="H37" i="62"/>
  <c r="D38" i="62"/>
  <c r="I36" i="47" l="1"/>
  <c r="H36" i="47"/>
  <c r="D37" i="47"/>
  <c r="H38" i="62"/>
  <c r="D39" i="62"/>
  <c r="I38" i="62"/>
  <c r="H37" i="47" l="1"/>
  <c r="D38" i="47"/>
  <c r="I37" i="47"/>
  <c r="D40" i="62"/>
  <c r="I39" i="62"/>
  <c r="H39" i="62"/>
  <c r="D41" i="62" l="1"/>
  <c r="I40" i="62"/>
  <c r="H40" i="62"/>
  <c r="I38" i="47"/>
  <c r="D39" i="47"/>
  <c r="H38" i="47"/>
  <c r="D40" i="47" l="1"/>
  <c r="H39" i="47"/>
  <c r="I39" i="47"/>
  <c r="I41" i="62"/>
  <c r="H41" i="62"/>
  <c r="I40" i="47" l="1"/>
  <c r="H40" i="47"/>
  <c r="D41" i="47"/>
  <c r="H41" i="47" l="1"/>
  <c r="I41"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<sst xmlns="http://schemas.openxmlformats.org/spreadsheetml/2006/main" count="919" uniqueCount="363">
  <si>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</si>
  <si>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</si>
  <si>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</si>
  <si>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</si>
  <si>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</si>
  <si>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</si>
  <si>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</si>
  <si>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</si>
  <si>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</si>
  <si>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</si>
  <si>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</si>
  <si>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</si>
  <si>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</si>
  <si>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</si>
  <si>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</si>
  <si>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</si>
  <si>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</si>
  <si>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</si>
  <si>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</si>
  <si>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</si>
  <si>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</si>
  <si>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</si>
  <si>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</si>
  <si>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</si>
  <si>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</si>
  <si>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</si>
  <si>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</si>
  <si>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</si>
  <si>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</si>
  <si>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</si>
  <si>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</si>
  <si>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</si>
  <si>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</si>
  <si>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</si>
  <si>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</si>
  <si>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</si>
  <si>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</si>
  <si>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</si>
  <si>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</si>
  <si>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</si>
  <si>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</si>
  <si>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</si>
  <si>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</si>
  <si>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</si>
  <si>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</si>
  <si>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</si>
  <si>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</si>
  <si>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</si>
  <si>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</si>
  <si>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</si>
  <si>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</si>
  <si>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</si>
  <si>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</si>
  <si>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</si>
  <si>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</si>
  <si>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</si>
  <si>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</si>
  <si>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</si>
  <si>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</si>
  <si>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</si>
  <si>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</si>
  <si>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</si>
  <si>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</si>
  <si>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</si>
  <si>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</si>
  <si>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</si>
  <si>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</si>
  <si>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</si>
  <si>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</si>
  <si>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</si>
  <si>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</si>
  <si>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</si>
  <si>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</si>
  <si>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</si>
  <si>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</si>
  <si>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</si>
  <si>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</si>
  <si>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</si>
  <si>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</si>
  <si>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</si>
  <si>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</si>
  <si>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</si>
  <si>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</si>
  <si>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</si>
  <si>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</si>
  <si>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</si>
  <si>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</si>
  <si>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</si>
  <si>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</si>
  <si>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</si>
  <si>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</si>
  <si>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</si>
  <si>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</si>
  <si>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</si>
  <si>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</si>
  <si>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</si>
  <si>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</si>
  <si>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</si>
  <si>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</si>
  <si>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</si>
  <si>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</si>
  <si>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</si>
  <si>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</si>
  <si>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</si>
  <si>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</si>
  <si>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</si>
  <si>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</si>
  <si>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</si>
  <si>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</si>
  <si>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</si>
  <si>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</si>
  <si>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</si>
  <si>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</si>
  <si>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</si>
  <si>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</si>
  <si>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</si>
  <si>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</si>
  <si>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</si>
  <si>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</si>
  <si>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</si>
  <si>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</si>
  <si>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</si>
  <si>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</si>
  <si>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</si>
  <si>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</si>
  <si>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</si>
  <si>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</si>
  <si>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</si>
  <si>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</si>
  <si>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</si>
  <si>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</si>
  <si>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</si>
  <si>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</si>
  <si>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</si>
  <si>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</si>
  <si>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</si>
  <si>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</si>
  <si>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</si>
  <si>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</si>
  <si>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</si>
  <si>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</si>
  <si>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</si>
  <si>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</si>
  <si>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</si>
  <si>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</si>
  <si>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</si>
  <si>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</si>
  <si>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</si>
  <si>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</si>
  <si>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</si>
  <si>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</si>
  <si>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</si>
  <si>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</si>
  <si>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</si>
  <si>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</si>
  <si>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</si>
  <si>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</si>
  <si>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</si>
  <si>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</si>
  <si>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</si>
  <si>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</si>
  <si>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</si>
  <si>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</si>
  <si>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</si>
  <si>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</si>
  <si>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</si>
  <si>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</si>
  <si>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</si>
  <si>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</si>
  <si>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</si>
  <si>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</si>
  <si>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</si>
  <si>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</si>
  <si>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</si>
  <si>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</si>
  <si>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</si>
  <si>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</si>
  <si>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</si>
  <si>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</si>
  <si>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</si>
  <si>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</si>
  <si>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</si>
  <si>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</si>
  <si>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</si>
  <si>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</si>
  <si>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</si>
  <si>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</si>
  <si>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</si>
  <si>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</si>
  <si>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</si>
  <si>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</si>
  <si>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</si>
  <si>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</si>
  <si>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</si>
  <si>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</si>
  <si>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</si>
  <si>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</si>
  <si>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</si>
  <si>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</si>
  <si>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</si>
  <si>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</si>
  <si>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</si>
  <si>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</si>
  <si>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</si>
  <si>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</si>
  <si>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</si>
  <si>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</si>
  <si>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</si>
  <si>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</si>
  <si>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</si>
  <si>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</si>
  <si>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</si>
  <si>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</si>
  <si>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</si>
  <si>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</si>
  <si>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</si>
  <si>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</si>
  <si>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</si>
  <si>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</si>
  <si>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</si>
  <si>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</si>
  <si>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</si>
  <si>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</si>
  <si>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</si>
  <si>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</si>
  <si>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</si>
  <si>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</si>
  <si>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</si>
  <si>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</si>
  <si>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</si>
  <si>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</si>
  <si>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</si>
  <si>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</si>
  <si>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</si>
  <si>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</si>
  <si>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</si>
  <si>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</si>
  <si>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</si>
  <si>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</si>
  <si>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</si>
  <si>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</si>
  <si>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</si>
  <si>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</si>
  <si>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</si>
  <si>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</si>
  <si>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</si>
  <si>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</si>
  <si>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</si>
  <si>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</si>
  <si>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</si>
  <si>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</si>
  <si>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</si>
  <si>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</si>
  <si>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</si>
  <si>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</si>
  <si>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</si>
  <si>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</si>
  <si>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</si>
  <si>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</si>
  <si>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</si>
  <si>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</si>
  <si>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</si>
  <si>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</si>
  <si>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</si>
  <si>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</si>
  <si>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</si>
  <si>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</si>
  <si>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</si>
  <si>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</si>
  <si>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</si>
  <si>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</si>
  <si>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</si>
  <si>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</si>
  <si>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</si>
  <si>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</si>
  <si>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</si>
  <si>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</si>
  <si>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</si>
  <si>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</si>
  <si>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</si>
  <si>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</si>
  <si>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</si>
  <si>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</si>
  <si>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</si>
  <si>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</si>
  <si>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</si>
  <si>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</si>
  <si>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</si>
  <si>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</si>
  <si>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Subdirección de Atención a la Fauna</t>
  </si>
  <si>
    <t>Consolidar 1 escuadrón anticrueldad con mayor capacidad de respuesta en la atención de casos por presunto maltrato animal.</t>
  </si>
  <si>
    <t>Atender 60.000 animales a través de programas en brigadas, urgencias veterinarias, adopción, custodia, maltrato, comportamiento, identificación u otros que sean requeridos.</t>
  </si>
  <si>
    <t>Esterilizar 356.000 perros y gatos  priorizando las localidades con mayores cifras poblacionales estimadas.</t>
  </si>
  <si>
    <t>Servicio para la atención de animales en condición de vulnerabilidad a través de los programas del IDPYBA en Bogotá</t>
  </si>
  <si>
    <t>Desarrollar e implementar un programa de atención integral a la fauna sinantrópica del Distrito Capital incluyendo un piloto para realizar un diagnóstico sobre enjambres en Bogotá.</t>
  </si>
  <si>
    <t>Desarrollar 1 línea base para la atención de animales sinantropicos incluyendo un diagnóstico para el manejo de enjambres de abejas en el D.C.</t>
  </si>
  <si>
    <t>Porcentaje (%) de avance en la construcción del documento diagnóstico y la batería de indicadores y metas.</t>
  </si>
  <si>
    <t>porcentaje %</t>
  </si>
  <si>
    <t>porcentaje de avance programado</t>
  </si>
  <si>
    <t>Porcentaje (%)</t>
  </si>
  <si>
    <t xml:space="preserve">Hace referencia al porcentaje de avance acumulado </t>
  </si>
  <si>
    <t>Hace referencia al porcentaje de avance programado para el periodo de medición.</t>
  </si>
  <si>
    <t>60.000 animales atendidos en los programas de atención integral de la fauna doméstica del Distrito Capital.</t>
  </si>
  <si>
    <t>Fortalecer el Escuadrón Anticrueldad mediante la ampliación de la capacidad de respuesta frente a casos de maltrato animal en la Línea 123 y en el equipo técnico especializado del IDPYBA.</t>
  </si>
  <si>
    <t>Realizar la esterilización de 356.000 animales en el Distrito Capital</t>
  </si>
  <si>
    <t>PM01</t>
  </si>
  <si>
    <t>PM05</t>
  </si>
  <si>
    <t>PM05 - PM01</t>
  </si>
  <si>
    <t>Número</t>
  </si>
  <si>
    <t>Numero de escuadrones fortalecidos</t>
  </si>
  <si>
    <t>(Numero de Escuadrones fortalecidos / Numero de Escaudrones Programados) * 100%</t>
  </si>
  <si>
    <t>Numero de Escuadrones fortalecidos</t>
  </si>
  <si>
    <t>Numero</t>
  </si>
  <si>
    <t>Permite medir el avance obetnido en el periodo.</t>
  </si>
  <si>
    <t>permite medir la cantidad programada para el periodo</t>
  </si>
  <si>
    <t>Numero de animales esterilizados</t>
  </si>
  <si>
    <t>numero de animales programados a esterilizar</t>
  </si>
  <si>
    <t>permite medir la cantidad de animales esterilizados</t>
  </si>
  <si>
    <t>Permite medir la cantidad de animales programados para estirilizar.</t>
  </si>
  <si>
    <t>Numero de animales atendidos</t>
  </si>
  <si>
    <t>Numero de animales programados</t>
  </si>
  <si>
    <t>La variable permite medir la cantidad de animales atendidos.</t>
  </si>
  <si>
    <t>La variable permite medir la cantidad de animales programados.</t>
  </si>
  <si>
    <t>Número de animales esterilizados</t>
  </si>
  <si>
    <t>Número de animales atendidos en el Distrito Capital por los diferentes programas del Instituto</t>
  </si>
  <si>
    <t>(Porcentaje de avance obtenido  / porcentaje de avance programado) *100%</t>
  </si>
  <si>
    <t>Porcentaje de avance obtenido</t>
  </si>
  <si>
    <t>El origen de los datos proviene del reporte mensual realizado por el area junto con los soportes en medio magnetico (bases en excel, historias clinicas, documentos tecnicos, informes, actas entre otros).</t>
  </si>
  <si>
    <t>El indicador  "Numero de Animales esterilizados" permite llevar seguimiento a la cantidad de animales (perros y gatos) esterilizados.</t>
  </si>
  <si>
    <t>El indicador  "Numero de escuadrones fortalecidos" tiene por objeto medir el avance de ejecución, a traves del seguimiento de un cronograma de actividades propuesto para el fortalecimiento del escuadron anticrueldad.</t>
  </si>
  <si>
    <t>(Numero de animales atendidos / Numero de animales programados) * 100%</t>
  </si>
  <si>
    <t>(Numero de animales esterilizados / numero de animales programados para esterilizar) * 100%</t>
  </si>
  <si>
    <t>Numero de Escuadrones Programados</t>
  </si>
  <si>
    <t>Enero</t>
  </si>
  <si>
    <t>Enero 2021</t>
  </si>
  <si>
    <t>Enero  2021</t>
  </si>
  <si>
    <t xml:space="preserve">La meta establecida para el 2021 es inferior con respecto a la linea base teniendo en cuenta que para el 2021 se define no incluir dentro del conteo de la meta aquellos animales que son identificados a traves  de jornadas, teniendo en cuenta que para el ultimo trimestre de 2020 el comportamiento del programa mostro una alta demanda por parte de la ciudadania, impactando de esta manera la ejecución de la meta. No obstante, es importante aclarar que el servicio de identificación continuara siendo transversal a los programas, asi mismo dara continuidad al desarrollo de jornadas de identificación en la ciudad y será medido a traves de un indicador de gestión. </t>
  </si>
  <si>
    <t xml:space="preserve">
El indicador "Animales atendidos en el Distrito Capital", permite llevar seguimiento a la cantidad de animales en condición vulnerable que son atendidos a través de los programas en brigadas, urgencias veterinarias, adopción, custodia, maltrato, comportamiento, identificación, sinantropicos u otros que sean requeridos. 
De esta forma y entendiendo como atención integral la prestación de uno o varios servicios de acuerdo con las necesidades físicas y comportamentales del individuo, para el conteo de los animales atendidos en la Unidad de Cuidado Animal por procesos relacionados con la protección y la adopción (custodia, valoración en comportamiento y adopción), suman a la ejecución de la meta aquellos animales que ingresan a la UCA por abandono o son remitidos por otras entidades, ya que los demás animales son remitidos por programas del instituto y ya han sido contados previamente. 
En cuanto al servicio de Implantación de animales a traves de jornadas de identificación, este será medido a través de un indicador de gestión que hara parte del POA, teniendo en cuenta la alta demanda obtenida para el ultimo trimestre de 2020 y el impacto generado en la meta. Cabe aclarar que el servicio de identificación continuará siendo transversal a los programas del Instituto.</t>
  </si>
  <si>
    <t>-</t>
  </si>
  <si>
    <t xml:space="preserve"> </t>
  </si>
  <si>
    <t>Se da continuidad al programa que construye y brinda lineamientos tecnicos para el manejo y la atención de animales sinantropicos, priorizando las especies Columba livia y Apis mellifera.</t>
  </si>
  <si>
    <t>Minimizar impactos negativos en la salud ambiental del Distrito Capital.
Fortalecer la protección y bienestar de la fauna en el Distrito
Brindar mayor oportunidad a los animales en condición vulnerable.
Ofertar programas en atención por maltrato, atención en salud animal, urgencias veterinarias, adopción, custodia y/o brigadas de salud, pemite fortalecer los procesos de protección y bienestar animal en la ciudad.
Brindar la oportunidad a caninos y felinos en encontrar un hogar responsable a traves del proceso de adopción.</t>
  </si>
  <si>
    <t>Con el fortalecimiento del Escuadron Anticrueldad se contribuye en la protección y el bienestar animal en el Distrito Capital.</t>
  </si>
  <si>
    <t>Proteger la vida y ser garantes del trato digno hacia los animales, a través de acciones de protección y bienestar animal</t>
  </si>
  <si>
    <t>Lider Area Fauna Domestica - Johanna Morales
Profesionales Sinántropicos - Mauricio Cano</t>
  </si>
  <si>
    <t>Subdirectora de Atención a la Fauna - Johanna Izquierdo Paez</t>
  </si>
  <si>
    <t>Lider Area Registro y Control- Julian Tarquino
Lider Area Fauna Domestica  - Johanna Morales
Profesional Area Custodia y Adopciones - Juan Camilo Panqueba - Angie Duran
Profesional Programa Escuadrón Anticrueldad - Leidy Rojas
Profesionales Urgencias - Miguel Acevedo - Alejandra Escobar
Profesionales Brigadas  - Miguel Acevedo - Magda Arevalo</t>
  </si>
  <si>
    <t>Lider Area Fauna Domestica  - Johanna Morales
Profesional Programa Esterilizaciones - Johanna Diaz</t>
  </si>
  <si>
    <t>Contribuye al control poblacional de los perros y gatos en la ciudad, asi como en temas relacionados con la salud publica.</t>
  </si>
  <si>
    <t>El indicador tiene por objeto medir el porcentaje de avance en la ejecución, a traves del seguimiento de un cronograma de actividades propuesto para lograr el 16,84% de avance para el 2021.  Cabe aclarar que para efectos de analisis del indicador se empleo la unidad de porcentaje, la cual es equivalente en numero.</t>
  </si>
  <si>
    <t>Profesional Administrativa - Laura Gutierrez Z</t>
  </si>
  <si>
    <t>Profesional Administrativa -  Laura Gutierrez Z</t>
  </si>
  <si>
    <t>Lider Programa de atención por maltrato - Sandra Medina
Profesional Programa en atención por Maltrato - Leidy Rojas</t>
  </si>
  <si>
    <t>Cabe mencionar que en el mes de diciembre se realiza el cambio en la anualización de la magnitud de la  meta mediante memorando N° 2021IE0002815</t>
  </si>
  <si>
    <t>En el mes de Diciembre se logro  un cumplimieno  a la magnitud ejecutada del 16,84% lo que corresponde al 100% de lo programado.</t>
  </si>
  <si>
    <r>
      <t xml:space="preserve">Se logró un cumplimiento con la meta establecida para vigencia lo que corresponde a las siguientes actividades: 
• Se realizaron 8 censos poblacionales </t>
    </r>
    <r>
      <rPr>
        <i/>
        <sz val="9"/>
        <rFont val="Arial"/>
        <family val="2"/>
      </rPr>
      <t>Columba livia</t>
    </r>
    <r>
      <rPr>
        <sz val="9"/>
        <rFont val="Arial"/>
        <family val="2"/>
      </rPr>
      <t xml:space="preserve"> en las siguientes localidades:Santa fe 3, Bosa 1, Kennedy 1, Teusaquillo 1, La candelaria 2.
• Se realizaron 13 visitas técnicas de acuerdo con los requerimientos realizados por parte de la ciudadanía en las siguientes localidades:Engativa 1 y Antonio nariño 2 . Atencion a 24 palomas en 1 jornadas de atencion durante en el mes.
• Se realizo 1 jorndas de sensibilizacion comunitarias con un abordaje de 4 personas  
Se da continuidad a las jornadas de socializaciones a los ciudadanos y propiedad horizontal
Se presto la atención de palomas a través de clínica y brigadas médicas.
Se genera la entrega de los tres documentos técnicos de profundización, desde los tres ejes: 
• Biótico - Acercamiento a un estudio etológico preliminar de palomas de plaza Columba livia en cautiverio con aplicación de enriquecimiento ambiental de acuerdo con el concepto de bienestar animal.
• Clínico - Hígado sano, paloma sana
• Social - ¿Por qué las palomas pasaron de ser animales de fascinación a indeseables y el porqué de su vulneración que generan las palomas en las diversas y principales plazas de Bogotá? 
Así mismo, se obtienen el documento inicial en la Guía para el manejo y control de las poblaciones de palomas de plaza en el Distrito, la cual se está elaborando en articulación con la Secretaria Distrital de Ambiente.
• En cuanto a la propuesta del sistema de información, se elaboraro la cartografia conforme a los censos realizados.
• En el desarrollo de la evaluación de rutas de movilidad de una muestra de palomas de Plaza de Bolívar, se dio continuidad a la fase de seguimiento.
• En relación con el tema de abejas; se realizo la entrega de la matriz de diagnóstico y calificación de impactos en el manejo de esta especie, así como como el documento de “elaboración e implementación de la línea base primaria para el diagnóstico de la abeja”, se realizó asistencia a mesa de trabajo abejas en la localidad de chapinero, así como la atención de tres requerimientos con relación a Abejas 
Se realizo apoyo a otros procesos de gestión de la Subdirección de Atención a la Fauna, jornadas de adopción (caninos y felinos) </t>
    </r>
  </si>
  <si>
    <t>Dentro de las causas principales por el no cumplimiento de la meta de la vigencia, obebeció a que  los contratos tercerizados  122 -2021 y 123-2021, finalizaron ejecución en el mes de noviembre y  la nueva contratación  de operadores  como resultado del proceso de Licitación pública  inició ejecución  en la segunda semana del mes de diciembre, una vez,  se surtieron los trámites administrativos necesarios para legalización e inicio de ejecución de los contratos (389-2021, 390-2021 y 392-2021). 
Cabe resaltar que, en el mes de diciembre (atípico)  el comportamiento de la ciudadanía  a causa de las festividades navideñas genera disminución en la demanda en la prestación del servicio, y en ocasiones la inasistencia a la cita programada para esterilización.</t>
  </si>
  <si>
    <r>
      <t xml:space="preserve">En el mes de diciembre se logró la esterilización de 10.266 animales (3802 caninos y 6464 felinos) en el Distrito, desagregados por localidad de la siguiente manera: Usaquén 169, Chapinero 84, Santa fe 162, San Cristóbal 977, Usme 831, Tunjuelito 171,  Bosa 738, Kennedy 741, Fontibon 273, Engativá 505, Suba 1145, Barrios Unidos 196, Los martires 92, Antonio Nariño 273, Puente Aranda 83, La candelaria 93, Rafael Uribe Uribe 1073, Ciudad Bolivar 1342 y Punto Fijo (uca) 1318.
Así mismo, se da continuidad a la articulación con la mesa Distrital de Esterilizaciones, al desarrollo de jornadas en las diferentes localidades para estratos 1, 2,3 a través del aplicativo "Esterilizar Salva" y el desarrollo de jornadas especiales a través de la estrategia CES.
</t>
    </r>
    <r>
      <rPr>
        <sz val="9"/>
        <rFont val="Arial"/>
        <family val="2"/>
      </rPr>
      <t>Se realizaron  jornadas especiales en micro territorios en las localidades de la ciudad.
Cabe precisar, que el Instituto continua con el aplicativo “Esterilizar salva” para la asignación de turnos digitales con el fin de acceder a las jornadas gratuitas de esterilización del programa. Lo cual no solo se desarrolla con el propósito de facilitar la vinculación de la ciudadanía al programa, sino también aunar esfuerzos en el fortalecimiento institucional, la sistematización de los procesos, la oportunidad, manejo y seguridad de la información. (https://turnos.idpyba.com/solicitar-turnos#).</t>
    </r>
  </si>
  <si>
    <t>Con corte al 31 de diciembre se logro una magnitud ejecutada acumulada del 0.164 lo que corresponde al 100.01% de lo programado.</t>
  </si>
  <si>
    <t>En el mes de diciembre 384 visitas de verificación de condiciones bienestar animal, desagregadas por localidad de la siguiente manera: Usaquén 19, Chapinero 2, Santa fe 20, San Cristóbal 26, Usme 43, Tunjuelito 9, Bosa 27, Kennedy 39, Fontibón 23, Engativá 29, Suba 37, Barrios unidos 4, Teusaquillo 17, Los mártires 13, Antonio nariño 6, Puente Aranda 19, La candelaria 8, Rafael Uribe Uribe 21 y Ciudad Bolívar 22.
Se logró la actualización y socializacion del Procedimiento para la Atención de casos de Maltrato y/o Crueldad animal incluyendo la atención para Fauna Silvestre, fortaleciendo en articulación con la Oficina Asesora Juridica los conceptos jurídicos en aras de garantizar el debido proceso de los ciudadanos que eventualmente se encuentren inmersos en un proceso sancionatorio o penal, asi como la aprobación del Documento y la estrategia y difusion del programa
Se da continuidad al trabajo articulado con Alcaldías Locales para la verificación de casos por presunto maltrato animal.
Se continua con la atención de la línea 018000115161 para la recepción de casos de presunto maltrato animal, la cual funciona articuladamente con la línea 123, con el fin de atender de una manera más rápida y eficiente, los casos considerados de "Gravedad Alta", la cual acorte del 30 de diciembre se han recibido 30462 llamadas a través de la línea contra presunto maltrato de las cuales 1.123 fueron tramitadas al programa.</t>
  </si>
  <si>
    <t>Con corte al 31 de diciembre se logro una magnitud ejecutada acumulada de 62.963 animales lo que corresponde al 98,60% de lo programado.
Se realizo la reprogramacion de la meta en el mes de noviembre y diciembre bajo el radicado 2021E0002520</t>
  </si>
  <si>
    <t>En el mes de diciembre se logro una magnitud ejecutada acumulada de 15. animales lo que corresponde al 100.83% de lo programado.
Se realizo la reprogramacion de la meta en el mes de diciembre bajo el radicado 2021E002815</t>
  </si>
  <si>
    <r>
      <rPr>
        <sz val="9"/>
        <rFont val="Arial"/>
        <family val="2"/>
      </rPr>
      <t xml:space="preserve">En el mes de diciembre se atendieron </t>
    </r>
    <r>
      <rPr>
        <b/>
        <sz val="9"/>
        <rFont val="Arial"/>
        <family val="2"/>
      </rPr>
      <t>1116</t>
    </r>
    <r>
      <rPr>
        <sz val="9"/>
        <rFont val="Arial"/>
        <family val="2"/>
      </rPr>
      <t xml:space="preserve"> animales, detallados de la siguiente manera</t>
    </r>
    <r>
      <rPr>
        <sz val="9"/>
        <color rgb="FFFF0000"/>
        <rFont val="Arial"/>
        <family val="2"/>
      </rPr>
      <t xml:space="preserve">:
</t>
    </r>
    <r>
      <rPr>
        <sz val="9"/>
        <rFont val="Arial"/>
        <family val="2"/>
      </rPr>
      <t>Se atendieron por presunto maltrato</t>
    </r>
    <r>
      <rPr>
        <b/>
        <sz val="9"/>
        <rFont val="Arial"/>
        <family val="2"/>
      </rPr>
      <t xml:space="preserve"> 427</t>
    </r>
    <r>
      <rPr>
        <sz val="9"/>
        <rFont val="Arial"/>
        <family val="2"/>
      </rPr>
      <t xml:space="preserve"> animales (215 caninos, 82 felino, 97 Aves ornamentales, 1 Caprino, 3 Camelidos, 20 Aves de corral, 9 lagomorfos)
Por Urgencias Veterinarias se atendieron </t>
    </r>
    <r>
      <rPr>
        <b/>
        <sz val="9"/>
        <rFont val="Arial"/>
        <family val="2"/>
      </rPr>
      <t>181</t>
    </r>
    <r>
      <rPr>
        <sz val="9"/>
        <rFont val="Arial"/>
        <family val="2"/>
      </rPr>
      <t xml:space="preserve"> animales (138 caninos y 43 felinos).</t>
    </r>
    <r>
      <rPr>
        <sz val="9"/>
        <color rgb="FFFF0000"/>
        <rFont val="Arial"/>
        <family val="2"/>
      </rPr>
      <t xml:space="preserve">
</t>
    </r>
    <r>
      <rPr>
        <sz val="9"/>
        <rFont val="Arial"/>
        <family val="2"/>
      </rPr>
      <t xml:space="preserve">A traves de brigadas medicas se han atendido </t>
    </r>
    <r>
      <rPr>
        <b/>
        <sz val="9"/>
        <rFont val="Arial"/>
        <family val="2"/>
      </rPr>
      <t xml:space="preserve">466 </t>
    </r>
    <r>
      <rPr>
        <sz val="9"/>
        <rFont val="Arial"/>
        <family val="2"/>
      </rPr>
      <t>animales (362 caninos y 106 felinos).</t>
    </r>
    <r>
      <rPr>
        <sz val="9"/>
        <color rgb="FFFF0000"/>
        <rFont val="Arial"/>
        <family val="2"/>
      </rPr>
      <t xml:space="preserve">
</t>
    </r>
    <r>
      <rPr>
        <sz val="9"/>
        <rFont val="Arial"/>
        <family val="2"/>
      </rPr>
      <t>Ingresadon a la UCA</t>
    </r>
    <r>
      <rPr>
        <b/>
        <sz val="9"/>
        <rFont val="Arial"/>
        <family val="2"/>
      </rPr>
      <t xml:space="preserve"> 18</t>
    </r>
    <r>
      <rPr>
        <sz val="9"/>
        <rFont val="Arial"/>
        <family val="2"/>
      </rPr>
      <t xml:space="preserve"> animales los cuales ingresaron a la Unidad de Cuidado Animal por situación de abandono para la prestación del servicio de custodia.
Se presta atención medica basica a</t>
    </r>
    <r>
      <rPr>
        <b/>
        <sz val="9"/>
        <rFont val="Arial"/>
        <family val="2"/>
      </rPr>
      <t xml:space="preserve"> 24</t>
    </r>
    <r>
      <rPr>
        <sz val="9"/>
        <rFont val="Arial"/>
        <family val="2"/>
      </rPr>
      <t xml:space="preserve"> palomas a traves de brigadasmedicas.</t>
    </r>
    <r>
      <rPr>
        <sz val="9"/>
        <color rgb="FFFF0000"/>
        <rFont val="Arial"/>
        <family val="2"/>
      </rPr>
      <t xml:space="preserve">
</t>
    </r>
    <r>
      <rPr>
        <sz val="9"/>
        <rFont val="Arial"/>
        <family val="2"/>
      </rPr>
      <t>De otra parte, se realizaron las siguientes actividades de gestión:</t>
    </r>
    <r>
      <rPr>
        <sz val="9"/>
        <color rgb="FFFF0000"/>
        <rFont val="Arial"/>
        <family val="2"/>
      </rPr>
      <t xml:space="preserve">
</t>
    </r>
    <r>
      <rPr>
        <sz val="9"/>
        <rFont val="Arial"/>
        <family val="2"/>
      </rPr>
      <t>Se entregaron 63 animales en adopción (46 caninos y 17 felinos).</t>
    </r>
    <r>
      <rPr>
        <sz val="9"/>
        <color rgb="FFFF0000"/>
        <rFont val="Arial"/>
        <family val="2"/>
      </rPr>
      <t xml:space="preserve">
</t>
    </r>
    <r>
      <rPr>
        <sz val="9"/>
        <rFont val="Arial"/>
        <family val="2"/>
      </rPr>
      <t xml:space="preserve">Se identificaron 7.688 animales (3.675 caninos y 4.013 felinos), de los cuales 1.739 animales (1.212 caninos y 527 felinos) fueron implantados  a través de jornadas de identificación y 5.949 (2.463 caninosy 3.486 felinos) a través de los demás programas del Instituto.
Se conto con 519 animales residentes en la Unidad de Cuidado Animal con corte al mes de noviembre, en la Unidad de Cuidado Animal se da continuidad al desarrollo de tratamientos en comportamiento.
Nota: Las cifras resaltadas en negrilla corresponden al desagregado de la magnitud ejecutada mensual. Para efectos de analisis, interpretar de acuerdo al objetivo y descripción del indicador.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</si>
</sst>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_);_(* \(#,##0.0000\);_(* &quot;-&quot;??_);_(@_)"/>
    <numFmt numFmtId="176" formatCode="0.000%"/>
    <numFmt numFmtId="177" formatCode="0.000"/>
    <numFmt numFmtId="178" formatCode="0.0000"/>
    <numFmt numFmtId="179" formatCode="0.0000%"/>
    <numFmt numFmtId="180" formatCode="_(* #,##0.000_);_(* \(#,##0.000\);_(* &quot;-&quot;??_);_(@_)"/>
    <numFmt numFmtId="181" formatCode="_-* #,##0.0000_-;\-* #,##0.0000_-;_-* &quot;-&quot;??_-;_-@_-"/>
    <numFmt numFmtId="182" formatCode="_-* #,##0.0000_-;\-* #,##0.0000_-;_-* &quot;-&quot;????_-;_-@_-"/>
    <numFmt numFmtId="183" formatCode="_-* #,##0.0_-;\-* #,##0.0_-;_-* &quot;-&quot;????_-;_-@_-"/>
    <numFmt numFmtId="184" formatCode="_-* #,##0.000000_-;\-* #,##0.000000_-;_-* &quot;-&quot;????_-;_-@_-"/>
  </numFmts>
  <fonts count="85"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theme="0"/>
      <name val="Arial"/>
      <family val="2"/>
    </font>
    <font>
      <b/>
      <sz val="16"/>
      <color rgb="FFFF0000"/>
      <name val="Arial"/>
      <family val="2"/>
    </font>
    <font>
      <b/>
      <sz val="14"/>
      <color rgb="FFFF0000"/>
      <name val="Arial"/>
      <family val="2"/>
    </font>
    <font>
      <sz val="10"/>
      <color theme="0"/>
      <name val="Arial"/>
      <family val="2"/>
    </font>
    <font>
      <i/>
      <sz val="9"/>
      <name val="Arial"/>
      <family val="2"/>
    </font>
    <font>
      <sz val="9"/>
      <color rgb="FFFF0000"/>
      <name val="Arial"/>
      <family val="2"/>
    </font>
    <font>
      <sz val="11"/>
      <color rgb="FFFF0000"/>
      <name val="Arial"/>
      <family val="2"/>
    </font>
    <font>
      <b/>
      <sz val="10"/>
      <color theme="0"/>
      <name val="Arial"/>
      <family val="2"/>
    </font>
    <font>
      <b/>
      <sz val="11"/>
      <color rgb="FFFF0000"/>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9"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40"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66">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59"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3" fillId="24" borderId="0" xfId="1371" applyFont="1" applyFill="1" applyAlignment="1">
      <alignment horizontal="center" vertical="center"/>
    </xf>
    <xf numFmtId="0" fontId="4" fillId="24" borderId="0" xfId="1371" applyFont="1" applyFill="1" applyAlignment="1">
      <alignment vertical="center"/>
    </xf>
    <xf numFmtId="0" fontId="4" fillId="24" borderId="0" xfId="1371" applyFont="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2" fontId="53" fillId="0" borderId="0" xfId="0" applyNumberFormat="1" applyFont="1" applyFill="1"/>
    <xf numFmtId="0" fontId="76" fillId="0" borderId="0" xfId="1327" applyFont="1" applyFill="1" applyAlignment="1" applyProtection="1">
      <alignment vertical="center" wrapText="1"/>
    </xf>
    <xf numFmtId="0" fontId="76" fillId="0" borderId="0" xfId="0" applyFont="1" applyFill="1"/>
    <xf numFmtId="0" fontId="76" fillId="0" borderId="0" xfId="1327" applyFont="1" applyFill="1" applyAlignment="1" applyProtection="1">
      <alignment vertical="center"/>
    </xf>
    <xf numFmtId="10" fontId="76" fillId="0" borderId="0" xfId="1327" applyNumberFormat="1" applyFont="1" applyFill="1" applyAlignment="1" applyProtection="1">
      <alignment vertical="center"/>
    </xf>
    <xf numFmtId="9" fontId="76" fillId="0" borderId="0" xfId="0" applyNumberFormat="1" applyFont="1" applyFill="1"/>
    <xf numFmtId="10" fontId="76" fillId="0" borderId="0" xfId="0" applyNumberFormat="1" applyFont="1" applyFill="1"/>
    <xf numFmtId="176" fontId="61" fillId="0" borderId="0" xfId="1495" applyNumberFormat="1" applyFont="1" applyFill="1" applyBorder="1" applyAlignment="1">
      <alignment horizontal="center" vertical="center" wrapText="1"/>
    </xf>
    <xf numFmtId="177" fontId="59" fillId="0" borderId="0" xfId="1371" applyNumberFormat="1" applyFont="1" applyFill="1" applyBorder="1" applyAlignment="1">
      <alignment horizontal="center" vertical="center"/>
    </xf>
    <xf numFmtId="177" fontId="11" fillId="0" borderId="0" xfId="1371" applyNumberFormat="1" applyFont="1" applyFill="1" applyBorder="1" applyAlignment="1">
      <alignment horizontal="center" vertical="center" wrapText="1"/>
    </xf>
    <xf numFmtId="177" fontId="61" fillId="0" borderId="0" xfId="1495" applyNumberFormat="1" applyFont="1" applyFill="1" applyBorder="1" applyAlignment="1">
      <alignment horizontal="center" vertical="center" wrapText="1"/>
    </xf>
    <xf numFmtId="177" fontId="53" fillId="0" borderId="0" xfId="0" applyNumberFormat="1" applyFont="1" applyFill="1"/>
    <xf numFmtId="0" fontId="56" fillId="0" borderId="0" xfId="0" applyFont="1" applyFill="1" applyBorder="1" applyAlignment="1">
      <alignment horizontal="center" vertical="center" wrapText="1"/>
    </xf>
    <xf numFmtId="10" fontId="59" fillId="0" borderId="0" xfId="1371" applyNumberFormat="1" applyFont="1" applyFill="1" applyBorder="1" applyAlignment="1">
      <alignment horizontal="center" vertical="center"/>
    </xf>
    <xf numFmtId="10" fontId="61" fillId="0" borderId="0" xfId="1495" applyNumberFormat="1" applyFont="1" applyFill="1" applyBorder="1" applyAlignment="1">
      <alignment horizontal="center" vertical="center" wrapText="1"/>
    </xf>
    <xf numFmtId="179" fontId="11" fillId="0" borderId="0" xfId="1496" applyNumberFormat="1" applyFont="1" applyFill="1" applyBorder="1" applyAlignment="1">
      <alignment horizontal="center" vertical="center"/>
    </xf>
    <xf numFmtId="0" fontId="11" fillId="0" borderId="0" xfId="1496" applyNumberFormat="1" applyFont="1" applyFill="1" applyBorder="1" applyAlignment="1">
      <alignment horizontal="center" vertical="center"/>
    </xf>
    <xf numFmtId="0" fontId="9"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vertical="center" wrapText="1"/>
      <protection hidden="1"/>
    </xf>
    <xf numFmtId="0" fontId="8" fillId="61" borderId="16" xfId="1371" applyFont="1" applyFill="1" applyBorder="1" applyAlignment="1" applyProtection="1">
      <alignment horizontal="left" vertical="center" wrapText="1"/>
      <protection hidden="1"/>
    </xf>
    <xf numFmtId="1" fontId="9" fillId="24" borderId="20" xfId="1496" applyNumberFormat="1" applyFont="1" applyFill="1" applyBorder="1" applyAlignment="1" applyProtection="1">
      <alignment horizontal="center" vertical="center" wrapText="1"/>
      <protection hidden="1"/>
    </xf>
    <xf numFmtId="1" fontId="9" fillId="24" borderId="46" xfId="1496" applyNumberFormat="1" applyFont="1" applyFill="1" applyBorder="1" applyAlignment="1" applyProtection="1">
      <alignment horizontal="center" vertical="center" wrapText="1"/>
      <protection hidden="1"/>
    </xf>
    <xf numFmtId="0" fontId="8" fillId="61" borderId="36"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top"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1" fontId="64" fillId="24" borderId="10" xfId="1250" applyNumberFormat="1" applyFont="1" applyFill="1" applyBorder="1" applyAlignment="1" applyProtection="1">
      <alignment horizontal="center" vertical="center"/>
      <protection hidden="1"/>
    </xf>
    <xf numFmtId="171" fontId="9" fillId="24" borderId="20" xfId="1250" applyNumberFormat="1" applyFont="1" applyFill="1" applyBorder="1" applyAlignment="1" applyProtection="1">
      <alignment horizontal="center" vertical="center"/>
      <protection hidden="1"/>
    </xf>
    <xf numFmtId="9" fontId="56" fillId="0" borderId="10" xfId="1495" applyFont="1" applyBorder="1" applyProtection="1">
      <protection hidden="1"/>
    </xf>
    <xf numFmtId="10" fontId="9" fillId="50" borderId="17" xfId="1495"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center" vertical="center" wrapText="1"/>
      <protection locked="0" hidden="1"/>
    </xf>
    <xf numFmtId="14" fontId="9" fillId="0" borderId="10" xfId="1371" applyNumberFormat="1" applyFont="1" applyFill="1" applyBorder="1" applyAlignment="1" applyProtection="1">
      <alignment horizontal="center" vertical="center" wrapText="1"/>
      <protection locked="0" hidden="1"/>
    </xf>
    <xf numFmtId="177" fontId="9" fillId="24" borderId="20" xfId="1496" applyNumberFormat="1" applyFont="1" applyFill="1" applyBorder="1" applyAlignment="1" applyProtection="1">
      <alignment horizontal="center" vertical="center" wrapText="1"/>
      <protection hidden="1"/>
    </xf>
    <xf numFmtId="177" fontId="9" fillId="24" borderId="46" xfId="1496" applyNumberFormat="1" applyFont="1" applyFill="1" applyBorder="1" applyAlignment="1" applyProtection="1">
      <alignment horizontal="center" vertical="center" wrapText="1"/>
      <protection hidden="1"/>
    </xf>
    <xf numFmtId="177" fontId="64" fillId="24" borderId="10" xfId="1495" applyNumberFormat="1" applyFont="1" applyFill="1" applyBorder="1" applyAlignment="1" applyProtection="1">
      <alignment vertical="center"/>
      <protection hidden="1"/>
    </xf>
    <xf numFmtId="178" fontId="9" fillId="24" borderId="20" xfId="1495" applyNumberFormat="1" applyFont="1" applyFill="1" applyBorder="1" applyAlignment="1" applyProtection="1">
      <alignment horizontal="center" vertical="center"/>
      <protection hidden="1"/>
    </xf>
    <xf numFmtId="0" fontId="9" fillId="0" borderId="18" xfId="1371" applyFont="1" applyFill="1" applyBorder="1" applyAlignment="1" applyProtection="1">
      <alignment horizontal="center" vertical="center"/>
      <protection hidden="1"/>
    </xf>
    <xf numFmtId="0" fontId="8" fillId="61" borderId="16" xfId="1371" applyFont="1" applyFill="1" applyBorder="1" applyAlignment="1" applyProtection="1">
      <alignment horizontal="justify" vertical="center" wrapText="1"/>
      <protection locked="0" hidden="1"/>
    </xf>
    <xf numFmtId="0" fontId="8" fillId="61" borderId="16" xfId="1371" applyFont="1" applyFill="1" applyBorder="1" applyAlignment="1" applyProtection="1">
      <alignment horizontal="justify" vertical="center" wrapText="1"/>
      <protection hidden="1"/>
    </xf>
    <xf numFmtId="0" fontId="8" fillId="61" borderId="16" xfId="1371" applyFont="1" applyFill="1" applyBorder="1" applyAlignment="1" applyProtection="1">
      <alignment horizontal="justify" vertical="center"/>
      <protection hidden="1"/>
    </xf>
    <xf numFmtId="0" fontId="8" fillId="61" borderId="16" xfId="1371" applyFont="1" applyFill="1" applyBorder="1" applyAlignment="1" applyProtection="1">
      <alignment vertical="center" wrapText="1"/>
      <protection hidden="1"/>
    </xf>
    <xf numFmtId="0" fontId="8" fillId="61" borderId="21" xfId="1371" applyFont="1" applyFill="1" applyBorder="1" applyAlignment="1" applyProtection="1">
      <alignment horizontal="justify" vertical="center" wrapText="1"/>
      <protection hidden="1"/>
    </xf>
    <xf numFmtId="10" fontId="9" fillId="24" borderId="18" xfId="1495" applyNumberFormat="1" applyFont="1" applyFill="1" applyBorder="1" applyAlignment="1" applyProtection="1">
      <alignment horizontal="center" vertical="center" wrapText="1"/>
      <protection hidden="1"/>
    </xf>
    <xf numFmtId="176" fontId="64" fillId="0" borderId="10" xfId="1250" applyNumberFormat="1" applyFont="1" applyFill="1" applyBorder="1" applyAlignment="1" applyProtection="1">
      <alignment horizontal="center" vertical="center"/>
      <protection hidden="1"/>
    </xf>
    <xf numFmtId="179" fontId="9" fillId="24" borderId="20" xfId="1250" applyNumberFormat="1" applyFont="1" applyFill="1" applyBorder="1" applyAlignment="1" applyProtection="1">
      <alignment horizontal="center" vertical="center"/>
      <protection hidden="1"/>
    </xf>
    <xf numFmtId="176" fontId="9" fillId="24" borderId="20" xfId="1250" applyNumberFormat="1" applyFont="1" applyFill="1" applyBorder="1" applyAlignment="1" applyProtection="1">
      <alignment horizontal="center" vertical="center"/>
      <protection hidden="1"/>
    </xf>
    <xf numFmtId="0" fontId="12" fillId="0" borderId="0" xfId="1496" applyNumberFormat="1" applyFont="1" applyFill="1" applyBorder="1" applyAlignment="1">
      <alignment horizontal="center" vertical="top" wrapText="1"/>
    </xf>
    <xf numFmtId="10" fontId="62" fillId="0" borderId="0" xfId="1495" applyNumberFormat="1" applyFont="1" applyFill="1" applyBorder="1" applyAlignment="1" applyProtection="1">
      <alignment horizontal="center" vertical="center" wrapText="1"/>
      <protection locked="0"/>
    </xf>
    <xf numFmtId="171" fontId="61" fillId="0" borderId="0" xfId="1495" applyNumberFormat="1" applyFont="1" applyFill="1" applyBorder="1" applyAlignment="1">
      <alignment horizontal="center" vertical="center" wrapText="1"/>
    </xf>
    <xf numFmtId="0" fontId="8" fillId="61" borderId="10" xfId="137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protection hidden="1"/>
    </xf>
    <xf numFmtId="0" fontId="9" fillId="0" borderId="18" xfId="1371" applyFont="1" applyFill="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8" fillId="61" borderId="36"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10" fontId="77" fillId="0" borderId="0" xfId="1495" applyNumberFormat="1" applyFont="1" applyFill="1" applyBorder="1" applyAlignment="1">
      <alignment horizontal="center" vertical="center" wrapText="1"/>
    </xf>
    <xf numFmtId="10" fontId="78" fillId="0" borderId="0" xfId="1495" applyNumberFormat="1" applyFont="1" applyFill="1" applyBorder="1" applyAlignment="1">
      <alignment horizontal="center" vertical="center" wrapText="1"/>
    </xf>
    <xf numFmtId="0" fontId="68" fillId="0" borderId="0" xfId="1496" applyNumberFormat="1" applyFont="1" applyFill="1" applyBorder="1" applyAlignment="1">
      <alignment horizontal="center" vertical="center"/>
    </xf>
    <xf numFmtId="0" fontId="68" fillId="0" borderId="0" xfId="1371" applyNumberFormat="1" applyFont="1" applyFill="1" applyBorder="1" applyAlignment="1">
      <alignment horizontal="center" vertical="center"/>
    </xf>
    <xf numFmtId="0" fontId="68" fillId="0" borderId="0" xfId="1371" applyNumberFormat="1" applyFont="1" applyFill="1" applyBorder="1" applyAlignment="1">
      <alignment horizontal="center" vertical="center" wrapText="1"/>
    </xf>
    <xf numFmtId="0" fontId="67" fillId="0" borderId="0" xfId="1495" applyNumberFormat="1" applyFont="1" applyFill="1" applyBorder="1" applyAlignment="1">
      <alignment horizontal="center" vertical="center" wrapText="1"/>
    </xf>
    <xf numFmtId="0" fontId="79" fillId="0" borderId="0" xfId="1371" applyFont="1" applyFill="1" applyBorder="1" applyAlignment="1" applyProtection="1">
      <alignment horizontal="center" vertical="center" wrapText="1"/>
      <protection locked="0"/>
    </xf>
    <xf numFmtId="10" fontId="68" fillId="0" borderId="0" xfId="1495" applyNumberFormat="1" applyFont="1" applyFill="1" applyBorder="1" applyAlignment="1">
      <alignment horizontal="center" vertical="center" wrapText="1"/>
    </xf>
    <xf numFmtId="178" fontId="76" fillId="24" borderId="0" xfId="1495" applyNumberFormat="1" applyFont="1" applyFill="1" applyBorder="1" applyAlignment="1" applyProtection="1">
      <alignment horizontal="center" vertical="center"/>
      <protection hidden="1"/>
    </xf>
    <xf numFmtId="9" fontId="67" fillId="0" borderId="0" xfId="1495" applyFont="1" applyFill="1" applyBorder="1" applyAlignment="1">
      <alignment horizontal="center" vertical="center" wrapText="1"/>
    </xf>
    <xf numFmtId="10" fontId="9" fillId="50" borderId="17" xfId="1495" applyNumberFormat="1" applyFont="1" applyFill="1" applyBorder="1" applyAlignment="1" applyProtection="1">
      <alignment horizontal="center" vertical="center" wrapText="1"/>
      <protection locked="0" hidden="1"/>
    </xf>
    <xf numFmtId="9" fontId="56" fillId="0" borderId="10" xfId="1495" applyFont="1" applyBorder="1" applyAlignment="1" applyProtection="1">
      <alignment horizontal="center"/>
      <protection hidden="1"/>
    </xf>
    <xf numFmtId="0" fontId="12" fillId="0" borderId="0" xfId="1495" applyNumberFormat="1" applyFont="1" applyFill="1" applyBorder="1" applyAlignment="1">
      <alignment horizontal="center" vertical="center" wrapText="1"/>
    </xf>
    <xf numFmtId="10" fontId="9" fillId="50" borderId="17" xfId="1495" applyNumberFormat="1" applyFont="1" applyFill="1" applyBorder="1" applyAlignment="1" applyProtection="1">
      <alignment horizontal="center" vertical="center" wrapText="1"/>
      <protection locked="0" hidden="1"/>
    </xf>
    <xf numFmtId="0" fontId="8" fillId="61" borderId="10" xfId="1371" applyFont="1" applyFill="1" applyBorder="1" applyAlignment="1" applyProtection="1">
      <alignment horizontal="center" vertical="center" wrapText="1"/>
      <protection hidden="1"/>
    </xf>
    <xf numFmtId="171" fontId="82" fillId="0" borderId="0" xfId="1495" applyNumberFormat="1" applyFont="1" applyFill="1" applyBorder="1" applyAlignment="1">
      <alignment horizontal="center" vertical="center" wrapText="1"/>
    </xf>
    <xf numFmtId="0" fontId="68" fillId="0" borderId="0" xfId="1371" applyFont="1" applyFill="1" applyBorder="1" applyAlignment="1">
      <alignment horizontal="center" vertical="center"/>
    </xf>
    <xf numFmtId="0" fontId="83" fillId="0" borderId="0" xfId="1371" applyFont="1" applyFill="1" applyBorder="1" applyAlignment="1">
      <alignment horizontal="center" vertical="center"/>
    </xf>
    <xf numFmtId="9" fontId="4" fillId="24" borderId="0" xfId="1496" applyFont="1" applyFill="1" applyAlignment="1">
      <alignment horizontal="center" vertical="center"/>
    </xf>
    <xf numFmtId="0" fontId="56" fillId="0" borderId="0" xfId="0" applyFont="1" applyAlignment="1">
      <alignment horizontal="center"/>
    </xf>
    <xf numFmtId="0" fontId="9" fillId="0" borderId="10" xfId="1371" applyFont="1" applyFill="1" applyBorder="1" applyAlignment="1" applyProtection="1">
      <alignment vertical="center"/>
      <protection hidden="1"/>
    </xf>
    <xf numFmtId="171" fontId="64" fillId="24" borderId="10" xfId="1250" applyNumberFormat="1" applyFont="1" applyFill="1" applyBorder="1" applyAlignment="1" applyProtection="1">
      <alignment vertical="center"/>
      <protection hidden="1"/>
    </xf>
    <xf numFmtId="171" fontId="9" fillId="24" borderId="20" xfId="1250" applyNumberFormat="1" applyFont="1" applyFill="1" applyBorder="1" applyAlignment="1" applyProtection="1">
      <alignment vertical="center"/>
      <protection hidden="1"/>
    </xf>
    <xf numFmtId="9" fontId="56" fillId="0" borderId="10" xfId="1495" applyFont="1" applyBorder="1" applyAlignment="1" applyProtection="1">
      <protection hidden="1"/>
    </xf>
    <xf numFmtId="0" fontId="8" fillId="61" borderId="10" xfId="1371" applyFont="1" applyFill="1" applyBorder="1" applyAlignment="1" applyProtection="1">
      <alignment vertical="center" wrapText="1"/>
      <protection locked="0" hidden="1"/>
    </xf>
    <xf numFmtId="14" fontId="9" fillId="0" borderId="10" xfId="1371" applyNumberFormat="1" applyFont="1" applyFill="1" applyBorder="1" applyAlignment="1" applyProtection="1">
      <alignment vertical="center" wrapText="1"/>
      <protection locked="0" hidden="1"/>
    </xf>
    <xf numFmtId="0" fontId="56" fillId="0" borderId="0" xfId="0" applyFont="1" applyAlignment="1"/>
    <xf numFmtId="181" fontId="12" fillId="0" borderId="0" xfId="1495" applyNumberFormat="1" applyFont="1" applyFill="1" applyBorder="1" applyAlignment="1">
      <alignment horizontal="center" vertical="center" wrapText="1"/>
    </xf>
    <xf numFmtId="178" fontId="12" fillId="0" borderId="0" xfId="1495" applyNumberFormat="1" applyFont="1" applyFill="1" applyBorder="1" applyAlignment="1">
      <alignment horizontal="center" vertical="center" wrapText="1"/>
    </xf>
    <xf numFmtId="0" fontId="4" fillId="0" borderId="0" xfId="1371" applyFont="1" applyFill="1" applyBorder="1" applyAlignment="1" applyProtection="1">
      <alignment horizontal="center" vertical="center" wrapText="1"/>
      <protection locked="0"/>
    </xf>
    <xf numFmtId="10" fontId="9" fillId="24" borderId="20" xfId="1495" applyNumberFormat="1" applyFont="1" applyFill="1" applyBorder="1" applyAlignment="1" applyProtection="1">
      <alignment horizontal="center" vertical="center" wrapText="1"/>
      <protection hidden="1"/>
    </xf>
    <xf numFmtId="178" fontId="84" fillId="0" borderId="0" xfId="1371" applyNumberFormat="1" applyFont="1" applyFill="1" applyBorder="1" applyAlignment="1">
      <alignment horizontal="center" vertical="center"/>
    </xf>
    <xf numFmtId="177" fontId="67" fillId="0" borderId="0" xfId="1495" applyNumberFormat="1" applyFont="1" applyFill="1" applyBorder="1" applyAlignment="1">
      <alignment horizontal="center" vertical="center" wrapText="1"/>
    </xf>
    <xf numFmtId="179" fontId="67" fillId="0" borderId="0" xfId="1495" applyNumberFormat="1" applyFont="1" applyFill="1" applyBorder="1" applyAlignment="1">
      <alignment horizontal="center" vertical="center" wrapText="1"/>
    </xf>
    <xf numFmtId="176" fontId="67" fillId="0" borderId="0" xfId="1495" applyNumberFormat="1" applyFont="1" applyFill="1" applyBorder="1" applyAlignment="1">
      <alignment horizontal="center" vertical="center" wrapText="1"/>
    </xf>
    <xf numFmtId="177" fontId="4" fillId="0" borderId="0" xfId="1371" applyNumberFormat="1" applyFont="1" applyFill="1" applyBorder="1" applyAlignment="1" applyProtection="1">
      <alignment horizontal="center" vertical="center" wrapText="1"/>
      <protection locked="0"/>
    </xf>
    <xf numFmtId="183" fontId="67" fillId="0" borderId="0" xfId="1495" applyNumberFormat="1" applyFont="1" applyFill="1" applyBorder="1" applyAlignment="1">
      <alignment horizontal="center" vertical="center" wrapText="1"/>
    </xf>
    <xf numFmtId="178" fontId="67" fillId="0" borderId="0" xfId="1495" applyNumberFormat="1" applyFont="1" applyFill="1" applyBorder="1" applyAlignment="1">
      <alignment horizontal="center" vertical="center" wrapText="1"/>
    </xf>
    <xf numFmtId="170" fontId="9" fillId="50" borderId="17" xfId="1495" applyNumberFormat="1" applyFont="1" applyFill="1" applyBorder="1" applyAlignment="1" applyProtection="1">
      <alignment vertical="center" wrapText="1"/>
      <protection locked="0" hidden="1"/>
    </xf>
    <xf numFmtId="10" fontId="9" fillId="50" borderId="17" xfId="1495" applyNumberFormat="1" applyFont="1" applyFill="1" applyBorder="1" applyAlignment="1" applyProtection="1">
      <alignment horizontal="center" vertical="center" wrapText="1"/>
      <protection locked="0" hidden="1"/>
    </xf>
    <xf numFmtId="184" fontId="12" fillId="0" borderId="0" xfId="1495" applyNumberFormat="1" applyFont="1" applyFill="1" applyBorder="1" applyAlignment="1">
      <alignment horizontal="center" vertical="center" wrapText="1"/>
    </xf>
    <xf numFmtId="182" fontId="12" fillId="0" borderId="0" xfId="1495" applyNumberFormat="1" applyFont="1" applyFill="1" applyBorder="1" applyAlignment="1">
      <alignment horizontal="center" vertical="center" wrapText="1"/>
    </xf>
    <xf numFmtId="0" fontId="4" fillId="0" borderId="0" xfId="0" applyFont="1" applyFill="1"/>
    <xf numFmtId="2" fontId="12" fillId="0" borderId="0" xfId="1371" applyNumberFormat="1" applyFont="1" applyFill="1" applyBorder="1" applyAlignment="1">
      <alignment horizontal="center" vertical="center" wrapText="1"/>
    </xf>
    <xf numFmtId="171" fontId="11" fillId="0" borderId="0" xfId="1371" applyNumberFormat="1" applyFont="1" applyFill="1" applyBorder="1" applyAlignment="1">
      <alignment horizontal="center" vertical="center" wrapText="1"/>
    </xf>
    <xf numFmtId="178" fontId="82" fillId="0" borderId="0" xfId="1495" applyNumberFormat="1" applyFont="1" applyFill="1" applyBorder="1" applyAlignment="1">
      <alignment horizontal="center" vertical="center" wrapText="1"/>
    </xf>
    <xf numFmtId="2" fontId="82" fillId="0" borderId="0" xfId="1495" applyNumberFormat="1" applyFont="1" applyFill="1" applyBorder="1" applyAlignment="1">
      <alignment horizontal="center" vertical="center" wrapText="1"/>
    </xf>
    <xf numFmtId="171" fontId="62" fillId="0" borderId="0" xfId="1371" applyNumberFormat="1" applyFont="1" applyFill="1" applyBorder="1" applyAlignment="1" applyProtection="1">
      <alignment horizontal="center" vertical="center" wrapText="1"/>
      <protection locked="0"/>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6"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0" fontId="5" fillId="0" borderId="10" xfId="0" applyFont="1" applyFill="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Fill="1" applyBorder="1" applyAlignment="1" applyProtection="1">
      <alignment horizontal="center"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6"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6"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3" fillId="0" borderId="10"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5" xfId="0" applyFont="1" applyFill="1" applyBorder="1" applyAlignment="1" applyProtection="1">
      <alignment horizontal="center"/>
      <protection locked="0"/>
    </xf>
    <xf numFmtId="0" fontId="70" fillId="0" borderId="28" xfId="0" applyFont="1" applyFill="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2" xfId="0" applyFont="1" applyFill="1" applyBorder="1" applyAlignment="1">
      <alignment horizontal="center" vertical="center" wrapText="1"/>
    </xf>
    <xf numFmtId="0" fontId="53" fillId="50" borderId="46"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7"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5"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8" xfId="1371" applyFont="1" applyFill="1" applyBorder="1" applyAlignment="1">
      <alignment horizontal="center" vertical="center"/>
    </xf>
    <xf numFmtId="0" fontId="52" fillId="0" borderId="27" xfId="1371" applyFont="1" applyFill="1" applyBorder="1" applyAlignment="1">
      <alignment horizontal="center" vertical="center"/>
    </xf>
    <xf numFmtId="0" fontId="52" fillId="0" borderId="49"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2" xfId="1496" applyNumberFormat="1" applyFont="1" applyFill="1" applyBorder="1" applyAlignment="1">
      <alignment horizontal="center" vertical="center" wrapText="1"/>
    </xf>
    <xf numFmtId="170"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50" borderId="46" xfId="1371" applyFont="1" applyFill="1" applyBorder="1" applyAlignment="1">
      <alignment horizontal="center" vertical="center"/>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7"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5"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0" fontId="59" fillId="0" borderId="29"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2"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0"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6" xfId="0" applyFont="1" applyFill="1" applyBorder="1" applyAlignment="1">
      <alignment horizontal="center"/>
    </xf>
    <xf numFmtId="0" fontId="39" fillId="64" borderId="27"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6"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2" xfId="0" applyFont="1" applyFill="1" applyBorder="1" applyAlignment="1">
      <alignment horizontal="center" vertical="center"/>
    </xf>
    <xf numFmtId="0" fontId="74" fillId="59" borderId="34"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4"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4" xfId="1495" applyFont="1" applyFill="1" applyBorder="1" applyAlignment="1">
      <alignment horizontal="center" vertical="center" wrapText="1"/>
    </xf>
    <xf numFmtId="0" fontId="56" fillId="0" borderId="50"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1"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7"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52"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41"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7"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8" xfId="0" applyFont="1" applyFill="1" applyBorder="1" applyAlignment="1">
      <alignment horizontal="center"/>
    </xf>
    <xf numFmtId="0" fontId="52" fillId="0" borderId="11" xfId="0" applyFont="1" applyBorder="1" applyAlignment="1" applyProtection="1">
      <alignment horizontal="center" vertical="center" wrapText="1"/>
    </xf>
    <xf numFmtId="0" fontId="52" fillId="0" borderId="37"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8" fillId="61" borderId="36" xfId="1371" applyFont="1" applyFill="1" applyBorder="1" applyAlignment="1" applyProtection="1">
      <alignment horizontal="left" vertical="center" wrapText="1"/>
      <protection hidden="1"/>
    </xf>
    <xf numFmtId="0" fontId="8" fillId="61" borderId="33"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8" fillId="61" borderId="18" xfId="1371"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locked="0" hidden="1"/>
    </xf>
    <xf numFmtId="0" fontId="52" fillId="0" borderId="47" xfId="1371" applyFont="1" applyFill="1" applyBorder="1" applyAlignment="1" applyProtection="1">
      <alignment horizontal="center" vertical="center"/>
      <protection hidden="1"/>
    </xf>
    <xf numFmtId="0" fontId="52" fillId="0" borderId="23" xfId="1371" applyFont="1" applyFill="1" applyBorder="1" applyAlignment="1" applyProtection="1">
      <alignment horizontal="center" vertical="center"/>
      <protection hidden="1"/>
    </xf>
    <xf numFmtId="0" fontId="52" fillId="0" borderId="45" xfId="1371" applyFont="1" applyFill="1" applyBorder="1" applyAlignment="1" applyProtection="1">
      <alignment horizontal="center" vertical="center"/>
      <protection hidden="1"/>
    </xf>
    <xf numFmtId="0" fontId="52" fillId="0" borderId="14" xfId="1371" applyFont="1" applyFill="1" applyBorder="1" applyAlignment="1" applyProtection="1">
      <alignment horizontal="center" vertical="center"/>
      <protection hidden="1"/>
    </xf>
    <xf numFmtId="0" fontId="52" fillId="0" borderId="0" xfId="1371" applyFont="1" applyFill="1" applyBorder="1" applyAlignment="1" applyProtection="1">
      <alignment horizontal="center" vertical="center"/>
      <protection hidden="1"/>
    </xf>
    <xf numFmtId="0" fontId="52" fillId="0" borderId="15" xfId="1371" applyFont="1" applyFill="1" applyBorder="1" applyAlignment="1" applyProtection="1">
      <alignment horizontal="center" vertical="center"/>
      <protection hidden="1"/>
    </xf>
    <xf numFmtId="0" fontId="52" fillId="0" borderId="48" xfId="1371" applyFont="1" applyFill="1" applyBorder="1" applyAlignment="1" applyProtection="1">
      <alignment horizontal="center" vertical="center"/>
      <protection hidden="1"/>
    </xf>
    <xf numFmtId="0" fontId="52" fillId="0" borderId="27" xfId="1371" applyFont="1" applyFill="1" applyBorder="1" applyAlignment="1" applyProtection="1">
      <alignment horizontal="center" vertical="center"/>
      <protection hidden="1"/>
    </xf>
    <xf numFmtId="0" fontId="52" fillId="0" borderId="49" xfId="1371" applyFont="1" applyFill="1" applyBorder="1" applyAlignment="1" applyProtection="1">
      <alignment horizontal="center" vertical="center"/>
      <protection hidden="1"/>
    </xf>
    <xf numFmtId="0" fontId="9" fillId="0" borderId="20" xfId="1371" applyFont="1" applyFill="1" applyBorder="1" applyAlignment="1" applyProtection="1">
      <alignment horizontal="justify" vertical="center" wrapText="1"/>
      <protection locked="0" hidden="1"/>
    </xf>
    <xf numFmtId="0" fontId="53" fillId="0" borderId="32" xfId="1371" applyFont="1" applyFill="1" applyBorder="1" applyAlignment="1" applyProtection="1">
      <alignment horizontal="justify" vertical="center" wrapText="1"/>
      <protection locked="0" hidden="1"/>
    </xf>
    <xf numFmtId="0" fontId="53" fillId="0" borderId="46" xfId="1371" applyFont="1" applyFill="1" applyBorder="1" applyAlignment="1" applyProtection="1">
      <alignment horizontal="justify" vertical="center" wrapText="1"/>
      <protection locked="0" hidden="1"/>
    </xf>
    <xf numFmtId="0" fontId="9" fillId="0" borderId="32" xfId="1371" applyFont="1" applyFill="1" applyBorder="1" applyAlignment="1" applyProtection="1">
      <alignment horizontal="justify" vertical="center" wrapText="1"/>
      <protection locked="0" hidden="1"/>
    </xf>
    <xf numFmtId="0" fontId="9" fillId="0" borderId="46" xfId="1371" applyFont="1" applyFill="1" applyBorder="1" applyAlignment="1" applyProtection="1">
      <alignment horizontal="justify" vertical="center" wrapText="1"/>
      <protection locked="0" hidden="1"/>
    </xf>
    <xf numFmtId="0" fontId="9" fillId="0" borderId="18" xfId="1371" applyFont="1" applyFill="1" applyBorder="1" applyAlignment="1" applyProtection="1">
      <alignment horizontal="center" vertical="center" wrapText="1"/>
      <protection locked="0"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0" fontId="53" fillId="50" borderId="20" xfId="1371" applyFont="1" applyFill="1" applyBorder="1" applyAlignment="1" applyProtection="1">
      <alignment horizontal="justify" vertical="center" wrapText="1"/>
      <protection locked="0" hidden="1"/>
    </xf>
    <xf numFmtId="0" fontId="53" fillId="50" borderId="32" xfId="1371" applyFont="1" applyFill="1" applyBorder="1" applyAlignment="1" applyProtection="1">
      <alignment horizontal="justify" vertical="center" wrapText="1"/>
      <protection locked="0" hidden="1"/>
    </xf>
    <xf numFmtId="0" fontId="53" fillId="50" borderId="46"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center" vertical="center"/>
      <protection hidden="1"/>
    </xf>
    <xf numFmtId="0" fontId="9" fillId="0" borderId="32" xfId="1371" applyFont="1" applyFill="1" applyBorder="1" applyAlignment="1" applyProtection="1">
      <alignment horizontal="center" vertical="center"/>
      <protection hidden="1"/>
    </xf>
    <xf numFmtId="0" fontId="9" fillId="0" borderId="34" xfId="1371" applyFont="1" applyFill="1" applyBorder="1" applyAlignment="1" applyProtection="1">
      <alignment horizontal="center" vertical="center"/>
      <protection hidden="1"/>
    </xf>
    <xf numFmtId="0" fontId="9" fillId="50" borderId="10"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center" vertical="center"/>
      <protection hidden="1"/>
    </xf>
    <xf numFmtId="0" fontId="9" fillId="0" borderId="20" xfId="1371" applyFont="1" applyFill="1" applyBorder="1" applyAlignment="1" applyProtection="1">
      <alignment horizontal="center" vertical="center" wrapText="1"/>
      <protection hidden="1"/>
    </xf>
    <xf numFmtId="0" fontId="9" fillId="0" borderId="32" xfId="1371" applyFont="1" applyFill="1" applyBorder="1" applyAlignment="1" applyProtection="1">
      <alignment horizontal="center" vertical="center" wrapText="1"/>
      <protection hidden="1"/>
    </xf>
    <xf numFmtId="0" fontId="9" fillId="0" borderId="34" xfId="1371" applyFont="1" applyFill="1" applyBorder="1" applyAlignment="1" applyProtection="1">
      <alignment horizontal="center" vertical="center" wrapText="1"/>
      <protection hidden="1"/>
    </xf>
    <xf numFmtId="0" fontId="9" fillId="0" borderId="46" xfId="1371" applyFont="1" applyFill="1" applyBorder="1" applyAlignment="1" applyProtection="1">
      <alignment horizontal="center" vertical="center" wrapText="1"/>
      <protection hidden="1"/>
    </xf>
    <xf numFmtId="14" fontId="9" fillId="0" borderId="20" xfId="1371" applyNumberFormat="1" applyFont="1" applyFill="1" applyBorder="1" applyAlignment="1" applyProtection="1">
      <alignment horizontal="center" vertical="center" wrapText="1"/>
      <protection hidden="1"/>
    </xf>
    <xf numFmtId="10" fontId="9" fillId="24" borderId="20" xfId="1495" applyNumberFormat="1" applyFont="1" applyFill="1" applyBorder="1" applyAlignment="1" applyProtection="1">
      <alignment horizontal="center" vertical="center" wrapText="1"/>
      <protection hidden="1"/>
    </xf>
    <xf numFmtId="10" fontId="9" fillId="24" borderId="32" xfId="1495" applyNumberFormat="1" applyFont="1" applyFill="1" applyBorder="1" applyAlignment="1" applyProtection="1">
      <alignment horizontal="center" vertical="center" wrapText="1"/>
      <protection hidden="1"/>
    </xf>
    <xf numFmtId="10" fontId="9" fillId="24" borderId="46" xfId="1495"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10" fontId="9" fillId="50" borderId="17" xfId="1495" applyNumberFormat="1" applyFont="1" applyFill="1" applyBorder="1" applyAlignment="1" applyProtection="1">
      <alignment horizontal="center" vertical="center" wrapText="1"/>
      <protection locked="0" hidden="1"/>
    </xf>
    <xf numFmtId="10" fontId="9" fillId="50" borderId="35" xfId="1495" applyNumberFormat="1" applyFont="1" applyFill="1" applyBorder="1" applyAlignment="1" applyProtection="1">
      <alignment horizontal="center" vertical="center" wrapText="1"/>
      <protection locked="0" hidden="1"/>
    </xf>
    <xf numFmtId="10" fontId="9" fillId="50" borderId="19" xfId="1495" applyNumberFormat="1" applyFont="1" applyFill="1" applyBorder="1" applyAlignment="1" applyProtection="1">
      <alignment horizontal="center" vertical="center" wrapText="1"/>
      <protection locked="0" hidden="1"/>
    </xf>
    <xf numFmtId="10" fontId="9" fillId="50" borderId="64" xfId="1495" applyNumberFormat="1" applyFont="1" applyFill="1" applyBorder="1" applyAlignment="1" applyProtection="1">
      <alignment horizontal="center" vertical="center" wrapText="1"/>
      <protection locked="0" hidden="1"/>
    </xf>
    <xf numFmtId="10" fontId="9" fillId="50" borderId="65" xfId="1495" applyNumberFormat="1" applyFont="1" applyFill="1" applyBorder="1" applyAlignment="1" applyProtection="1">
      <alignment horizontal="center" vertical="center" wrapText="1"/>
      <protection locked="0" hidden="1"/>
    </xf>
    <xf numFmtId="10" fontId="9" fillId="50" borderId="66" xfId="1495" applyNumberFormat="1"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hidden="1"/>
    </xf>
    <xf numFmtId="0" fontId="9" fillId="0" borderId="18" xfId="137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protection hidden="1"/>
    </xf>
    <xf numFmtId="0" fontId="14" fillId="0" borderId="10" xfId="1371" applyFont="1" applyFill="1" applyBorder="1" applyAlignment="1" applyProtection="1">
      <alignment horizontal="center" vertical="center"/>
      <protection hidden="1"/>
    </xf>
    <xf numFmtId="0" fontId="14" fillId="0" borderId="18" xfId="1371" applyFont="1" applyFill="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9" fontId="8" fillId="61" borderId="18" xfId="1496" applyFont="1" applyFill="1" applyBorder="1" applyAlignment="1" applyProtection="1">
      <alignment horizontal="center" vertical="center"/>
      <protection hidden="1"/>
    </xf>
    <xf numFmtId="0" fontId="9" fillId="50" borderId="20" xfId="1371" applyFont="1" applyFill="1" applyBorder="1" applyAlignment="1" applyProtection="1">
      <alignment horizontal="left" vertical="center" wrapText="1"/>
      <protection hidden="1"/>
    </xf>
    <xf numFmtId="0" fontId="9" fillId="50" borderId="32" xfId="1371" applyFont="1" applyFill="1" applyBorder="1" applyAlignment="1" applyProtection="1">
      <alignment horizontal="left" vertical="center" wrapText="1"/>
      <protection hidden="1"/>
    </xf>
    <xf numFmtId="0" fontId="9" fillId="50" borderId="46" xfId="1371" applyFont="1" applyFill="1" applyBorder="1" applyAlignment="1" applyProtection="1">
      <alignment horizontal="left" vertical="center" wrapText="1"/>
      <protection hidden="1"/>
    </xf>
    <xf numFmtId="1" fontId="9" fillId="0" borderId="10" xfId="1273" applyNumberFormat="1" applyFont="1" applyFill="1" applyBorder="1" applyAlignment="1" applyProtection="1">
      <alignment horizontal="center" vertical="center" wrapText="1"/>
      <protection hidden="1"/>
    </xf>
    <xf numFmtId="1" fontId="9" fillId="0" borderId="18"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0" borderId="18" xfId="1496" applyNumberFormat="1" applyFont="1" applyFill="1" applyBorder="1" applyAlignment="1" applyProtection="1">
      <alignment horizontal="center" vertical="center" wrapText="1"/>
      <protection hidden="1"/>
    </xf>
    <xf numFmtId="0" fontId="9" fillId="0" borderId="20" xfId="1371" applyFont="1" applyFill="1" applyBorder="1" applyAlignment="1" applyProtection="1">
      <alignment horizontal="left" vertical="center" wrapText="1"/>
      <protection hidden="1"/>
    </xf>
    <xf numFmtId="0" fontId="9" fillId="0" borderId="32" xfId="1371" applyFont="1" applyFill="1" applyBorder="1" applyAlignment="1" applyProtection="1">
      <alignment horizontal="left" vertical="center" wrapText="1"/>
      <protection hidden="1"/>
    </xf>
    <xf numFmtId="0" fontId="9" fillId="0" borderId="46" xfId="1371" applyFont="1" applyFill="1" applyBorder="1" applyAlignment="1" applyProtection="1">
      <alignment horizontal="left" vertical="center" wrapText="1"/>
      <protection hidden="1"/>
    </xf>
    <xf numFmtId="0" fontId="9" fillId="50" borderId="10" xfId="1371" applyFont="1" applyFill="1" applyBorder="1" applyAlignment="1" applyProtection="1">
      <alignment horizontal="center" vertical="center" wrapText="1"/>
      <protection hidden="1"/>
    </xf>
    <xf numFmtId="49" fontId="9" fillId="0" borderId="10" xfId="1371" applyNumberFormat="1" applyFont="1" applyFill="1" applyBorder="1" applyAlignment="1" applyProtection="1">
      <alignment horizontal="center" vertical="center"/>
      <protection hidden="1"/>
    </xf>
    <xf numFmtId="0" fontId="9" fillId="0" borderId="18" xfId="1371" applyFont="1" applyFill="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9" fillId="50" borderId="18" xfId="1371" applyFont="1" applyFill="1" applyBorder="1" applyAlignment="1" applyProtection="1">
      <alignment horizontal="left" vertical="center" wrapText="1"/>
      <protection hidden="1"/>
    </xf>
    <xf numFmtId="0" fontId="75" fillId="0" borderId="42" xfId="0" applyFont="1" applyBorder="1" applyAlignment="1" applyProtection="1">
      <alignment horizontal="center" wrapText="1"/>
      <protection locked="0" hidden="1"/>
    </xf>
    <xf numFmtId="0" fontId="75" fillId="0" borderId="16" xfId="0" applyFont="1" applyBorder="1" applyAlignment="1" applyProtection="1">
      <alignment horizontal="center" wrapText="1"/>
      <protection locked="0" hidden="1"/>
    </xf>
    <xf numFmtId="0" fontId="57" fillId="0" borderId="30" xfId="0" applyFont="1" applyFill="1" applyBorder="1" applyAlignment="1" applyProtection="1">
      <alignment horizontal="center" vertical="center" wrapText="1"/>
      <protection locked="0" hidden="1"/>
    </xf>
    <xf numFmtId="0" fontId="57" fillId="0" borderId="18" xfId="0" applyFont="1" applyFill="1" applyBorder="1" applyAlignment="1" applyProtection="1">
      <alignment horizontal="center" vertical="center" wrapText="1"/>
      <protection locked="0" hidden="1"/>
    </xf>
    <xf numFmtId="0" fontId="9" fillId="0" borderId="31" xfId="1371" applyFont="1" applyFill="1" applyBorder="1" applyAlignment="1" applyProtection="1">
      <alignment horizontal="center" vertical="center" wrapText="1"/>
      <protection locked="0" hidden="1"/>
    </xf>
    <xf numFmtId="0" fontId="9" fillId="0" borderId="63" xfId="1371" applyFont="1" applyFill="1" applyBorder="1" applyAlignment="1" applyProtection="1">
      <alignment horizontal="center" vertical="center" wrapText="1"/>
      <protection locked="0" hidden="1"/>
    </xf>
    <xf numFmtId="0" fontId="59" fillId="0" borderId="29" xfId="0" applyFont="1" applyBorder="1" applyAlignment="1" applyProtection="1">
      <alignment horizontal="center" vertical="center" wrapText="1"/>
      <protection locked="0" hidden="1"/>
    </xf>
    <xf numFmtId="0" fontId="59" fillId="0" borderId="10" xfId="0" applyFont="1" applyBorder="1" applyAlignment="1" applyProtection="1">
      <alignment horizontal="center" vertical="center" wrapText="1"/>
      <protection locked="0" hidden="1"/>
    </xf>
    <xf numFmtId="0" fontId="11" fillId="24" borderId="16" xfId="1371" applyFont="1" applyFill="1" applyBorder="1" applyAlignment="1" applyProtection="1">
      <alignment horizontal="center" vertical="center"/>
      <protection hidden="1"/>
    </xf>
    <xf numFmtId="0" fontId="11" fillId="24" borderId="10" xfId="1371" applyFont="1" applyFill="1" applyBorder="1" applyAlignment="1" applyProtection="1">
      <alignment horizontal="center" vertical="center"/>
      <protection hidden="1"/>
    </xf>
    <xf numFmtId="0" fontId="11" fillId="24" borderId="18" xfId="1371" applyFont="1" applyFill="1" applyBorder="1" applyAlignment="1" applyProtection="1">
      <alignment horizontal="center" vertical="center"/>
      <protection hidden="1"/>
    </xf>
    <xf numFmtId="0" fontId="59" fillId="61" borderId="16"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59" fillId="61" borderId="18"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0" borderId="20" xfId="1371" applyFont="1" applyFill="1" applyBorder="1" applyAlignment="1" applyProtection="1">
      <alignment horizontal="justify" vertical="center" wrapText="1"/>
      <protection hidden="1"/>
    </xf>
    <xf numFmtId="0" fontId="9" fillId="0" borderId="32" xfId="1371" applyFont="1" applyFill="1" applyBorder="1" applyAlignment="1" applyProtection="1">
      <alignment horizontal="justify" vertical="center" wrapText="1"/>
      <protection hidden="1"/>
    </xf>
    <xf numFmtId="0" fontId="9" fillId="0" borderId="46" xfId="1371" applyFont="1" applyFill="1" applyBorder="1" applyAlignment="1" applyProtection="1">
      <alignment horizontal="justify" vertical="center" wrapText="1"/>
      <protection hidden="1"/>
    </xf>
    <xf numFmtId="171" fontId="9" fillId="50" borderId="17" xfId="1250" applyNumberFormat="1" applyFont="1" applyFill="1" applyBorder="1" applyAlignment="1" applyProtection="1">
      <alignment horizontal="center" vertical="center" wrapText="1"/>
      <protection locked="0" hidden="1"/>
    </xf>
    <xf numFmtId="171" fontId="9" fillId="50" borderId="35" xfId="1250" applyNumberFormat="1" applyFont="1" applyFill="1" applyBorder="1" applyAlignment="1" applyProtection="1">
      <alignment horizontal="center" vertical="center" wrapText="1"/>
      <protection locked="0" hidden="1"/>
    </xf>
    <xf numFmtId="171" fontId="9" fillId="50" borderId="19" xfId="1250" applyNumberFormat="1" applyFont="1" applyFill="1" applyBorder="1" applyAlignment="1" applyProtection="1">
      <alignment horizontal="center" vertical="center" wrapText="1"/>
      <protection locked="0" hidden="1"/>
    </xf>
    <xf numFmtId="171" fontId="9" fillId="50" borderId="64" xfId="1250" applyNumberFormat="1" applyFont="1" applyFill="1" applyBorder="1" applyAlignment="1" applyProtection="1">
      <alignment horizontal="center" vertical="center" wrapText="1"/>
      <protection locked="0" hidden="1"/>
    </xf>
    <xf numFmtId="171" fontId="9" fillId="50" borderId="65" xfId="1250" applyNumberFormat="1" applyFont="1" applyFill="1" applyBorder="1" applyAlignment="1" applyProtection="1">
      <alignment horizontal="center" vertical="center" wrapText="1"/>
      <protection locked="0" hidden="1"/>
    </xf>
    <xf numFmtId="171" fontId="9" fillId="50" borderId="66" xfId="1250" applyNumberFormat="1" applyFont="1" applyFill="1" applyBorder="1" applyAlignment="1" applyProtection="1">
      <alignment horizontal="center" vertical="center" wrapText="1"/>
      <protection locked="0" hidden="1"/>
    </xf>
    <xf numFmtId="0" fontId="81" fillId="0" borderId="20" xfId="1371" applyFont="1" applyFill="1" applyBorder="1" applyAlignment="1" applyProtection="1">
      <alignment horizontal="justify" vertical="center" wrapText="1"/>
      <protection locked="0" hidden="1"/>
    </xf>
    <xf numFmtId="0" fontId="81" fillId="0" borderId="32" xfId="1371" applyFont="1" applyFill="1" applyBorder="1" applyAlignment="1" applyProtection="1">
      <alignment horizontal="justify" vertical="center" wrapText="1"/>
      <protection locked="0" hidden="1"/>
    </xf>
    <xf numFmtId="0" fontId="81" fillId="0" borderId="46" xfId="1371" applyFont="1" applyFill="1" applyBorder="1" applyAlignment="1" applyProtection="1">
      <alignment horizontal="justify" vertical="center" wrapText="1"/>
      <protection locked="0" hidden="1"/>
    </xf>
    <xf numFmtId="0" fontId="53" fillId="0" borderId="20" xfId="1371" applyFont="1" applyFill="1" applyBorder="1" applyAlignment="1" applyProtection="1">
      <alignment horizontal="justify" vertical="center" wrapText="1"/>
      <protection locked="0" hidden="1"/>
    </xf>
    <xf numFmtId="3" fontId="9" fillId="24" borderId="20" xfId="1496" applyNumberFormat="1" applyFont="1" applyFill="1" applyBorder="1" applyAlignment="1" applyProtection="1">
      <alignment horizontal="center" vertical="center" wrapText="1"/>
      <protection hidden="1"/>
    </xf>
    <xf numFmtId="3" fontId="9" fillId="24" borderId="32" xfId="1496" applyNumberFormat="1" applyFont="1" applyFill="1" applyBorder="1" applyAlignment="1" applyProtection="1">
      <alignment horizontal="center" vertical="center" wrapText="1"/>
      <protection hidden="1"/>
    </xf>
    <xf numFmtId="3" fontId="9" fillId="24" borderId="46" xfId="1496" applyNumberFormat="1" applyFont="1" applyFill="1" applyBorder="1" applyAlignment="1" applyProtection="1">
      <alignment horizontal="center" vertical="center" wrapText="1"/>
      <protection hidden="1"/>
    </xf>
    <xf numFmtId="0" fontId="9" fillId="50" borderId="10" xfId="1371" applyFont="1" applyFill="1" applyBorder="1" applyAlignment="1" applyProtection="1">
      <alignment horizontal="justify" vertical="center" wrapText="1"/>
      <protection hidden="1"/>
    </xf>
    <xf numFmtId="0" fontId="9" fillId="50" borderId="18" xfId="1371" applyFont="1" applyFill="1" applyBorder="1" applyAlignment="1" applyProtection="1">
      <alignment horizontal="justify" vertical="center" wrapText="1"/>
      <protection hidden="1"/>
    </xf>
    <xf numFmtId="180" fontId="9" fillId="50" borderId="17" xfId="1250" applyNumberFormat="1" applyFont="1" applyFill="1" applyBorder="1" applyAlignment="1" applyProtection="1">
      <alignment horizontal="center" vertical="center" wrapText="1"/>
      <protection locked="0" hidden="1"/>
    </xf>
    <xf numFmtId="180" fontId="9" fillId="50" borderId="35" xfId="1250" applyNumberFormat="1" applyFont="1" applyFill="1" applyBorder="1" applyAlignment="1" applyProtection="1">
      <alignment horizontal="center" vertical="center" wrapText="1"/>
      <protection locked="0" hidden="1"/>
    </xf>
    <xf numFmtId="180" fontId="9" fillId="50" borderId="19" xfId="1250" applyNumberFormat="1" applyFont="1" applyFill="1" applyBorder="1" applyAlignment="1" applyProtection="1">
      <alignment horizontal="center" vertical="center" wrapText="1"/>
      <protection locked="0" hidden="1"/>
    </xf>
    <xf numFmtId="175" fontId="9" fillId="50" borderId="17" xfId="1250" applyNumberFormat="1" applyFont="1" applyFill="1" applyBorder="1" applyAlignment="1" applyProtection="1">
      <alignment horizontal="center" vertical="center" wrapText="1"/>
      <protection locked="0" hidden="1"/>
    </xf>
    <xf numFmtId="175" fontId="9" fillId="50" borderId="35" xfId="1250" applyNumberFormat="1" applyFont="1" applyFill="1" applyBorder="1" applyAlignment="1" applyProtection="1">
      <alignment horizontal="center" vertical="center" wrapText="1"/>
      <protection locked="0" hidden="1"/>
    </xf>
    <xf numFmtId="175" fontId="9" fillId="50" borderId="19" xfId="1250" applyNumberFormat="1" applyFont="1" applyFill="1" applyBorder="1" applyAlignment="1" applyProtection="1">
      <alignment horizontal="center" vertical="center" wrapText="1"/>
      <protection locked="0" hidden="1"/>
    </xf>
    <xf numFmtId="175" fontId="9" fillId="50" borderId="64" xfId="1250" applyNumberFormat="1" applyFont="1" applyFill="1" applyBorder="1" applyAlignment="1" applyProtection="1">
      <alignment horizontal="center" vertical="center" wrapText="1"/>
      <protection locked="0" hidden="1"/>
    </xf>
    <xf numFmtId="175" fontId="9" fillId="50" borderId="65" xfId="1250" applyNumberFormat="1" applyFont="1" applyFill="1" applyBorder="1" applyAlignment="1" applyProtection="1">
      <alignment horizontal="center" vertical="center" wrapText="1"/>
      <protection locked="0" hidden="1"/>
    </xf>
    <xf numFmtId="175" fontId="9" fillId="50" borderId="66" xfId="1250" applyNumberFormat="1"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left" vertical="center" wrapText="1"/>
      <protection hidden="1"/>
    </xf>
    <xf numFmtId="0" fontId="9" fillId="0" borderId="18" xfId="1371" applyFont="1" applyFill="1" applyBorder="1" applyAlignment="1" applyProtection="1">
      <alignment horizontal="left" vertical="center" wrapText="1"/>
      <protection hidden="1"/>
    </xf>
    <xf numFmtId="0" fontId="9" fillId="0" borderId="20" xfId="1371" applyFont="1" applyFill="1" applyBorder="1" applyAlignment="1" applyProtection="1">
      <alignment horizontal="center" vertical="center" wrapText="1"/>
      <protection locked="0" hidden="1"/>
    </xf>
    <xf numFmtId="0" fontId="9" fillId="0" borderId="32" xfId="1371" applyFont="1" applyFill="1" applyBorder="1" applyAlignment="1" applyProtection="1">
      <alignment horizontal="center" vertical="center" wrapText="1"/>
      <protection locked="0" hidden="1"/>
    </xf>
    <xf numFmtId="0" fontId="9" fillId="0" borderId="34" xfId="1371" applyFont="1" applyFill="1" applyBorder="1" applyAlignment="1" applyProtection="1">
      <alignment horizontal="center" vertical="center" wrapText="1"/>
      <protection locked="0" hidden="1"/>
    </xf>
    <xf numFmtId="0" fontId="9" fillId="0" borderId="46" xfId="1371" applyFont="1" applyFill="1" applyBorder="1" applyAlignment="1" applyProtection="1">
      <alignment horizontal="center" vertical="center" wrapText="1"/>
      <protection locked="0" hidden="1"/>
    </xf>
    <xf numFmtId="0" fontId="9" fillId="50" borderId="22" xfId="1371" applyFont="1" applyFill="1" applyBorder="1" applyAlignment="1" applyProtection="1">
      <alignment vertical="center"/>
      <protection hidden="1"/>
    </xf>
    <xf numFmtId="0" fontId="9" fillId="50" borderId="23" xfId="1371" applyFont="1" applyFill="1" applyBorder="1" applyAlignment="1" applyProtection="1">
      <alignment vertical="center"/>
      <protection hidden="1"/>
    </xf>
    <xf numFmtId="0" fontId="9" fillId="50" borderId="24" xfId="1371" applyFont="1" applyFill="1" applyBorder="1" applyAlignment="1" applyProtection="1">
      <alignment vertical="center"/>
      <protection hidden="1"/>
    </xf>
    <xf numFmtId="171" fontId="9" fillId="0" borderId="17" xfId="1250" applyNumberFormat="1" applyFont="1" applyFill="1" applyBorder="1" applyAlignment="1" applyProtection="1">
      <alignment horizontal="center" vertical="center" wrapText="1"/>
      <protection locked="0" hidden="1"/>
    </xf>
    <xf numFmtId="171" fontId="9" fillId="0" borderId="35" xfId="1250" applyNumberFormat="1" applyFont="1" applyFill="1" applyBorder="1" applyAlignment="1" applyProtection="1">
      <alignment horizontal="center" vertical="center" wrapText="1"/>
      <protection locked="0" hidden="1"/>
    </xf>
    <xf numFmtId="171" fontId="9" fillId="0" borderId="19" xfId="1250" applyNumberFormat="1" applyFont="1" applyFill="1" applyBorder="1" applyAlignment="1" applyProtection="1">
      <alignment horizontal="center" vertical="center" wrapText="1"/>
      <protection locked="0" hidden="1"/>
    </xf>
    <xf numFmtId="0" fontId="53" fillId="0" borderId="20" xfId="1371" applyFont="1" applyFill="1" applyBorder="1" applyAlignment="1" applyProtection="1">
      <alignment horizontal="left" vertical="center" wrapText="1"/>
      <protection locked="0" hidden="1"/>
    </xf>
    <xf numFmtId="0" fontId="53" fillId="0" borderId="32" xfId="1371" applyFont="1" applyFill="1" applyBorder="1" applyAlignment="1" applyProtection="1">
      <alignment horizontal="left" vertical="center" wrapText="1"/>
      <protection locked="0" hidden="1"/>
    </xf>
    <xf numFmtId="0" fontId="53" fillId="0" borderId="46" xfId="1371" applyFont="1" applyFill="1" applyBorder="1" applyAlignment="1" applyProtection="1">
      <alignment horizontal="left" vertical="center" wrapText="1"/>
      <protection locked="0" hidden="1"/>
    </xf>
    <xf numFmtId="14" fontId="9" fillId="0" borderId="20" xfId="1371" applyNumberFormat="1" applyFont="1" applyFill="1" applyBorder="1" applyAlignment="1" applyProtection="1">
      <alignment vertical="center" wrapText="1"/>
      <protection hidden="1"/>
    </xf>
    <xf numFmtId="0" fontId="9" fillId="0" borderId="32" xfId="1371" applyFont="1" applyFill="1" applyBorder="1" applyAlignment="1" applyProtection="1">
      <alignment vertical="center" wrapText="1"/>
      <protection hidden="1"/>
    </xf>
    <xf numFmtId="0" fontId="9" fillId="0" borderId="34" xfId="1371" applyFont="1" applyFill="1" applyBorder="1" applyAlignment="1" applyProtection="1">
      <alignment vertical="center" wrapText="1"/>
      <protection hidden="1"/>
    </xf>
    <xf numFmtId="0" fontId="8" fillId="61" borderId="10" xfId="1371" applyFont="1" applyFill="1" applyBorder="1" applyAlignment="1" applyProtection="1">
      <alignment vertical="center"/>
      <protection hidden="1"/>
    </xf>
    <xf numFmtId="0" fontId="9" fillId="0" borderId="10" xfId="1371" applyFont="1" applyFill="1" applyBorder="1" applyAlignment="1" applyProtection="1">
      <alignment vertical="center" wrapText="1"/>
      <protection hidden="1"/>
    </xf>
    <xf numFmtId="0" fontId="9" fillId="0" borderId="20" xfId="1371" applyFont="1" applyFill="1" applyBorder="1" applyAlignment="1" applyProtection="1">
      <alignment vertical="center"/>
      <protection hidden="1"/>
    </xf>
    <xf numFmtId="0" fontId="9" fillId="0" borderId="32" xfId="1371" applyFont="1" applyFill="1" applyBorder="1" applyAlignment="1" applyProtection="1">
      <alignment vertical="center"/>
      <protection hidden="1"/>
    </xf>
    <xf numFmtId="0" fontId="9" fillId="0" borderId="34" xfId="1371" applyFont="1" applyFill="1" applyBorder="1" applyAlignment="1" applyProtection="1">
      <alignment vertical="center"/>
      <protection hidden="1"/>
    </xf>
    <xf numFmtId="0" fontId="9" fillId="0" borderId="20" xfId="1371" applyFont="1" applyFill="1" applyBorder="1" applyAlignment="1" applyProtection="1">
      <alignment vertical="center" wrapText="1"/>
      <protection hidden="1"/>
    </xf>
    <xf numFmtId="0" fontId="8" fillId="61" borderId="10" xfId="1371" applyFont="1" applyFill="1" applyBorder="1" applyAlignment="1" applyProtection="1">
      <alignment vertical="center" wrapText="1"/>
      <protection hidden="1"/>
    </xf>
    <xf numFmtId="0" fontId="59" fillId="0" borderId="10" xfId="0" applyFont="1" applyBorder="1" applyAlignment="1" applyProtection="1">
      <alignment vertical="center" wrapText="1"/>
      <protection locked="0" hidden="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9" fillId="50" borderId="34"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9" fillId="0" borderId="20" xfId="1371" applyFont="1" applyFill="1" applyBorder="1" applyAlignment="1">
      <alignment horizontal="center" vertical="center" wrapText="1"/>
    </xf>
    <xf numFmtId="0" fontId="9" fillId="0" borderId="32" xfId="1371" applyFont="1" applyFill="1" applyBorder="1" applyAlignment="1">
      <alignment horizontal="center" vertical="center" wrapText="1"/>
    </xf>
    <xf numFmtId="0" fontId="9" fillId="0" borderId="46" xfId="1371" applyFont="1" applyFill="1" applyBorder="1" applyAlignment="1">
      <alignment horizontal="center"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Fill="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2" xfId="1371" applyFont="1" applyFill="1" applyBorder="1" applyAlignment="1">
      <alignment horizontal="justify" vertical="center" wrapText="1"/>
    </xf>
    <xf numFmtId="0" fontId="9" fillId="0" borderId="34" xfId="1371" applyFont="1" applyFill="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2" xfId="0" applyFont="1" applyFill="1" applyBorder="1" applyAlignment="1">
      <alignment horizontal="justify" vertical="center" wrapText="1"/>
    </xf>
    <xf numFmtId="0" fontId="53" fillId="50" borderId="34"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2" xfId="0" applyFont="1" applyFill="1" applyBorder="1" applyAlignment="1">
      <alignment horizontal="justify" vertical="center" wrapText="1"/>
    </xf>
    <xf numFmtId="0" fontId="56" fillId="50" borderId="46"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4"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4"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6" xfId="0" applyFont="1" applyFill="1" applyBorder="1" applyAlignment="1">
      <alignment horizontal="center" vertical="center"/>
    </xf>
    <xf numFmtId="0" fontId="39" fillId="64" borderId="27"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9D5D-4C01-BCD9-1A4052E81B0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9D5D-4C01-BCD9-1A4052E81B09}"/>
            </c:ext>
          </c:extLst>
        </c:ser>
        <c:dLbls>
          <c:showLegendKey val="0"/>
          <c:showVal val="0"/>
          <c:showCatName val="0"/>
          <c:showSerName val="0"/>
          <c:showPercent val="0"/>
          <c:showBubbleSize val="0"/>
        </c:dLbls>
        <c:marker val="1"/>
        <c:smooth val="0"/>
        <c:axId val="102091776"/>
        <c:axId val="102097664"/>
      </c:lineChart>
      <c:catAx>
        <c:axId val="10209177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02097664"/>
        <c:crosses val="autoZero"/>
        <c:auto val="1"/>
        <c:lblAlgn val="ctr"/>
        <c:lblOffset val="100"/>
        <c:noMultiLvlLbl val="0"/>
      </c:catAx>
      <c:valAx>
        <c:axId val="10209766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2091776"/>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1'!$C$26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0.000%</c:formatCode>
                <c:ptCount val="12"/>
                <c:pt idx="0">
                  <c:v>5.5572E-4</c:v>
                </c:pt>
                <c:pt idx="1">
                  <c:v>6.3655199999999995E-3</c:v>
                </c:pt>
                <c:pt idx="2">
                  <c:v>8.3199999999999993E-3</c:v>
                </c:pt>
                <c:pt idx="3">
                  <c:v>7.1399999999999996E-3</c:v>
                </c:pt>
                <c:pt idx="4">
                  <c:v>1.0290000000000001E-2</c:v>
                </c:pt>
                <c:pt idx="5">
                  <c:v>3.4200000000000001E-2</c:v>
                </c:pt>
                <c:pt idx="6">
                  <c:v>1.17E-2</c:v>
                </c:pt>
                <c:pt idx="7">
                  <c:v>1.6760000000000001E-2</c:v>
                </c:pt>
                <c:pt idx="8">
                  <c:v>1.8950000000000002E-2</c:v>
                </c:pt>
                <c:pt idx="9">
                  <c:v>1.618E-2</c:v>
                </c:pt>
                <c:pt idx="10">
                  <c:v>1.8710000000000001E-2</c:v>
                </c:pt>
                <c:pt idx="11">
                  <c:v>1.9210000000000001E-2</c:v>
                </c:pt>
              </c:numCache>
            </c:numRef>
          </c:val>
          <c:extLst>
            <c:ext xmlns:c16="http://schemas.microsoft.com/office/drawing/2014/chart" uri="{C3380CC4-5D6E-409C-BE32-E72D297353CC}">
              <c16:uniqueId val="{00000000-5E5D-411D-8ED2-E568D8B8977F}"/>
            </c:ext>
          </c:extLst>
        </c:ser>
        <c:ser>
          <c:idx val="1"/>
          <c:order val="1"/>
          <c:tx>
            <c:strRef>
              <c:f>'META 1'!$D$26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0.0000%</c:formatCode>
                <c:ptCount val="12"/>
                <c:pt idx="0">
                  <c:v>5.5572E-4</c:v>
                </c:pt>
                <c:pt idx="1">
                  <c:v>6.3699999999999998E-3</c:v>
                </c:pt>
                <c:pt idx="2" formatCode="0.000%">
                  <c:v>8.3199999999999993E-3</c:v>
                </c:pt>
                <c:pt idx="3" formatCode="0.000%">
                  <c:v>7.1399999999999996E-3</c:v>
                </c:pt>
                <c:pt idx="4" formatCode="0.000%">
                  <c:v>9.4299999999999991E-3</c:v>
                </c:pt>
                <c:pt idx="5" formatCode="0.000%">
                  <c:v>3.4200000000000001E-2</c:v>
                </c:pt>
                <c:pt idx="6" formatCode="0.000%">
                  <c:v>1.255E-2</c:v>
                </c:pt>
                <c:pt idx="7" formatCode="0.000%">
                  <c:v>1.6760000000000001E-2</c:v>
                </c:pt>
                <c:pt idx="8" formatCode="0.000%">
                  <c:v>1.8023345E-2</c:v>
                </c:pt>
                <c:pt idx="9" formatCode="0.000%">
                  <c:v>1.618E-2</c:v>
                </c:pt>
                <c:pt idx="10" formatCode="0.000%">
                  <c:v>1.051E-2</c:v>
                </c:pt>
                <c:pt idx="11" formatCode="0.000%">
                  <c:v>2.8400000000000002E-2</c:v>
                </c:pt>
              </c:numCache>
            </c:numRef>
          </c:val>
          <c:extLst>
            <c:ext xmlns:c16="http://schemas.microsoft.com/office/drawing/2014/chart" uri="{C3380CC4-5D6E-409C-BE32-E72D297353CC}">
              <c16:uniqueId val="{00000001-5E5D-411D-8ED2-E568D8B8977F}"/>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1'!$H$26</c:f>
              <c:strCache>
                <c:ptCount val="1"/>
                <c:pt idx="0">
                  <c:v>% Avance acumulado</c:v>
                </c:pt>
              </c:strCache>
            </c:strRef>
          </c:tx>
          <c:val>
            <c:numRef>
              <c:f>'META 1'!$H$27:$H$38</c:f>
              <c:numCache>
                <c:formatCode>0.00%</c:formatCode>
                <c:ptCount val="12"/>
                <c:pt idx="0">
                  <c:v>3.3E-3</c:v>
                </c:pt>
                <c:pt idx="1">
                  <c:v>4.1126603325415671E-2</c:v>
                </c:pt>
                <c:pt idx="2">
                  <c:v>9.0532779097387162E-2</c:v>
                </c:pt>
                <c:pt idx="3">
                  <c:v>0.13293182897862232</c:v>
                </c:pt>
                <c:pt idx="4">
                  <c:v>0.18892945368171021</c:v>
                </c:pt>
                <c:pt idx="5">
                  <c:v>0.39201733966745844</c:v>
                </c:pt>
                <c:pt idx="6">
                  <c:v>0.46654228028503564</c:v>
                </c:pt>
                <c:pt idx="7">
                  <c:v>0.56606722090261286</c:v>
                </c:pt>
                <c:pt idx="8">
                  <c:v>0.6730942102137768</c:v>
                </c:pt>
                <c:pt idx="9">
                  <c:v>0.76917497030878867</c:v>
                </c:pt>
                <c:pt idx="10">
                  <c:v>0.83158589667458438</c:v>
                </c:pt>
                <c:pt idx="11" formatCode="0.0%">
                  <c:v>1.0002319774346793</c:v>
                </c:pt>
              </c:numCache>
            </c:numRef>
          </c:val>
          <c:smooth val="0"/>
          <c:extLst>
            <c:ext xmlns:c16="http://schemas.microsoft.com/office/drawing/2014/chart" uri="{C3380CC4-5D6E-409C-BE32-E72D297353CC}">
              <c16:uniqueId val="{00000002-5E5D-411D-8ED2-E568D8B8977F}"/>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0.17"/>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2'!$C$26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#,##0_);_(* \(#,##0\);_(* "-"??_);_(@_)</c:formatCode>
                <c:ptCount val="12"/>
                <c:pt idx="0">
                  <c:v>795</c:v>
                </c:pt>
                <c:pt idx="1">
                  <c:v>414</c:v>
                </c:pt>
                <c:pt idx="2">
                  <c:v>1000</c:v>
                </c:pt>
                <c:pt idx="3">
                  <c:v>1165</c:v>
                </c:pt>
                <c:pt idx="4">
                  <c:v>1167</c:v>
                </c:pt>
                <c:pt idx="5">
                  <c:v>1219</c:v>
                </c:pt>
                <c:pt idx="6">
                  <c:v>1219</c:v>
                </c:pt>
                <c:pt idx="7">
                  <c:v>1229</c:v>
                </c:pt>
                <c:pt idx="8">
                  <c:v>1234</c:v>
                </c:pt>
                <c:pt idx="9">
                  <c:v>1867</c:v>
                </c:pt>
                <c:pt idx="10">
                  <c:v>1862</c:v>
                </c:pt>
                <c:pt idx="11">
                  <c:v>1998</c:v>
                </c:pt>
              </c:numCache>
            </c:numRef>
          </c:val>
          <c:extLst>
            <c:ext xmlns:c16="http://schemas.microsoft.com/office/drawing/2014/chart" uri="{C3380CC4-5D6E-409C-BE32-E72D297353CC}">
              <c16:uniqueId val="{00000000-151D-4902-85A4-34A02A090040}"/>
            </c:ext>
          </c:extLst>
        </c:ser>
        <c:ser>
          <c:idx val="1"/>
          <c:order val="1"/>
          <c:tx>
            <c:strRef>
              <c:f>'META 2'!$D$26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#,##0_);_(* \(#,##0\);_(* "-"??_);_(@_)</c:formatCode>
                <c:ptCount val="12"/>
                <c:pt idx="0">
                  <c:v>795</c:v>
                </c:pt>
                <c:pt idx="1">
                  <c:v>394</c:v>
                </c:pt>
                <c:pt idx="2">
                  <c:v>1358</c:v>
                </c:pt>
                <c:pt idx="3">
                  <c:v>1055</c:v>
                </c:pt>
                <c:pt idx="4">
                  <c:v>1274</c:v>
                </c:pt>
                <c:pt idx="5">
                  <c:v>1307</c:v>
                </c:pt>
                <c:pt idx="6">
                  <c:v>1565</c:v>
                </c:pt>
                <c:pt idx="7">
                  <c:v>1643</c:v>
                </c:pt>
                <c:pt idx="8">
                  <c:v>1784</c:v>
                </c:pt>
                <c:pt idx="9">
                  <c:v>1478</c:v>
                </c:pt>
                <c:pt idx="10">
                  <c:v>1400</c:v>
                </c:pt>
                <c:pt idx="11">
                  <c:v>1116</c:v>
                </c:pt>
              </c:numCache>
            </c:numRef>
          </c:val>
          <c:extLst>
            <c:ext xmlns:c16="http://schemas.microsoft.com/office/drawing/2014/chart" uri="{C3380CC4-5D6E-409C-BE32-E72D297353CC}">
              <c16:uniqueId val="{00000001-151D-4902-85A4-34A02A090040}"/>
            </c:ext>
          </c:extLst>
        </c:ser>
        <c:dLbls>
          <c:showLegendKey val="0"/>
          <c:showVal val="0"/>
          <c:showCatName val="0"/>
          <c:showSerName val="0"/>
          <c:showPercent val="0"/>
          <c:showBubbleSize val="0"/>
        </c:dLbls>
        <c:gapWidth val="150"/>
        <c:axId val="113244800"/>
        <c:axId val="113836416"/>
      </c:barChart>
      <c:lineChart>
        <c:grouping val="standard"/>
        <c:varyColors val="0"/>
        <c:ser>
          <c:idx val="2"/>
          <c:order val="2"/>
          <c:tx>
            <c:strRef>
              <c:f>'META 2'!$H$26</c:f>
              <c:strCache>
                <c:ptCount val="1"/>
                <c:pt idx="0">
                  <c:v>% Avance acumulado</c:v>
                </c:pt>
              </c:strCache>
            </c:strRef>
          </c:tx>
          <c:val>
            <c:numRef>
              <c:f>'META 2'!$H$27:$H$38</c:f>
              <c:numCache>
                <c:formatCode>0.00%</c:formatCode>
                <c:ptCount val="12"/>
                <c:pt idx="0">
                  <c:v>5.2409519414595554E-2</c:v>
                </c:pt>
                <c:pt idx="1">
                  <c:v>7.8383545388621523E-2</c:v>
                </c:pt>
                <c:pt idx="2">
                  <c:v>0.1679082338980816</c:v>
                </c:pt>
                <c:pt idx="3">
                  <c:v>0.23745797349858261</c:v>
                </c:pt>
                <c:pt idx="4">
                  <c:v>0.32144505240951937</c:v>
                </c:pt>
                <c:pt idx="5">
                  <c:v>0.40760762080559032</c:v>
                </c:pt>
                <c:pt idx="6">
                  <c:v>0.5107785615399828</c:v>
                </c:pt>
                <c:pt idx="7">
                  <c:v>0.619091568330147</c:v>
                </c:pt>
                <c:pt idx="8">
                  <c:v>0.73669984837497526</c:v>
                </c:pt>
                <c:pt idx="9">
                  <c:v>0.83413540773946859</c:v>
                </c:pt>
                <c:pt idx="10">
                  <c:v>0.92642890104819031</c:v>
                </c:pt>
                <c:pt idx="11">
                  <c:v>0.99999999999999989</c:v>
                </c:pt>
              </c:numCache>
            </c:numRef>
          </c:val>
          <c:smooth val="0"/>
          <c:extLst>
            <c:ext xmlns:c16="http://schemas.microsoft.com/office/drawing/2014/chart" uri="{C3380CC4-5D6E-409C-BE32-E72D297353CC}">
              <c16:uniqueId val="{00000002-151D-4902-85A4-34A02A090040}"/>
            </c:ext>
          </c:extLst>
        </c:ser>
        <c:dLbls>
          <c:showLegendKey val="0"/>
          <c:showVal val="0"/>
          <c:showCatName val="0"/>
          <c:showSerName val="0"/>
          <c:showPercent val="0"/>
          <c:showBubbleSize val="0"/>
        </c:dLbls>
        <c:marker val="1"/>
        <c:smooth val="0"/>
        <c:axId val="113839488"/>
        <c:axId val="113837952"/>
      </c:lineChart>
      <c:catAx>
        <c:axId val="1132448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3836416"/>
        <c:crosses val="autoZero"/>
        <c:auto val="1"/>
        <c:lblAlgn val="ctr"/>
        <c:lblOffset val="100"/>
        <c:noMultiLvlLbl val="0"/>
      </c:catAx>
      <c:valAx>
        <c:axId val="113836416"/>
        <c:scaling>
          <c:orientation val="minMax"/>
          <c:max val="15169"/>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3244800"/>
        <c:crosses val="autoZero"/>
        <c:crossBetween val="between"/>
      </c:valAx>
      <c:valAx>
        <c:axId val="113837952"/>
        <c:scaling>
          <c:orientation val="minMax"/>
          <c:max val="1"/>
        </c:scaling>
        <c:delete val="0"/>
        <c:axPos val="r"/>
        <c:numFmt formatCode="0.00%" sourceLinked="1"/>
        <c:majorTickMark val="out"/>
        <c:minorTickMark val="none"/>
        <c:tickLblPos val="nextTo"/>
        <c:crossAx val="113839488"/>
        <c:crosses val="max"/>
        <c:crossBetween val="between"/>
      </c:valAx>
      <c:catAx>
        <c:axId val="113839488"/>
        <c:scaling>
          <c:orientation val="minMax"/>
        </c:scaling>
        <c:delete val="1"/>
        <c:axPos val="b"/>
        <c:majorTickMark val="out"/>
        <c:minorTickMark val="none"/>
        <c:tickLblPos val="nextTo"/>
        <c:crossAx val="113837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3'!$C$26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1.4500000000000001E-2</c:v>
                </c:pt>
                <c:pt idx="1">
                  <c:v>1.18E-2</c:v>
                </c:pt>
                <c:pt idx="2">
                  <c:v>1.21E-2</c:v>
                </c:pt>
                <c:pt idx="3">
                  <c:v>1.54E-2</c:v>
                </c:pt>
                <c:pt idx="4">
                  <c:v>1.54E-2</c:v>
                </c:pt>
                <c:pt idx="5">
                  <c:v>1.54E-2</c:v>
                </c:pt>
                <c:pt idx="6">
                  <c:v>1.32E-2</c:v>
                </c:pt>
                <c:pt idx="7">
                  <c:v>1.32E-2</c:v>
                </c:pt>
                <c:pt idx="8">
                  <c:v>1.32E-2</c:v>
                </c:pt>
                <c:pt idx="9">
                  <c:v>1.32E-2</c:v>
                </c:pt>
                <c:pt idx="10">
                  <c:v>1.32E-2</c:v>
                </c:pt>
                <c:pt idx="11">
                  <c:v>1.32E-2</c:v>
                </c:pt>
              </c:numCache>
            </c:numRef>
          </c:val>
          <c:extLst>
            <c:ext xmlns:c16="http://schemas.microsoft.com/office/drawing/2014/chart" uri="{C3380CC4-5D6E-409C-BE32-E72D297353CC}">
              <c16:uniqueId val="{00000000-3F46-4377-A109-3E5451D22313}"/>
            </c:ext>
          </c:extLst>
        </c:ser>
        <c:ser>
          <c:idx val="1"/>
          <c:order val="1"/>
          <c:tx>
            <c:strRef>
              <c:f>'META 3'!$D$26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0.0000</c:formatCode>
                <c:ptCount val="12"/>
                <c:pt idx="0">
                  <c:v>1.06E-2</c:v>
                </c:pt>
                <c:pt idx="1">
                  <c:v>1.18E-2</c:v>
                </c:pt>
                <c:pt idx="2">
                  <c:v>1.15E-2</c:v>
                </c:pt>
                <c:pt idx="3">
                  <c:v>1.4999999999999999E-2</c:v>
                </c:pt>
                <c:pt idx="4">
                  <c:v>1.26E-2</c:v>
                </c:pt>
                <c:pt idx="5">
                  <c:v>1.2E-2</c:v>
                </c:pt>
                <c:pt idx="6">
                  <c:v>1.2999999999999999E-2</c:v>
                </c:pt>
                <c:pt idx="7">
                  <c:v>1.2999999999999999E-2</c:v>
                </c:pt>
                <c:pt idx="8">
                  <c:v>1.2999999999999999E-2</c:v>
                </c:pt>
                <c:pt idx="9">
                  <c:v>1.211892E-2</c:v>
                </c:pt>
                <c:pt idx="10">
                  <c:v>1.6199999999999999E-2</c:v>
                </c:pt>
                <c:pt idx="11">
                  <c:v>2.3199999999999998E-2</c:v>
                </c:pt>
              </c:numCache>
            </c:numRef>
          </c:val>
          <c:extLst>
            <c:ext xmlns:c16="http://schemas.microsoft.com/office/drawing/2014/chart" uri="{C3380CC4-5D6E-409C-BE32-E72D297353CC}">
              <c16:uniqueId val="{00000001-3F46-4377-A109-3E5451D22313}"/>
            </c:ext>
          </c:extLst>
        </c:ser>
        <c:dLbls>
          <c:showLegendKey val="0"/>
          <c:showVal val="0"/>
          <c:showCatName val="0"/>
          <c:showSerName val="0"/>
          <c:showPercent val="0"/>
          <c:showBubbleSize val="0"/>
        </c:dLbls>
        <c:gapWidth val="150"/>
        <c:axId val="114810880"/>
        <c:axId val="114812416"/>
      </c:barChart>
      <c:lineChart>
        <c:grouping val="standard"/>
        <c:varyColors val="0"/>
        <c:ser>
          <c:idx val="2"/>
          <c:order val="2"/>
          <c:tx>
            <c:strRef>
              <c:f>'META 3'!$H$26</c:f>
              <c:strCache>
                <c:ptCount val="1"/>
                <c:pt idx="0">
                  <c:v>% Avance acumulado</c:v>
                </c:pt>
              </c:strCache>
            </c:strRef>
          </c:tx>
          <c:val>
            <c:numRef>
              <c:f>'META 3'!$H$27:$H$38</c:f>
              <c:numCache>
                <c:formatCode>0.00%</c:formatCode>
                <c:ptCount val="12"/>
                <c:pt idx="0">
                  <c:v>6.4634146341463417E-2</c:v>
                </c:pt>
                <c:pt idx="1">
                  <c:v>0.13658536585365855</c:v>
                </c:pt>
                <c:pt idx="2">
                  <c:v>0.20670731707317075</c:v>
                </c:pt>
                <c:pt idx="3">
                  <c:v>0.29817073170731712</c:v>
                </c:pt>
                <c:pt idx="4">
                  <c:v>0.37500000000000006</c:v>
                </c:pt>
                <c:pt idx="5">
                  <c:v>0.44817073170731714</c:v>
                </c:pt>
                <c:pt idx="6">
                  <c:v>0.52743902439024393</c:v>
                </c:pt>
                <c:pt idx="7">
                  <c:v>0.60670731707317072</c:v>
                </c:pt>
                <c:pt idx="8">
                  <c:v>0.6859756097560975</c:v>
                </c:pt>
                <c:pt idx="9">
                  <c:v>0.75987146341463407</c:v>
                </c:pt>
                <c:pt idx="10">
                  <c:v>0.8586519512195121</c:v>
                </c:pt>
                <c:pt idx="11">
                  <c:v>1.0001153658536583</c:v>
                </c:pt>
              </c:numCache>
            </c:numRef>
          </c:val>
          <c:smooth val="0"/>
          <c:extLst>
            <c:ext xmlns:c16="http://schemas.microsoft.com/office/drawing/2014/chart" uri="{C3380CC4-5D6E-409C-BE32-E72D297353CC}">
              <c16:uniqueId val="{00000002-3F46-4377-A109-3E5451D22313}"/>
            </c:ext>
          </c:extLst>
        </c:ser>
        <c:dLbls>
          <c:showLegendKey val="0"/>
          <c:showVal val="0"/>
          <c:showCatName val="0"/>
          <c:showSerName val="0"/>
          <c:showPercent val="0"/>
          <c:showBubbleSize val="0"/>
        </c:dLbls>
        <c:marker val="1"/>
        <c:smooth val="0"/>
        <c:axId val="115094272"/>
        <c:axId val="114813952"/>
      </c:lineChart>
      <c:catAx>
        <c:axId val="114810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4812416"/>
        <c:crosses val="autoZero"/>
        <c:auto val="1"/>
        <c:lblAlgn val="ctr"/>
        <c:lblOffset val="100"/>
        <c:noMultiLvlLbl val="0"/>
      </c:catAx>
      <c:valAx>
        <c:axId val="114812416"/>
        <c:scaling>
          <c:orientation val="minMax"/>
          <c:max val="0.16400000000000003"/>
          <c:min val="0"/>
        </c:scaling>
        <c:delete val="0"/>
        <c:axPos val="l"/>
        <c:majorGridlines/>
        <c:numFmt formatCode="#,##0.0000;[Red]#,##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4810880"/>
        <c:crosses val="autoZero"/>
        <c:crossBetween val="between"/>
      </c:valAx>
      <c:valAx>
        <c:axId val="114813952"/>
        <c:scaling>
          <c:orientation val="minMax"/>
          <c:max val="1"/>
        </c:scaling>
        <c:delete val="0"/>
        <c:axPos val="r"/>
        <c:numFmt formatCode="0.00%" sourceLinked="1"/>
        <c:majorTickMark val="out"/>
        <c:minorTickMark val="none"/>
        <c:tickLblPos val="nextTo"/>
        <c:crossAx val="115094272"/>
        <c:crosses val="max"/>
        <c:crossBetween val="between"/>
      </c:valAx>
      <c:catAx>
        <c:axId val="115094272"/>
        <c:scaling>
          <c:orientation val="minMax"/>
        </c:scaling>
        <c:delete val="1"/>
        <c:axPos val="b"/>
        <c:majorTickMark val="out"/>
        <c:minorTickMark val="none"/>
        <c:tickLblPos val="nextTo"/>
        <c:crossAx val="114813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4'!$C$26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#,##0_);_(* \(#,##0\);_(* "-"??_);_(@_)</c:formatCode>
                <c:ptCount val="12"/>
                <c:pt idx="0">
                  <c:v>0</c:v>
                </c:pt>
                <c:pt idx="1">
                  <c:v>0</c:v>
                </c:pt>
                <c:pt idx="2">
                  <c:v>3866</c:v>
                </c:pt>
                <c:pt idx="3">
                  <c:v>3866</c:v>
                </c:pt>
                <c:pt idx="4">
                  <c:v>3866</c:v>
                </c:pt>
                <c:pt idx="5">
                  <c:v>3866</c:v>
                </c:pt>
                <c:pt idx="6">
                  <c:v>7236</c:v>
                </c:pt>
                <c:pt idx="7">
                  <c:v>7236</c:v>
                </c:pt>
                <c:pt idx="8">
                  <c:v>8286</c:v>
                </c:pt>
                <c:pt idx="9">
                  <c:v>13851</c:v>
                </c:pt>
                <c:pt idx="10">
                  <c:v>7438</c:v>
                </c:pt>
                <c:pt idx="11">
                  <c:v>4349</c:v>
                </c:pt>
              </c:numCache>
            </c:numRef>
          </c:val>
          <c:extLst>
            <c:ext xmlns:c16="http://schemas.microsoft.com/office/drawing/2014/chart" uri="{C3380CC4-5D6E-409C-BE32-E72D297353CC}">
              <c16:uniqueId val="{00000000-37A1-49BF-AE42-A4EC53371116}"/>
            </c:ext>
          </c:extLst>
        </c:ser>
        <c:ser>
          <c:idx val="1"/>
          <c:order val="1"/>
          <c:tx>
            <c:strRef>
              <c:f>'META 4'!$D$26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_(* #,##0_);_(* \(#,##0\);_(* "-"??_);_(@_)</c:formatCode>
                <c:ptCount val="12"/>
                <c:pt idx="0">
                  <c:v>0</c:v>
                </c:pt>
                <c:pt idx="1">
                  <c:v>0</c:v>
                </c:pt>
                <c:pt idx="2">
                  <c:v>3821</c:v>
                </c:pt>
                <c:pt idx="3">
                  <c:v>2457</c:v>
                </c:pt>
                <c:pt idx="4">
                  <c:v>3866</c:v>
                </c:pt>
                <c:pt idx="5">
                  <c:v>4985</c:v>
                </c:pt>
                <c:pt idx="6">
                  <c:v>5777</c:v>
                </c:pt>
                <c:pt idx="7">
                  <c:v>7135</c:v>
                </c:pt>
                <c:pt idx="8">
                  <c:v>8849</c:v>
                </c:pt>
                <c:pt idx="9">
                  <c:v>9532</c:v>
                </c:pt>
                <c:pt idx="10">
                  <c:v>6275</c:v>
                </c:pt>
                <c:pt idx="11">
                  <c:v>10266</c:v>
                </c:pt>
              </c:numCache>
            </c:numRef>
          </c:val>
          <c:extLst>
            <c:ext xmlns:c16="http://schemas.microsoft.com/office/drawing/2014/chart" uri="{C3380CC4-5D6E-409C-BE32-E72D297353CC}">
              <c16:uniqueId val="{00000001-37A1-49BF-AE42-A4EC53371116}"/>
            </c:ext>
          </c:extLst>
        </c:ser>
        <c:dLbls>
          <c:showLegendKey val="0"/>
          <c:showVal val="0"/>
          <c:showCatName val="0"/>
          <c:showSerName val="0"/>
          <c:showPercent val="0"/>
          <c:showBubbleSize val="0"/>
        </c:dLbls>
        <c:gapWidth val="150"/>
        <c:axId val="115778688"/>
        <c:axId val="115780224"/>
      </c:barChart>
      <c:lineChart>
        <c:grouping val="standard"/>
        <c:varyColors val="0"/>
        <c:ser>
          <c:idx val="2"/>
          <c:order val="2"/>
          <c:tx>
            <c:strRef>
              <c:f>'META 4'!$H$26</c:f>
              <c:strCache>
                <c:ptCount val="1"/>
                <c:pt idx="0">
                  <c:v>% Avance acumulado</c:v>
                </c:pt>
              </c:strCache>
            </c:strRef>
          </c:tx>
          <c:val>
            <c:numRef>
              <c:f>'META 4'!$H$27:$H$38</c:f>
              <c:numCache>
                <c:formatCode>0.00%</c:formatCode>
                <c:ptCount val="12"/>
                <c:pt idx="0">
                  <c:v>0</c:v>
                </c:pt>
                <c:pt idx="1">
                  <c:v>0</c:v>
                </c:pt>
                <c:pt idx="2">
                  <c:v>5.9834011901033511E-2</c:v>
                </c:pt>
                <c:pt idx="3">
                  <c:v>9.8308800501096139E-2</c:v>
                </c:pt>
                <c:pt idx="4">
                  <c:v>0.15884747886000625</c:v>
                </c:pt>
                <c:pt idx="5">
                  <c:v>0.2369088631381146</c:v>
                </c:pt>
                <c:pt idx="6">
                  <c:v>0.32737237707485123</c:v>
                </c:pt>
                <c:pt idx="7">
                  <c:v>0.43910115878484185</c:v>
                </c:pt>
                <c:pt idx="8">
                  <c:v>0.57766990291262132</c:v>
                </c:pt>
                <c:pt idx="9">
                  <c:v>0.72693391794550577</c:v>
                </c:pt>
                <c:pt idx="10">
                  <c:v>0.82519574068274348</c:v>
                </c:pt>
                <c:pt idx="11">
                  <c:v>0.98595364860632628</c:v>
                </c:pt>
              </c:numCache>
            </c:numRef>
          </c:val>
          <c:smooth val="0"/>
          <c:extLst>
            <c:ext xmlns:c16="http://schemas.microsoft.com/office/drawing/2014/chart" uri="{C3380CC4-5D6E-409C-BE32-E72D297353CC}">
              <c16:uniqueId val="{00000002-37A1-49BF-AE42-A4EC53371116}"/>
            </c:ext>
          </c:extLst>
        </c:ser>
        <c:dLbls>
          <c:showLegendKey val="0"/>
          <c:showVal val="0"/>
          <c:showCatName val="0"/>
          <c:showSerName val="0"/>
          <c:showPercent val="0"/>
          <c:showBubbleSize val="0"/>
        </c:dLbls>
        <c:marker val="1"/>
        <c:smooth val="0"/>
        <c:axId val="115791744"/>
        <c:axId val="115790208"/>
      </c:lineChart>
      <c:catAx>
        <c:axId val="11577868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5780224"/>
        <c:crosses val="autoZero"/>
        <c:auto val="1"/>
        <c:lblAlgn val="ctr"/>
        <c:lblOffset val="100"/>
        <c:noMultiLvlLbl val="0"/>
      </c:catAx>
      <c:valAx>
        <c:axId val="115780224"/>
        <c:scaling>
          <c:orientation val="minMax"/>
          <c:max val="63860"/>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5778688"/>
        <c:crosses val="autoZero"/>
        <c:crossBetween val="between"/>
      </c:valAx>
      <c:valAx>
        <c:axId val="115790208"/>
        <c:scaling>
          <c:orientation val="minMax"/>
          <c:max val="1"/>
        </c:scaling>
        <c:delete val="0"/>
        <c:axPos val="r"/>
        <c:numFmt formatCode="0.00%" sourceLinked="1"/>
        <c:majorTickMark val="out"/>
        <c:minorTickMark val="none"/>
        <c:tickLblPos val="nextTo"/>
        <c:crossAx val="115791744"/>
        <c:crosses val="max"/>
        <c:crossBetween val="between"/>
      </c:valAx>
      <c:catAx>
        <c:axId val="115791744"/>
        <c:scaling>
          <c:orientation val="minMax"/>
        </c:scaling>
        <c:delete val="1"/>
        <c:axPos val="b"/>
        <c:majorTickMark val="out"/>
        <c:minorTickMark val="none"/>
        <c:tickLblPos val="nextTo"/>
        <c:crossAx val="11579020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965-421E-AD72-12FA7C93BAA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965-421E-AD72-12FA7C93BAAC}"/>
            </c:ext>
          </c:extLst>
        </c:ser>
        <c:dLbls>
          <c:showLegendKey val="0"/>
          <c:showVal val="0"/>
          <c:showCatName val="0"/>
          <c:showSerName val="0"/>
          <c:showPercent val="0"/>
          <c:showBubbleSize val="0"/>
        </c:dLbls>
        <c:marker val="1"/>
        <c:smooth val="0"/>
        <c:axId val="116727808"/>
        <c:axId val="116729344"/>
      </c:lineChart>
      <c:catAx>
        <c:axId val="116727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6729344"/>
        <c:crosses val="autoZero"/>
        <c:auto val="1"/>
        <c:lblAlgn val="ctr"/>
        <c:lblOffset val="100"/>
        <c:noMultiLvlLbl val="0"/>
      </c:catAx>
      <c:valAx>
        <c:axId val="116729344"/>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67278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e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387645</xdr:colOff>
      <xdr:row>39</xdr:row>
      <xdr:rowOff>77529</xdr:rowOff>
    </xdr:from>
    <xdr:to>
      <xdr:col>7</xdr:col>
      <xdr:colOff>874971</xdr:colOff>
      <xdr:row>43</xdr:row>
      <xdr:rowOff>797441</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7777" name="Object 1" hidden="1">
              <a:extLst>
                <a:ext uri="{63B3BB69-23CF-44E3-9099-C40C66FF867C}">
                  <a14:compatExt spid="_x0000_s35787777"/>
                </a:ext>
                <a:ext uri="{FF2B5EF4-FFF2-40B4-BE49-F238E27FC236}">
                  <a16:creationId xmlns:a16="http://schemas.microsoft.com/office/drawing/2014/main" id="{00000000-0008-0000-0400-0000011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1672167</xdr:colOff>
      <xdr:row>39</xdr:row>
      <xdr:rowOff>52918</xdr:rowOff>
    </xdr:from>
    <xdr:to>
      <xdr:col>7</xdr:col>
      <xdr:colOff>1090083</xdr:colOff>
      <xdr:row>43</xdr:row>
      <xdr:rowOff>1105589</xdr:rowOff>
    </xdr:to>
    <xdr:graphicFrame macro="">
      <xdr:nvGraphicFramePr>
        <xdr:cNvPr id="7" name="3 Gráfico">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8801" name="Object 1" hidden="1">
              <a:extLst>
                <a:ext uri="{63B3BB69-23CF-44E3-9099-C40C66FF867C}">
                  <a14:compatExt spid="_x0000_s35788801"/>
                </a:ext>
                <a:ext uri="{FF2B5EF4-FFF2-40B4-BE49-F238E27FC236}">
                  <a16:creationId xmlns:a16="http://schemas.microsoft.com/office/drawing/2014/main" id="{00000000-0008-0000-0500-0000011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434770</xdr:colOff>
      <xdr:row>39</xdr:row>
      <xdr:rowOff>71692</xdr:rowOff>
    </xdr:from>
    <xdr:to>
      <xdr:col>8</xdr:col>
      <xdr:colOff>809625</xdr:colOff>
      <xdr:row>43</xdr:row>
      <xdr:rowOff>1079499</xdr:rowOff>
    </xdr:to>
    <xdr:graphicFrame macro="">
      <xdr:nvGraphicFramePr>
        <xdr:cNvPr id="7" name="3 Gráfico">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6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645584</xdr:colOff>
      <xdr:row>39</xdr:row>
      <xdr:rowOff>21167</xdr:rowOff>
    </xdr:from>
    <xdr:to>
      <xdr:col>8</xdr:col>
      <xdr:colOff>317500</xdr:colOff>
      <xdr:row>43</xdr:row>
      <xdr:rowOff>1073838</xdr:rowOff>
    </xdr:to>
    <xdr:graphicFrame macro="">
      <xdr:nvGraphicFramePr>
        <xdr:cNvPr id="6" name="3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7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7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7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8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8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8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8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8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8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8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8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8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8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8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8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8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8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8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8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8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8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8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8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8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8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8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8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856F208\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Ivan\Desktop\IDPYBA\POA\7555%20Hoja%20del%20indicador%202021%20-%20IN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80" customWidth="1"/>
    <col min="2" max="2" width="23.140625" style="80" customWidth="1"/>
    <col min="3" max="3" width="16.140625" style="80" customWidth="1"/>
    <col min="4" max="4" width="16.42578125" style="88" customWidth="1"/>
    <col min="5" max="5" width="17.42578125" style="80" customWidth="1"/>
    <col min="6" max="6" width="23.42578125" style="80" customWidth="1"/>
    <col min="7" max="7" width="17.140625" style="80" customWidth="1"/>
    <col min="8" max="8" width="16.5703125" style="80" customWidth="1"/>
    <col min="9" max="9" width="18.140625" style="80" customWidth="1"/>
    <col min="10" max="10" width="13.85546875" style="80" customWidth="1"/>
    <col min="11" max="11" width="13.85546875" style="100" customWidth="1"/>
    <col min="12" max="14" width="13.85546875" style="80" customWidth="1"/>
    <col min="15" max="17" width="13.7109375" style="80" customWidth="1"/>
    <col min="18" max="18" width="11.7109375" style="80" customWidth="1"/>
    <col min="19" max="19" width="9.85546875" style="80" customWidth="1"/>
    <col min="20" max="20" width="10.28515625" style="80" customWidth="1"/>
    <col min="21" max="21" width="14.140625" style="80" customWidth="1"/>
    <col min="22" max="22" width="11.7109375" style="80" customWidth="1"/>
    <col min="23" max="23" width="12.42578125" style="80" customWidth="1"/>
    <col min="24" max="26" width="14.7109375" style="80" customWidth="1"/>
    <col min="27" max="27" width="16.42578125" style="122" customWidth="1"/>
    <col min="28" max="28" width="14.85546875" style="80" customWidth="1"/>
    <col min="29" max="29" width="14.42578125" style="80" customWidth="1"/>
    <col min="30" max="30" width="89.85546875" style="80" customWidth="1"/>
    <col min="31" max="31" width="79.5703125" style="80" customWidth="1"/>
    <col min="32" max="32" width="87.42578125" style="80" customWidth="1"/>
    <col min="33" max="16384" width="11.42578125" style="80"/>
  </cols>
  <sheetData>
    <row r="2" spans="1:67" s="124" customFormat="1" ht="45.75" customHeight="1" x14ac:dyDescent="0.25">
      <c r="A2" s="348"/>
      <c r="B2" s="348"/>
      <c r="C2" s="333" t="s">
        <v>24</v>
      </c>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40"/>
    </row>
    <row r="3" spans="1:67" s="124" customFormat="1" ht="45.75" customHeight="1" x14ac:dyDescent="0.25">
      <c r="A3" s="348"/>
      <c r="B3" s="348"/>
      <c r="C3" s="333" t="s">
        <v>25</v>
      </c>
      <c r="D3" s="333"/>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c r="AE3" s="333"/>
      <c r="AF3" s="341"/>
    </row>
    <row r="4" spans="1:67" s="124" customFormat="1" ht="45.75" customHeight="1" x14ac:dyDescent="0.25">
      <c r="A4" s="348"/>
      <c r="B4" s="348"/>
      <c r="C4" s="333" t="s">
        <v>198</v>
      </c>
      <c r="D4" s="333"/>
      <c r="E4" s="333"/>
      <c r="F4" s="333"/>
      <c r="G4" s="333"/>
      <c r="H4" s="333"/>
      <c r="I4" s="333"/>
      <c r="J4" s="333"/>
      <c r="K4" s="333"/>
      <c r="L4" s="333"/>
      <c r="M4" s="333"/>
      <c r="N4" s="333"/>
      <c r="O4" s="333"/>
      <c r="P4" s="333"/>
      <c r="Q4" s="333"/>
      <c r="R4" s="333"/>
      <c r="S4" s="333"/>
      <c r="T4" s="333"/>
      <c r="U4" s="333"/>
      <c r="V4" s="333"/>
      <c r="W4" s="333"/>
      <c r="X4" s="333"/>
      <c r="Y4" s="333"/>
      <c r="Z4" s="333"/>
      <c r="AA4" s="333"/>
      <c r="AB4" s="333"/>
      <c r="AC4" s="333"/>
      <c r="AD4" s="333"/>
      <c r="AE4" s="333"/>
      <c r="AF4" s="341"/>
    </row>
    <row r="5" spans="1:67" s="124" customFormat="1" ht="45.75" customHeight="1" x14ac:dyDescent="0.25">
      <c r="A5" s="348"/>
      <c r="B5" s="348"/>
      <c r="C5" s="351" t="s">
        <v>29</v>
      </c>
      <c r="D5" s="351"/>
      <c r="E5" s="351"/>
      <c r="F5" s="351"/>
      <c r="G5" s="351"/>
      <c r="H5" s="351"/>
      <c r="I5" s="351"/>
      <c r="J5" s="351"/>
      <c r="K5" s="351"/>
      <c r="L5" s="351"/>
      <c r="M5" s="351"/>
      <c r="N5" s="351"/>
      <c r="O5" s="351"/>
      <c r="P5" s="351"/>
      <c r="Q5" s="351"/>
      <c r="R5" s="338" t="s">
        <v>189</v>
      </c>
      <c r="S5" s="338"/>
      <c r="T5" s="338"/>
      <c r="U5" s="338"/>
      <c r="V5" s="338"/>
      <c r="W5" s="338"/>
      <c r="X5" s="338"/>
      <c r="Y5" s="338"/>
      <c r="Z5" s="338"/>
      <c r="AA5" s="338"/>
      <c r="AB5" s="338"/>
      <c r="AC5" s="338"/>
      <c r="AD5" s="338"/>
      <c r="AE5" s="338"/>
      <c r="AF5" s="342"/>
    </row>
    <row r="6" spans="1:67" s="125" customFormat="1" ht="30.75" customHeight="1" x14ac:dyDescent="0.25">
      <c r="D6" s="126"/>
      <c r="K6" s="127"/>
      <c r="AA6" s="128"/>
    </row>
    <row r="7" spans="1:67" s="125" customFormat="1" ht="42" customHeight="1" x14ac:dyDescent="0.25">
      <c r="B7" s="129" t="s">
        <v>32</v>
      </c>
      <c r="C7" s="347" t="e">
        <f>+#REF!</f>
        <v>#REF!</v>
      </c>
      <c r="D7" s="347"/>
      <c r="E7" s="347"/>
      <c r="F7" s="347"/>
      <c r="G7" s="347"/>
      <c r="K7" s="127"/>
      <c r="AA7" s="128"/>
    </row>
    <row r="8" spans="1:67" s="125" customFormat="1" ht="42" customHeight="1" x14ac:dyDescent="0.25">
      <c r="B8" s="129" t="s">
        <v>1</v>
      </c>
      <c r="C8" s="347" t="e">
        <f>+#REF!</f>
        <v>#REF!</v>
      </c>
      <c r="D8" s="347"/>
      <c r="E8" s="347"/>
      <c r="F8" s="347"/>
      <c r="G8" s="347"/>
      <c r="K8" s="127"/>
      <c r="AA8" s="128"/>
    </row>
    <row r="9" spans="1:67" s="125" customFormat="1" ht="42" customHeight="1" x14ac:dyDescent="0.25">
      <c r="B9" s="130" t="s">
        <v>30</v>
      </c>
      <c r="C9" s="347" t="e">
        <f>+#REF!</f>
        <v>#REF!</v>
      </c>
      <c r="D9" s="347"/>
      <c r="E9" s="347"/>
      <c r="F9" s="347"/>
      <c r="G9" s="347"/>
      <c r="K9" s="127"/>
      <c r="Q9" s="131"/>
      <c r="R9" s="132"/>
      <c r="AA9" s="128"/>
    </row>
    <row r="10" spans="1:67" s="91" customFormat="1" ht="24.75" customHeight="1" x14ac:dyDescent="0.2">
      <c r="A10" s="89"/>
      <c r="B10" s="89"/>
      <c r="C10" s="89"/>
      <c r="D10" s="89"/>
      <c r="E10" s="90"/>
      <c r="F10" s="90"/>
      <c r="G10" s="90"/>
      <c r="H10" s="90"/>
      <c r="I10" s="90"/>
      <c r="J10" s="90"/>
      <c r="K10" s="105"/>
      <c r="L10" s="90"/>
      <c r="M10" s="90"/>
      <c r="N10" s="90"/>
      <c r="O10" s="90"/>
      <c r="P10" s="90"/>
      <c r="Q10" s="90"/>
      <c r="R10" s="90"/>
      <c r="S10" s="90"/>
      <c r="T10" s="90"/>
      <c r="U10" s="90"/>
      <c r="V10" s="90"/>
      <c r="W10" s="90"/>
      <c r="X10" s="90"/>
      <c r="Y10" s="90"/>
      <c r="Z10" s="90"/>
      <c r="AA10" s="123"/>
      <c r="AB10" s="90"/>
      <c r="AC10" s="90"/>
    </row>
    <row r="11" spans="1:67" s="92" customFormat="1" ht="35.25" customHeight="1" x14ac:dyDescent="0.2">
      <c r="A11" s="322" t="str">
        <f>+'[1]Sección 1. Metas - Magnitud'!B13</f>
        <v>PLAN DE DESARROLLO - BOGOTÁ MEJOR PARA TODOS 2016-2020</v>
      </c>
      <c r="B11" s="323"/>
      <c r="C11" s="323"/>
      <c r="D11" s="323"/>
      <c r="E11" s="323"/>
      <c r="F11" s="323"/>
      <c r="G11" s="323"/>
      <c r="H11" s="324"/>
      <c r="I11" s="344" t="s">
        <v>36</v>
      </c>
      <c r="J11" s="345"/>
      <c r="K11" s="345"/>
      <c r="L11" s="345"/>
      <c r="M11" s="345"/>
      <c r="N11" s="346"/>
      <c r="O11" s="339" t="s">
        <v>38</v>
      </c>
      <c r="P11" s="339"/>
      <c r="Q11" s="339"/>
      <c r="R11" s="339"/>
      <c r="S11" s="339"/>
      <c r="T11" s="339"/>
      <c r="U11" s="339"/>
      <c r="V11" s="339"/>
      <c r="W11" s="339"/>
      <c r="X11" s="339"/>
      <c r="Y11" s="339"/>
      <c r="Z11" s="339"/>
      <c r="AA11" s="339"/>
      <c r="AB11" s="339"/>
      <c r="AC11" s="339"/>
      <c r="AD11" s="322" t="s">
        <v>18</v>
      </c>
      <c r="AE11" s="323"/>
      <c r="AF11" s="324"/>
    </row>
    <row r="12" spans="1:67" s="92" customFormat="1" ht="56.25" customHeight="1" x14ac:dyDescent="0.2">
      <c r="A12" s="85" t="s">
        <v>35</v>
      </c>
      <c r="B12" s="85" t="s">
        <v>27</v>
      </c>
      <c r="C12" s="85" t="s">
        <v>34</v>
      </c>
      <c r="D12" s="85" t="s">
        <v>33</v>
      </c>
      <c r="E12" s="85" t="s">
        <v>26</v>
      </c>
      <c r="F12" s="85" t="s">
        <v>3</v>
      </c>
      <c r="G12" s="85" t="s">
        <v>2</v>
      </c>
      <c r="H12" s="85" t="s">
        <v>150</v>
      </c>
      <c r="I12" s="87" t="s">
        <v>31</v>
      </c>
      <c r="J12" s="87">
        <v>2016</v>
      </c>
      <c r="K12" s="87">
        <v>2017</v>
      </c>
      <c r="L12" s="87">
        <v>2018</v>
      </c>
      <c r="M12" s="87">
        <v>2019</v>
      </c>
      <c r="N12" s="87">
        <v>2020</v>
      </c>
      <c r="O12" s="95" t="s">
        <v>23</v>
      </c>
      <c r="P12" s="95" t="s">
        <v>19</v>
      </c>
      <c r="Q12" s="95" t="s">
        <v>20</v>
      </c>
      <c r="R12" s="95" t="s">
        <v>21</v>
      </c>
      <c r="S12" s="95" t="s">
        <v>22</v>
      </c>
      <c r="T12" s="95" t="s">
        <v>10</v>
      </c>
      <c r="U12" s="95" t="s">
        <v>11</v>
      </c>
      <c r="V12" s="95" t="s">
        <v>12</v>
      </c>
      <c r="W12" s="95" t="s">
        <v>13</v>
      </c>
      <c r="X12" s="95" t="s">
        <v>14</v>
      </c>
      <c r="Y12" s="95" t="s">
        <v>15</v>
      </c>
      <c r="Z12" s="95" t="s">
        <v>16</v>
      </c>
      <c r="AA12" s="95" t="s">
        <v>37</v>
      </c>
      <c r="AB12" s="96" t="s">
        <v>5</v>
      </c>
      <c r="AC12" s="95" t="s">
        <v>6</v>
      </c>
      <c r="AD12" s="86" t="s">
        <v>7</v>
      </c>
      <c r="AE12" s="86" t="s">
        <v>9</v>
      </c>
      <c r="AF12" s="86" t="s">
        <v>8</v>
      </c>
    </row>
    <row r="13" spans="1:67" s="94" customFormat="1" ht="84.75" customHeight="1" x14ac:dyDescent="0.25">
      <c r="A13" s="288" t="s">
        <v>154</v>
      </c>
      <c r="B13" s="288" t="str">
        <f>+'[2]Sección 1. Metas - Magnitud'!I15</f>
        <v>Demarcar 2.600 kilómetro carril de vías</v>
      </c>
      <c r="C13" s="288">
        <v>224</v>
      </c>
      <c r="D13" s="288" t="s">
        <v>187</v>
      </c>
      <c r="E13" s="288">
        <v>171</v>
      </c>
      <c r="F13" s="292" t="s">
        <v>175</v>
      </c>
      <c r="G13" s="288" t="s">
        <v>152</v>
      </c>
      <c r="H13" s="288" t="s">
        <v>70</v>
      </c>
      <c r="I13" s="343" t="e">
        <f>SUM(J13:N14)</f>
        <v>#REF!</v>
      </c>
      <c r="J13" s="325" t="e">
        <f>+#REF!</f>
        <v>#REF!</v>
      </c>
      <c r="K13" s="327" t="e">
        <f>+#REF!</f>
        <v>#REF!</v>
      </c>
      <c r="L13" s="349" t="e">
        <f>+#REF!</f>
        <v>#REF!</v>
      </c>
      <c r="M13" s="325" t="e">
        <f>+#REF!</f>
        <v>#REF!</v>
      </c>
      <c r="N13" s="325" t="e">
        <f>+#REF!</f>
        <v>#REF!</v>
      </c>
      <c r="O13" s="320" t="e">
        <f>+#REF!</f>
        <v>#REF!</v>
      </c>
      <c r="P13" s="320">
        <v>6.45</v>
      </c>
      <c r="Q13" s="320">
        <v>31.03</v>
      </c>
      <c r="R13" s="320"/>
      <c r="S13" s="320" t="e">
        <f>+#REF!</f>
        <v>#REF!</v>
      </c>
      <c r="T13" s="320" t="e">
        <f>+#REF!</f>
        <v>#REF!</v>
      </c>
      <c r="U13" s="320" t="e">
        <f>+#REF!</f>
        <v>#REF!</v>
      </c>
      <c r="V13" s="320" t="e">
        <f>+#REF!</f>
        <v>#REF!</v>
      </c>
      <c r="W13" s="320" t="e">
        <f>+#REF!</f>
        <v>#REF!</v>
      </c>
      <c r="X13" s="320" t="e">
        <f>+#REF!</f>
        <v>#REF!</v>
      </c>
      <c r="Y13" s="320" t="e">
        <f>+#REF!</f>
        <v>#REF!</v>
      </c>
      <c r="Z13" s="320" t="e">
        <f>+#REF!</f>
        <v>#REF!</v>
      </c>
      <c r="AA13" s="331" t="e">
        <f>SUM(O13:Z14)</f>
        <v>#REF!</v>
      </c>
      <c r="AB13" s="295" t="e">
        <f>+AA13/K13</f>
        <v>#REF!</v>
      </c>
      <c r="AC13" s="295" t="e">
        <f>+(J13+AA13)/I13</f>
        <v>#REF!</v>
      </c>
      <c r="AD13" s="329" t="s">
        <v>219</v>
      </c>
      <c r="AE13" s="282" t="s">
        <v>223</v>
      </c>
      <c r="AF13" s="329" t="s">
        <v>220</v>
      </c>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row>
    <row r="14" spans="1:67" ht="195.75" customHeight="1" x14ac:dyDescent="0.25">
      <c r="A14" s="288"/>
      <c r="B14" s="288"/>
      <c r="C14" s="288"/>
      <c r="D14" s="288"/>
      <c r="E14" s="288"/>
      <c r="F14" s="292"/>
      <c r="G14" s="288"/>
      <c r="H14" s="288"/>
      <c r="I14" s="343"/>
      <c r="J14" s="326"/>
      <c r="K14" s="328"/>
      <c r="L14" s="350"/>
      <c r="M14" s="326"/>
      <c r="N14" s="326"/>
      <c r="O14" s="321"/>
      <c r="P14" s="321"/>
      <c r="Q14" s="321"/>
      <c r="R14" s="321"/>
      <c r="S14" s="321"/>
      <c r="T14" s="321"/>
      <c r="U14" s="321"/>
      <c r="V14" s="321"/>
      <c r="W14" s="321"/>
      <c r="X14" s="321"/>
      <c r="Y14" s="321"/>
      <c r="Z14" s="321"/>
      <c r="AA14" s="332"/>
      <c r="AB14" s="295"/>
      <c r="AC14" s="295"/>
      <c r="AD14" s="330"/>
      <c r="AE14" s="283"/>
      <c r="AF14" s="330"/>
    </row>
    <row r="15" spans="1:67" ht="89.25" customHeight="1" x14ac:dyDescent="0.25">
      <c r="A15" s="288" t="s">
        <v>154</v>
      </c>
      <c r="B15" s="288" t="str">
        <f>+'[2]Sección 1. Metas - Magnitud'!I18</f>
        <v>Instalar 35.000 señales verticales de pedestal</v>
      </c>
      <c r="C15" s="288">
        <v>223</v>
      </c>
      <c r="D15" s="288" t="s">
        <v>188</v>
      </c>
      <c r="E15" s="288">
        <v>170</v>
      </c>
      <c r="F15" s="292" t="s">
        <v>174</v>
      </c>
      <c r="G15" s="288" t="s">
        <v>152</v>
      </c>
      <c r="H15" s="288" t="s">
        <v>70</v>
      </c>
      <c r="I15" s="343" t="e">
        <f>SUM(J15:N16)</f>
        <v>#REF!</v>
      </c>
      <c r="J15" s="318" t="e">
        <f>+#REF!</f>
        <v>#REF!</v>
      </c>
      <c r="K15" s="334" t="e">
        <f>+#REF!</f>
        <v>#REF!</v>
      </c>
      <c r="L15" s="336" t="e">
        <f>+#REF!</f>
        <v>#REF!</v>
      </c>
      <c r="M15" s="318" t="e">
        <f>+#REF!</f>
        <v>#REF!</v>
      </c>
      <c r="N15" s="318" t="e">
        <f>+#REF!</f>
        <v>#REF!</v>
      </c>
      <c r="O15" s="320">
        <v>53</v>
      </c>
      <c r="P15" s="320">
        <v>712</v>
      </c>
      <c r="Q15" s="320">
        <v>881</v>
      </c>
      <c r="R15" s="320"/>
      <c r="S15" s="320" t="e">
        <f>+#REF!</f>
        <v>#REF!</v>
      </c>
      <c r="T15" s="320" t="e">
        <f>+#REF!</f>
        <v>#REF!</v>
      </c>
      <c r="U15" s="320" t="e">
        <f>+#REF!</f>
        <v>#REF!</v>
      </c>
      <c r="V15" s="320" t="e">
        <f>+#REF!</f>
        <v>#REF!</v>
      </c>
      <c r="W15" s="320" t="e">
        <f>+#REF!</f>
        <v>#REF!</v>
      </c>
      <c r="X15" s="320" t="e">
        <f>+#REF!</f>
        <v>#REF!</v>
      </c>
      <c r="Y15" s="320" t="e">
        <f>+#REF!</f>
        <v>#REF!</v>
      </c>
      <c r="Z15" s="320" t="e">
        <f>+#REF!</f>
        <v>#REF!</v>
      </c>
      <c r="AA15" s="331" t="e">
        <f>SUM(O15:Z16)</f>
        <v>#REF!</v>
      </c>
      <c r="AB15" s="295" t="e">
        <f>+AA15/K15</f>
        <v>#REF!</v>
      </c>
      <c r="AC15" s="295" t="e">
        <f>+(J15+AA15)/I15</f>
        <v>#REF!</v>
      </c>
      <c r="AD15" s="329" t="s">
        <v>221</v>
      </c>
      <c r="AE15" s="282" t="s">
        <v>223</v>
      </c>
      <c r="AF15" s="329" t="s">
        <v>222</v>
      </c>
    </row>
    <row r="16" spans="1:67" ht="140.25" customHeight="1" x14ac:dyDescent="0.25">
      <c r="A16" s="288"/>
      <c r="B16" s="288"/>
      <c r="C16" s="288"/>
      <c r="D16" s="288"/>
      <c r="E16" s="288"/>
      <c r="F16" s="292"/>
      <c r="G16" s="288"/>
      <c r="H16" s="288"/>
      <c r="I16" s="343"/>
      <c r="J16" s="319"/>
      <c r="K16" s="335"/>
      <c r="L16" s="337"/>
      <c r="M16" s="319"/>
      <c r="N16" s="319"/>
      <c r="O16" s="321"/>
      <c r="P16" s="321"/>
      <c r="Q16" s="321"/>
      <c r="R16" s="321"/>
      <c r="S16" s="321"/>
      <c r="T16" s="321"/>
      <c r="U16" s="321"/>
      <c r="V16" s="321"/>
      <c r="W16" s="321"/>
      <c r="X16" s="321"/>
      <c r="Y16" s="321"/>
      <c r="Z16" s="321"/>
      <c r="AA16" s="332"/>
      <c r="AB16" s="295"/>
      <c r="AC16" s="295"/>
      <c r="AD16" s="330"/>
      <c r="AE16" s="283"/>
      <c r="AF16" s="330"/>
    </row>
    <row r="17" spans="1:32" ht="62.25" customHeight="1" x14ac:dyDescent="0.25">
      <c r="A17" s="288" t="s">
        <v>154</v>
      </c>
      <c r="B17" s="289" t="str">
        <f>+'[2]Sección 1. Metas - Magnitud'!I45</f>
        <v>Realizar el 100% de las actividades para la segunda fase del Sistema Inteligente de Tranporte - SIT</v>
      </c>
      <c r="C17" s="288">
        <v>231</v>
      </c>
      <c r="D17" s="288" t="s">
        <v>176</v>
      </c>
      <c r="E17" s="288">
        <v>178</v>
      </c>
      <c r="F17" s="292" t="s">
        <v>177</v>
      </c>
      <c r="G17" s="288" t="s">
        <v>151</v>
      </c>
      <c r="H17" s="288" t="s">
        <v>70</v>
      </c>
      <c r="I17" s="296">
        <f>SUM(J17:N18)</f>
        <v>1</v>
      </c>
      <c r="J17" s="293">
        <v>0.05</v>
      </c>
      <c r="K17" s="290">
        <v>0.28999999999999998</v>
      </c>
      <c r="L17" s="306">
        <v>0.25</v>
      </c>
      <c r="M17" s="290">
        <v>0.4</v>
      </c>
      <c r="N17" s="290">
        <v>0.01</v>
      </c>
      <c r="O17" s="298">
        <v>0.19</v>
      </c>
      <c r="P17" s="299"/>
      <c r="Q17" s="299"/>
      <c r="R17" s="302">
        <v>0</v>
      </c>
      <c r="S17" s="303"/>
      <c r="T17" s="303"/>
      <c r="U17" s="312">
        <v>0</v>
      </c>
      <c r="V17" s="313"/>
      <c r="W17" s="313"/>
      <c r="X17" s="312">
        <v>0</v>
      </c>
      <c r="Y17" s="313"/>
      <c r="Z17" s="313"/>
      <c r="AA17" s="316">
        <f>+R17+O17+U17+X17</f>
        <v>0.19</v>
      </c>
      <c r="AB17" s="295">
        <f>+AA17/K17</f>
        <v>0.65517241379310354</v>
      </c>
      <c r="AC17" s="295">
        <f>+(J17+AA17)/I17</f>
        <v>0.24</v>
      </c>
      <c r="AD17" s="308" t="s">
        <v>224</v>
      </c>
      <c r="AE17" s="282" t="s">
        <v>223</v>
      </c>
      <c r="AF17" s="308" t="s">
        <v>225</v>
      </c>
    </row>
    <row r="18" spans="1:32" ht="200.25" customHeight="1" x14ac:dyDescent="0.25">
      <c r="A18" s="288"/>
      <c r="B18" s="289"/>
      <c r="C18" s="288"/>
      <c r="D18" s="288"/>
      <c r="E18" s="288"/>
      <c r="F18" s="292"/>
      <c r="G18" s="288"/>
      <c r="H18" s="288"/>
      <c r="I18" s="297"/>
      <c r="J18" s="294"/>
      <c r="K18" s="291"/>
      <c r="L18" s="307"/>
      <c r="M18" s="291"/>
      <c r="N18" s="291"/>
      <c r="O18" s="300"/>
      <c r="P18" s="301"/>
      <c r="Q18" s="301"/>
      <c r="R18" s="304"/>
      <c r="S18" s="305"/>
      <c r="T18" s="305"/>
      <c r="U18" s="314"/>
      <c r="V18" s="315"/>
      <c r="W18" s="315"/>
      <c r="X18" s="314"/>
      <c r="Y18" s="315"/>
      <c r="Z18" s="315"/>
      <c r="AA18" s="317"/>
      <c r="AB18" s="295"/>
      <c r="AC18" s="295"/>
      <c r="AD18" s="309"/>
      <c r="AE18" s="283"/>
      <c r="AF18" s="309"/>
    </row>
    <row r="19" spans="1:32" ht="62.25" customHeight="1" x14ac:dyDescent="0.25">
      <c r="A19" s="288" t="s">
        <v>154</v>
      </c>
      <c r="B19" s="289" t="str">
        <f>+'[2]Sección 1. Metas - Magnitud'!I48</f>
        <v>Realizar el 100% de las actividades para la segunda fase de Semáforos Inteligentes.</v>
      </c>
      <c r="C19" s="288">
        <v>232</v>
      </c>
      <c r="D19" s="288" t="s">
        <v>178</v>
      </c>
      <c r="E19" s="288">
        <v>179</v>
      </c>
      <c r="F19" s="292" t="s">
        <v>179</v>
      </c>
      <c r="G19" s="288" t="s">
        <v>151</v>
      </c>
      <c r="H19" s="288" t="s">
        <v>70</v>
      </c>
      <c r="I19" s="296">
        <f>SUM(J19:N20)</f>
        <v>1</v>
      </c>
      <c r="J19" s="293">
        <v>0.01</v>
      </c>
      <c r="K19" s="290">
        <v>0.15</v>
      </c>
      <c r="L19" s="306">
        <v>0.42</v>
      </c>
      <c r="M19" s="290">
        <v>0.42</v>
      </c>
      <c r="N19" s="290">
        <v>0</v>
      </c>
      <c r="O19" s="284">
        <v>0.35</v>
      </c>
      <c r="P19" s="285"/>
      <c r="Q19" s="285"/>
      <c r="R19" s="298">
        <v>0</v>
      </c>
      <c r="S19" s="299"/>
      <c r="T19" s="299"/>
      <c r="U19" s="284">
        <v>0</v>
      </c>
      <c r="V19" s="285"/>
      <c r="W19" s="285"/>
      <c r="X19" s="284">
        <v>0</v>
      </c>
      <c r="Y19" s="285"/>
      <c r="Z19" s="285"/>
      <c r="AA19" s="310">
        <f>+R19+O19+U19+X19</f>
        <v>0.35</v>
      </c>
      <c r="AB19" s="295">
        <f>+AA19/K19</f>
        <v>2.3333333333333335</v>
      </c>
      <c r="AC19" s="295">
        <f>+(J19+AA19)/I19</f>
        <v>0.36</v>
      </c>
      <c r="AD19" s="308" t="s">
        <v>227</v>
      </c>
      <c r="AE19" s="282" t="s">
        <v>223</v>
      </c>
      <c r="AF19" s="308" t="s">
        <v>225</v>
      </c>
    </row>
    <row r="20" spans="1:32" ht="298.5" customHeight="1" x14ac:dyDescent="0.25">
      <c r="A20" s="288"/>
      <c r="B20" s="289"/>
      <c r="C20" s="288"/>
      <c r="D20" s="288"/>
      <c r="E20" s="288"/>
      <c r="F20" s="292"/>
      <c r="G20" s="288"/>
      <c r="H20" s="288"/>
      <c r="I20" s="297"/>
      <c r="J20" s="294"/>
      <c r="K20" s="291"/>
      <c r="L20" s="307"/>
      <c r="M20" s="291"/>
      <c r="N20" s="291"/>
      <c r="O20" s="286"/>
      <c r="P20" s="287"/>
      <c r="Q20" s="287"/>
      <c r="R20" s="300"/>
      <c r="S20" s="301"/>
      <c r="T20" s="301"/>
      <c r="U20" s="286"/>
      <c r="V20" s="287"/>
      <c r="W20" s="287"/>
      <c r="X20" s="286"/>
      <c r="Y20" s="287"/>
      <c r="Z20" s="287"/>
      <c r="AA20" s="311"/>
      <c r="AB20" s="295"/>
      <c r="AC20" s="295"/>
      <c r="AD20" s="309"/>
      <c r="AE20" s="283"/>
      <c r="AF20" s="309"/>
    </row>
    <row r="21" spans="1:32" ht="62.25" customHeight="1" x14ac:dyDescent="0.25">
      <c r="A21" s="288" t="s">
        <v>154</v>
      </c>
      <c r="B21" s="289" t="str">
        <f>+'[2]Sección 1. Metas - Magnitud'!I51</f>
        <v>Realizar el 100% de las actividades para la primera fase de Detección Electrónica DEI</v>
      </c>
      <c r="C21" s="288">
        <v>233</v>
      </c>
      <c r="D21" s="288" t="s">
        <v>180</v>
      </c>
      <c r="E21" s="288">
        <v>180</v>
      </c>
      <c r="F21" s="292" t="s">
        <v>181</v>
      </c>
      <c r="G21" s="288" t="s">
        <v>151</v>
      </c>
      <c r="H21" s="288" t="s">
        <v>70</v>
      </c>
      <c r="I21" s="296">
        <f>SUM(J21:N22)</f>
        <v>1</v>
      </c>
      <c r="J21" s="293">
        <v>0.01</v>
      </c>
      <c r="K21" s="290">
        <v>0.1</v>
      </c>
      <c r="L21" s="306">
        <v>0.3</v>
      </c>
      <c r="M21" s="290">
        <v>0.55000000000000004</v>
      </c>
      <c r="N21" s="290">
        <v>0.04</v>
      </c>
      <c r="O21" s="284">
        <v>4.4999999999999998E-2</v>
      </c>
      <c r="P21" s="285"/>
      <c r="Q21" s="285"/>
      <c r="R21" s="284">
        <v>0</v>
      </c>
      <c r="S21" s="285"/>
      <c r="T21" s="285"/>
      <c r="U21" s="284">
        <v>0</v>
      </c>
      <c r="V21" s="285"/>
      <c r="W21" s="285"/>
      <c r="X21" s="284">
        <v>0</v>
      </c>
      <c r="Y21" s="285"/>
      <c r="Z21" s="285"/>
      <c r="AA21" s="310">
        <f>+R21+O21+U21+X21</f>
        <v>4.4999999999999998E-2</v>
      </c>
      <c r="AB21" s="295">
        <f>+AA21/K21</f>
        <v>0.44999999999999996</v>
      </c>
      <c r="AC21" s="295">
        <f>+(J21+AA21)/I21</f>
        <v>5.5E-2</v>
      </c>
      <c r="AD21" s="308" t="s">
        <v>228</v>
      </c>
      <c r="AE21" s="282" t="s">
        <v>223</v>
      </c>
      <c r="AF21" s="308" t="s">
        <v>225</v>
      </c>
    </row>
    <row r="22" spans="1:32" ht="124.5" customHeight="1" x14ac:dyDescent="0.25">
      <c r="A22" s="288"/>
      <c r="B22" s="289"/>
      <c r="C22" s="288"/>
      <c r="D22" s="288"/>
      <c r="E22" s="288"/>
      <c r="F22" s="292"/>
      <c r="G22" s="288"/>
      <c r="H22" s="288"/>
      <c r="I22" s="297"/>
      <c r="J22" s="294"/>
      <c r="K22" s="291"/>
      <c r="L22" s="307"/>
      <c r="M22" s="291"/>
      <c r="N22" s="291"/>
      <c r="O22" s="286"/>
      <c r="P22" s="287"/>
      <c r="Q22" s="287"/>
      <c r="R22" s="286"/>
      <c r="S22" s="287"/>
      <c r="T22" s="287"/>
      <c r="U22" s="286"/>
      <c r="V22" s="287"/>
      <c r="W22" s="287"/>
      <c r="X22" s="286"/>
      <c r="Y22" s="287"/>
      <c r="Z22" s="287"/>
      <c r="AA22" s="311"/>
      <c r="AB22" s="295"/>
      <c r="AC22" s="295"/>
      <c r="AD22" s="309"/>
      <c r="AE22" s="283"/>
      <c r="AF22" s="309"/>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J9:N27"/>
  <sheetViews>
    <sheetView workbookViewId="0">
      <selection activeCell="G36" sqref="G36"/>
    </sheetView>
  </sheetViews>
  <sheetFormatPr baseColWidth="10" defaultRowHeight="15" x14ac:dyDescent="0.25"/>
  <sheetData>
    <row r="9" spans="10:12" x14ac:dyDescent="0.25">
      <c r="K9" s="142" t="s">
        <v>213</v>
      </c>
      <c r="L9" s="142" t="s">
        <v>214</v>
      </c>
    </row>
    <row r="10" spans="10:12" x14ac:dyDescent="0.25">
      <c r="J10" s="139" t="s">
        <v>208</v>
      </c>
      <c r="K10" s="139">
        <v>77</v>
      </c>
      <c r="L10" s="139">
        <v>2</v>
      </c>
    </row>
    <row r="11" spans="10:12" x14ac:dyDescent="0.25">
      <c r="J11" s="108"/>
      <c r="K11" s="108"/>
      <c r="L11" s="108">
        <v>37</v>
      </c>
    </row>
    <row r="12" spans="10:12" x14ac:dyDescent="0.25">
      <c r="J12" s="108"/>
      <c r="K12" s="108"/>
      <c r="L12" s="108">
        <v>43</v>
      </c>
    </row>
    <row r="13" spans="10:12" x14ac:dyDescent="0.25">
      <c r="K13" s="108" t="s">
        <v>4</v>
      </c>
      <c r="L13" s="137">
        <f>SUM(L10:L12)</f>
        <v>82</v>
      </c>
    </row>
    <row r="14" spans="10:12" x14ac:dyDescent="0.25">
      <c r="J14" s="139" t="s">
        <v>209</v>
      </c>
      <c r="K14" s="139">
        <v>115</v>
      </c>
      <c r="L14" s="139">
        <v>16</v>
      </c>
    </row>
    <row r="15" spans="10:12" x14ac:dyDescent="0.25">
      <c r="J15" s="108"/>
      <c r="K15" s="108"/>
      <c r="L15" s="108">
        <v>27</v>
      </c>
    </row>
    <row r="16" spans="10:12" x14ac:dyDescent="0.25">
      <c r="J16" s="108"/>
      <c r="K16" s="108"/>
      <c r="L16" s="108">
        <v>10</v>
      </c>
    </row>
    <row r="17" spans="10:14" x14ac:dyDescent="0.25">
      <c r="J17" s="108"/>
      <c r="K17" s="108" t="s">
        <v>4</v>
      </c>
      <c r="L17" s="137">
        <f>SUM(L14:L16)</f>
        <v>53</v>
      </c>
    </row>
    <row r="18" spans="10:14" x14ac:dyDescent="0.25">
      <c r="J18" s="139" t="s">
        <v>210</v>
      </c>
      <c r="K18" s="139">
        <v>7</v>
      </c>
      <c r="L18" s="139">
        <v>13</v>
      </c>
    </row>
    <row r="19" spans="10:14" x14ac:dyDescent="0.25">
      <c r="J19" s="108"/>
      <c r="K19" s="108"/>
      <c r="L19" s="108">
        <v>14</v>
      </c>
    </row>
    <row r="20" spans="10:14" x14ac:dyDescent="0.25">
      <c r="J20" s="108"/>
      <c r="K20" s="108"/>
      <c r="L20" s="108">
        <v>10</v>
      </c>
    </row>
    <row r="21" spans="10:14" x14ac:dyDescent="0.25">
      <c r="J21" s="108"/>
      <c r="K21" s="108" t="s">
        <v>4</v>
      </c>
      <c r="L21" s="137">
        <f>SUM(L18:L20)</f>
        <v>37</v>
      </c>
    </row>
    <row r="22" spans="10:14" x14ac:dyDescent="0.25">
      <c r="J22" s="139" t="s">
        <v>211</v>
      </c>
      <c r="K22" s="139">
        <v>52</v>
      </c>
      <c r="L22" s="139">
        <v>10</v>
      </c>
    </row>
    <row r="23" spans="10:14" x14ac:dyDescent="0.25">
      <c r="J23" s="108"/>
      <c r="K23" s="108"/>
      <c r="L23" s="108">
        <v>0</v>
      </c>
    </row>
    <row r="24" spans="10:14" x14ac:dyDescent="0.25">
      <c r="J24" s="108"/>
      <c r="K24" s="108"/>
      <c r="L24" s="108">
        <v>59</v>
      </c>
    </row>
    <row r="25" spans="10:14" x14ac:dyDescent="0.25">
      <c r="J25" s="108"/>
      <c r="K25" s="108" t="s">
        <v>4</v>
      </c>
      <c r="L25" s="137">
        <f>SUM(L22:L24)</f>
        <v>69</v>
      </c>
    </row>
    <row r="27" spans="10:14" x14ac:dyDescent="0.25">
      <c r="J27" s="140" t="s">
        <v>212</v>
      </c>
      <c r="K27" s="140">
        <f>SUM(K10:K22)</f>
        <v>251</v>
      </c>
      <c r="L27" s="140">
        <f>+L13+L17+L21+L25</f>
        <v>241</v>
      </c>
      <c r="M27" s="141">
        <f>+L27/K27</f>
        <v>0.96015936254980083</v>
      </c>
      <c r="N27" s="138"/>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448"/>
      <c r="C2" s="446" t="s">
        <v>24</v>
      </c>
      <c r="D2" s="446"/>
      <c r="E2" s="446"/>
      <c r="F2" s="446"/>
      <c r="G2" s="446"/>
      <c r="H2" s="446"/>
      <c r="I2" s="450"/>
      <c r="J2" s="13"/>
      <c r="K2" s="13"/>
      <c r="M2" s="14" t="s">
        <v>47</v>
      </c>
    </row>
    <row r="3" spans="2:14" ht="25.5" customHeight="1" x14ac:dyDescent="0.2">
      <c r="B3" s="449"/>
      <c r="C3" s="447" t="s">
        <v>25</v>
      </c>
      <c r="D3" s="447"/>
      <c r="E3" s="447"/>
      <c r="F3" s="447"/>
      <c r="G3" s="447"/>
      <c r="H3" s="447"/>
      <c r="I3" s="451"/>
      <c r="J3" s="13"/>
      <c r="K3" s="13"/>
      <c r="M3" s="14" t="s">
        <v>48</v>
      </c>
    </row>
    <row r="4" spans="2:14" ht="25.5" customHeight="1" x14ac:dyDescent="0.2">
      <c r="B4" s="449"/>
      <c r="C4" s="447" t="s">
        <v>49</v>
      </c>
      <c r="D4" s="447"/>
      <c r="E4" s="447"/>
      <c r="F4" s="447"/>
      <c r="G4" s="447"/>
      <c r="H4" s="447"/>
      <c r="I4" s="451"/>
      <c r="J4" s="13"/>
      <c r="K4" s="13"/>
      <c r="M4" s="14" t="s">
        <v>50</v>
      </c>
    </row>
    <row r="5" spans="2:14" ht="25.5" customHeight="1" x14ac:dyDescent="0.2">
      <c r="B5" s="449"/>
      <c r="C5" s="447" t="s">
        <v>51</v>
      </c>
      <c r="D5" s="447"/>
      <c r="E5" s="447"/>
      <c r="F5" s="447"/>
      <c r="G5" s="452" t="s">
        <v>52</v>
      </c>
      <c r="H5" s="452"/>
      <c r="I5" s="451"/>
      <c r="J5" s="13"/>
      <c r="K5" s="13"/>
      <c r="M5" s="14" t="s">
        <v>53</v>
      </c>
    </row>
    <row r="6" spans="2:14" ht="23.25" customHeight="1" x14ac:dyDescent="0.2">
      <c r="B6" s="431" t="s">
        <v>54</v>
      </c>
      <c r="C6" s="432"/>
      <c r="D6" s="432"/>
      <c r="E6" s="432"/>
      <c r="F6" s="432"/>
      <c r="G6" s="432"/>
      <c r="H6" s="432"/>
      <c r="I6" s="433"/>
      <c r="J6" s="15"/>
      <c r="K6" s="15"/>
    </row>
    <row r="7" spans="2:14" ht="24" customHeight="1" x14ac:dyDescent="0.2">
      <c r="B7" s="434" t="s">
        <v>55</v>
      </c>
      <c r="C7" s="435"/>
      <c r="D7" s="435"/>
      <c r="E7" s="435"/>
      <c r="F7" s="435"/>
      <c r="G7" s="435"/>
      <c r="H7" s="435"/>
      <c r="I7" s="436"/>
      <c r="J7" s="16"/>
      <c r="K7" s="16"/>
    </row>
    <row r="8" spans="2:14" ht="24" customHeight="1" x14ac:dyDescent="0.2">
      <c r="B8" s="437" t="s">
        <v>56</v>
      </c>
      <c r="C8" s="438"/>
      <c r="D8" s="438"/>
      <c r="E8" s="438"/>
      <c r="F8" s="438"/>
      <c r="G8" s="438"/>
      <c r="H8" s="438"/>
      <c r="I8" s="439"/>
      <c r="J8" s="64"/>
      <c r="K8" s="64"/>
      <c r="N8" s="6" t="s">
        <v>57</v>
      </c>
    </row>
    <row r="9" spans="2:14" ht="30.75" customHeight="1" x14ac:dyDescent="0.2">
      <c r="B9" s="119" t="s">
        <v>58</v>
      </c>
      <c r="C9" s="65">
        <v>231</v>
      </c>
      <c r="D9" s="443" t="s">
        <v>59</v>
      </c>
      <c r="E9" s="443"/>
      <c r="F9" s="394" t="s">
        <v>201</v>
      </c>
      <c r="G9" s="395"/>
      <c r="H9" s="395"/>
      <c r="I9" s="396"/>
      <c r="J9" s="18"/>
      <c r="K9" s="18"/>
      <c r="M9" s="14" t="s">
        <v>60</v>
      </c>
      <c r="N9" s="6" t="s">
        <v>61</v>
      </c>
    </row>
    <row r="10" spans="2:14" ht="30.75" customHeight="1" x14ac:dyDescent="0.2">
      <c r="B10" s="21" t="s">
        <v>62</v>
      </c>
      <c r="C10" s="66" t="s">
        <v>81</v>
      </c>
      <c r="D10" s="444" t="s">
        <v>63</v>
      </c>
      <c r="E10" s="445"/>
      <c r="F10" s="428" t="s">
        <v>155</v>
      </c>
      <c r="G10" s="429"/>
      <c r="H10" s="19" t="s">
        <v>64</v>
      </c>
      <c r="I10" s="121" t="s">
        <v>81</v>
      </c>
      <c r="J10" s="20"/>
      <c r="K10" s="20"/>
      <c r="M10" s="14" t="s">
        <v>65</v>
      </c>
      <c r="N10" s="6" t="s">
        <v>66</v>
      </c>
    </row>
    <row r="11" spans="2:14" ht="30.75" customHeight="1" x14ac:dyDescent="0.2">
      <c r="B11" s="21" t="s">
        <v>67</v>
      </c>
      <c r="C11" s="440" t="s">
        <v>156</v>
      </c>
      <c r="D11" s="440"/>
      <c r="E11" s="440"/>
      <c r="F11" s="440"/>
      <c r="G11" s="19" t="s">
        <v>68</v>
      </c>
      <c r="H11" s="441">
        <v>1032</v>
      </c>
      <c r="I11" s="442"/>
      <c r="J11" s="22"/>
      <c r="K11" s="22"/>
      <c r="M11" s="14" t="s">
        <v>69</v>
      </c>
      <c r="N11" s="6" t="s">
        <v>70</v>
      </c>
    </row>
    <row r="12" spans="2:14" ht="30.75" customHeight="1" x14ac:dyDescent="0.2">
      <c r="B12" s="21" t="s">
        <v>71</v>
      </c>
      <c r="C12" s="425" t="s">
        <v>65</v>
      </c>
      <c r="D12" s="425"/>
      <c r="E12" s="425"/>
      <c r="F12" s="425"/>
      <c r="G12" s="19" t="s">
        <v>72</v>
      </c>
      <c r="H12" s="426" t="s">
        <v>157</v>
      </c>
      <c r="I12" s="427"/>
      <c r="J12" s="23"/>
      <c r="K12" s="23"/>
      <c r="M12" s="24" t="s">
        <v>73</v>
      </c>
    </row>
    <row r="13" spans="2:14" ht="30.75" customHeight="1" x14ac:dyDescent="0.2">
      <c r="B13" s="21" t="s">
        <v>74</v>
      </c>
      <c r="C13" s="421" t="s">
        <v>45</v>
      </c>
      <c r="D13" s="421"/>
      <c r="E13" s="421"/>
      <c r="F13" s="421"/>
      <c r="G13" s="421"/>
      <c r="H13" s="421"/>
      <c r="I13" s="422"/>
      <c r="J13" s="25"/>
      <c r="K13" s="25"/>
      <c r="M13" s="24"/>
    </row>
    <row r="14" spans="2:14" ht="30.75" customHeight="1" x14ac:dyDescent="0.2">
      <c r="B14" s="21" t="s">
        <v>75</v>
      </c>
      <c r="C14" s="428" t="s">
        <v>202</v>
      </c>
      <c r="D14" s="429"/>
      <c r="E14" s="429"/>
      <c r="F14" s="429"/>
      <c r="G14" s="429"/>
      <c r="H14" s="429"/>
      <c r="I14" s="430"/>
      <c r="J14" s="20"/>
      <c r="K14" s="20"/>
      <c r="M14" s="24"/>
      <c r="N14" s="6" t="s">
        <v>76</v>
      </c>
    </row>
    <row r="15" spans="2:14" ht="30.75" customHeight="1" x14ac:dyDescent="0.2">
      <c r="B15" s="21" t="s">
        <v>77</v>
      </c>
      <c r="C15" s="415" t="s">
        <v>203</v>
      </c>
      <c r="D15" s="415"/>
      <c r="E15" s="415"/>
      <c r="F15" s="415"/>
      <c r="G15" s="19" t="s">
        <v>78</v>
      </c>
      <c r="H15" s="417" t="s">
        <v>91</v>
      </c>
      <c r="I15" s="418"/>
      <c r="J15" s="20"/>
      <c r="K15" s="20"/>
      <c r="M15" s="24" t="s">
        <v>80</v>
      </c>
      <c r="N15" s="6" t="s">
        <v>81</v>
      </c>
    </row>
    <row r="16" spans="2:14" ht="30.75" customHeight="1" x14ac:dyDescent="0.2">
      <c r="B16" s="21" t="s">
        <v>82</v>
      </c>
      <c r="C16" s="419" t="s">
        <v>215</v>
      </c>
      <c r="D16" s="420"/>
      <c r="E16" s="420"/>
      <c r="F16" s="420"/>
      <c r="G16" s="19" t="s">
        <v>83</v>
      </c>
      <c r="H16" s="417" t="s">
        <v>70</v>
      </c>
      <c r="I16" s="418"/>
      <c r="J16" s="20"/>
      <c r="K16" s="20"/>
      <c r="M16" s="24" t="s">
        <v>84</v>
      </c>
    </row>
    <row r="17" spans="2:14" ht="36" customHeight="1" x14ac:dyDescent="0.2">
      <c r="B17" s="21" t="s">
        <v>85</v>
      </c>
      <c r="C17" s="421" t="s">
        <v>204</v>
      </c>
      <c r="D17" s="421"/>
      <c r="E17" s="421"/>
      <c r="F17" s="421"/>
      <c r="G17" s="421"/>
      <c r="H17" s="421"/>
      <c r="I17" s="422"/>
      <c r="J17" s="25"/>
      <c r="K17" s="25"/>
      <c r="M17" s="24" t="s">
        <v>86</v>
      </c>
      <c r="N17" s="6" t="s">
        <v>39</v>
      </c>
    </row>
    <row r="18" spans="2:14" ht="30.75" customHeight="1" x14ac:dyDescent="0.2">
      <c r="B18" s="21" t="s">
        <v>87</v>
      </c>
      <c r="C18" s="415" t="s">
        <v>163</v>
      </c>
      <c r="D18" s="415"/>
      <c r="E18" s="415"/>
      <c r="F18" s="415"/>
      <c r="G18" s="415"/>
      <c r="H18" s="415"/>
      <c r="I18" s="416"/>
      <c r="J18" s="26"/>
      <c r="K18" s="26"/>
      <c r="M18" s="24" t="s">
        <v>88</v>
      </c>
      <c r="N18" s="6" t="s">
        <v>40</v>
      </c>
    </row>
    <row r="19" spans="2:14" ht="30.75" customHeight="1" x14ac:dyDescent="0.2">
      <c r="B19" s="21" t="s">
        <v>89</v>
      </c>
      <c r="C19" s="415" t="s">
        <v>159</v>
      </c>
      <c r="D19" s="415"/>
      <c r="E19" s="415"/>
      <c r="F19" s="415"/>
      <c r="G19" s="415"/>
      <c r="H19" s="415"/>
      <c r="I19" s="416"/>
      <c r="J19" s="27"/>
      <c r="K19" s="27"/>
      <c r="M19" s="24"/>
      <c r="N19" s="6" t="s">
        <v>41</v>
      </c>
    </row>
    <row r="20" spans="2:14" ht="30.75" customHeight="1" x14ac:dyDescent="0.2">
      <c r="B20" s="21" t="s">
        <v>90</v>
      </c>
      <c r="C20" s="423" t="s">
        <v>151</v>
      </c>
      <c r="D20" s="423"/>
      <c r="E20" s="423"/>
      <c r="F20" s="423"/>
      <c r="G20" s="423"/>
      <c r="H20" s="423"/>
      <c r="I20" s="424"/>
      <c r="J20" s="28"/>
      <c r="K20" s="28"/>
      <c r="M20" s="24" t="s">
        <v>91</v>
      </c>
      <c r="N20" s="6" t="s">
        <v>42</v>
      </c>
    </row>
    <row r="21" spans="2:14" ht="27.75" customHeight="1" x14ac:dyDescent="0.2">
      <c r="B21" s="410" t="s">
        <v>92</v>
      </c>
      <c r="C21" s="412" t="s">
        <v>93</v>
      </c>
      <c r="D21" s="412"/>
      <c r="E21" s="412"/>
      <c r="F21" s="413" t="s">
        <v>94</v>
      </c>
      <c r="G21" s="413"/>
      <c r="H21" s="413"/>
      <c r="I21" s="414"/>
      <c r="J21" s="29"/>
      <c r="K21" s="29"/>
      <c r="M21" s="24" t="s">
        <v>79</v>
      </c>
      <c r="N21" s="6" t="s">
        <v>43</v>
      </c>
    </row>
    <row r="22" spans="2:14" ht="27" customHeight="1" x14ac:dyDescent="0.2">
      <c r="B22" s="411"/>
      <c r="C22" s="415" t="s">
        <v>160</v>
      </c>
      <c r="D22" s="415"/>
      <c r="E22" s="415"/>
      <c r="F22" s="415" t="s">
        <v>161</v>
      </c>
      <c r="G22" s="415"/>
      <c r="H22" s="415"/>
      <c r="I22" s="416"/>
      <c r="J22" s="27"/>
      <c r="K22" s="27"/>
      <c r="M22" s="24" t="s">
        <v>95</v>
      </c>
      <c r="N22" s="6" t="s">
        <v>44</v>
      </c>
    </row>
    <row r="23" spans="2:14" ht="39.75" customHeight="1" x14ac:dyDescent="0.2">
      <c r="B23" s="21" t="s">
        <v>96</v>
      </c>
      <c r="C23" s="417" t="s">
        <v>151</v>
      </c>
      <c r="D23" s="417"/>
      <c r="E23" s="417"/>
      <c r="F23" s="417" t="s">
        <v>151</v>
      </c>
      <c r="G23" s="417"/>
      <c r="H23" s="417"/>
      <c r="I23" s="418"/>
      <c r="J23" s="20"/>
      <c r="K23" s="20"/>
      <c r="M23" s="24"/>
      <c r="N23" s="6" t="s">
        <v>45</v>
      </c>
    </row>
    <row r="24" spans="2:14" ht="44.25" customHeight="1" x14ac:dyDescent="0.2">
      <c r="B24" s="21" t="s">
        <v>97</v>
      </c>
      <c r="C24" s="391" t="s">
        <v>205</v>
      </c>
      <c r="D24" s="392"/>
      <c r="E24" s="393"/>
      <c r="F24" s="394" t="s">
        <v>206</v>
      </c>
      <c r="G24" s="395"/>
      <c r="H24" s="395"/>
      <c r="I24" s="396"/>
      <c r="J24" s="26"/>
      <c r="K24" s="26"/>
      <c r="M24" s="30"/>
      <c r="N24" s="6" t="s">
        <v>46</v>
      </c>
    </row>
    <row r="25" spans="2:14" ht="29.25" customHeight="1" x14ac:dyDescent="0.2">
      <c r="B25" s="21" t="s">
        <v>98</v>
      </c>
      <c r="C25" s="397" t="s">
        <v>215</v>
      </c>
      <c r="D25" s="398"/>
      <c r="E25" s="399"/>
      <c r="F25" s="19" t="s">
        <v>99</v>
      </c>
      <c r="G25" s="400">
        <v>0.3</v>
      </c>
      <c r="H25" s="401"/>
      <c r="I25" s="402"/>
      <c r="J25" s="31"/>
      <c r="K25" s="31"/>
      <c r="M25" s="30"/>
    </row>
    <row r="26" spans="2:14" ht="27" customHeight="1" x14ac:dyDescent="0.2">
      <c r="B26" s="21" t="s">
        <v>100</v>
      </c>
      <c r="C26" s="394" t="s">
        <v>216</v>
      </c>
      <c r="D26" s="395"/>
      <c r="E26" s="403"/>
      <c r="F26" s="19" t="s">
        <v>101</v>
      </c>
      <c r="G26" s="404">
        <v>0.3</v>
      </c>
      <c r="H26" s="405"/>
      <c r="I26" s="406"/>
      <c r="J26" s="32"/>
      <c r="K26" s="32"/>
      <c r="M26" s="30"/>
    </row>
    <row r="27" spans="2:14" ht="47.25" customHeight="1" x14ac:dyDescent="0.2">
      <c r="B27" s="118" t="s">
        <v>102</v>
      </c>
      <c r="C27" s="407" t="s">
        <v>86</v>
      </c>
      <c r="D27" s="408"/>
      <c r="E27" s="409"/>
      <c r="F27" s="33" t="s">
        <v>103</v>
      </c>
      <c r="G27" s="404" t="s">
        <v>182</v>
      </c>
      <c r="H27" s="405"/>
      <c r="I27" s="406"/>
      <c r="J27" s="29"/>
      <c r="K27" s="29"/>
      <c r="M27" s="30"/>
    </row>
    <row r="28" spans="2:14" ht="30" customHeight="1" x14ac:dyDescent="0.2">
      <c r="B28" s="374" t="s">
        <v>104</v>
      </c>
      <c r="C28" s="375"/>
      <c r="D28" s="375"/>
      <c r="E28" s="375"/>
      <c r="F28" s="375"/>
      <c r="G28" s="375"/>
      <c r="H28" s="375"/>
      <c r="I28" s="376"/>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77">
        <v>0</v>
      </c>
      <c r="D30" s="78">
        <f>+C30</f>
        <v>0</v>
      </c>
      <c r="E30" s="98">
        <v>0</v>
      </c>
      <c r="F30" s="79">
        <f>+E30</f>
        <v>0</v>
      </c>
      <c r="G30" s="54" t="e">
        <f>+C30/E30</f>
        <v>#DIV/0!</v>
      </c>
      <c r="H30" s="55" t="e">
        <f>+D30/F30</f>
        <v>#DIV/0!</v>
      </c>
      <c r="I30" s="56">
        <f>+D30/$G$26</f>
        <v>0</v>
      </c>
      <c r="J30" s="75">
        <v>0.99</v>
      </c>
      <c r="K30" s="39"/>
      <c r="M30" s="30"/>
    </row>
    <row r="31" spans="2:14" ht="19.5" customHeight="1" x14ac:dyDescent="0.2">
      <c r="B31" s="38" t="s">
        <v>114</v>
      </c>
      <c r="C31" s="77">
        <v>0</v>
      </c>
      <c r="D31" s="78">
        <f>+D30+C31</f>
        <v>0</v>
      </c>
      <c r="E31" s="98">
        <v>0</v>
      </c>
      <c r="F31" s="79">
        <f>+F30+E31</f>
        <v>0</v>
      </c>
      <c r="G31" s="54" t="e">
        <f t="shared" ref="G31:H40" si="0">+C31/E31</f>
        <v>#DIV/0!</v>
      </c>
      <c r="H31" s="55" t="e">
        <f t="shared" si="0"/>
        <v>#DIV/0!</v>
      </c>
      <c r="I31" s="56">
        <f t="shared" ref="I31:I41" si="1">+D31/$G$26</f>
        <v>0</v>
      </c>
      <c r="J31" s="75">
        <v>0.99</v>
      </c>
      <c r="K31" s="39"/>
      <c r="M31" s="30"/>
    </row>
    <row r="32" spans="2:14" ht="19.5" customHeight="1" x14ac:dyDescent="0.2">
      <c r="B32" s="38" t="s">
        <v>115</v>
      </c>
      <c r="C32" s="77">
        <v>0</v>
      </c>
      <c r="D32" s="78">
        <f t="shared" ref="D32:D40" si="2">+D31+C32</f>
        <v>0</v>
      </c>
      <c r="E32" s="98">
        <v>0.19</v>
      </c>
      <c r="F32" s="79">
        <f t="shared" ref="F32:F41" si="3">+F31+E32</f>
        <v>0.19</v>
      </c>
      <c r="G32" s="54">
        <f t="shared" si="0"/>
        <v>0</v>
      </c>
      <c r="H32" s="55">
        <f t="shared" si="0"/>
        <v>0</v>
      </c>
      <c r="I32" s="56">
        <f t="shared" si="1"/>
        <v>0</v>
      </c>
      <c r="J32" s="75">
        <v>0.99</v>
      </c>
      <c r="K32" s="39"/>
      <c r="M32" s="30"/>
    </row>
    <row r="33" spans="2:11" ht="19.5" customHeight="1" x14ac:dyDescent="0.2">
      <c r="B33" s="38" t="s">
        <v>116</v>
      </c>
      <c r="C33" s="77">
        <v>0</v>
      </c>
      <c r="D33" s="78">
        <f t="shared" si="2"/>
        <v>0</v>
      </c>
      <c r="E33" s="98">
        <v>0</v>
      </c>
      <c r="F33" s="79">
        <f t="shared" si="3"/>
        <v>0.19</v>
      </c>
      <c r="G33" s="54" t="e">
        <f t="shared" si="0"/>
        <v>#DIV/0!</v>
      </c>
      <c r="H33" s="55">
        <f t="shared" si="0"/>
        <v>0</v>
      </c>
      <c r="I33" s="56">
        <f t="shared" si="1"/>
        <v>0</v>
      </c>
      <c r="J33" s="75">
        <v>0.99</v>
      </c>
      <c r="K33" s="39"/>
    </row>
    <row r="34" spans="2:11" ht="19.5" customHeight="1" x14ac:dyDescent="0.2">
      <c r="B34" s="38" t="s">
        <v>117</v>
      </c>
      <c r="C34" s="77">
        <v>0</v>
      </c>
      <c r="D34" s="78">
        <f t="shared" si="2"/>
        <v>0</v>
      </c>
      <c r="E34" s="98">
        <v>0</v>
      </c>
      <c r="F34" s="79">
        <f t="shared" si="3"/>
        <v>0.19</v>
      </c>
      <c r="G34" s="54" t="e">
        <f t="shared" si="0"/>
        <v>#DIV/0!</v>
      </c>
      <c r="H34" s="55">
        <f t="shared" si="0"/>
        <v>0</v>
      </c>
      <c r="I34" s="56">
        <f t="shared" si="1"/>
        <v>0</v>
      </c>
      <c r="J34" s="75">
        <v>0.99</v>
      </c>
      <c r="K34" s="39"/>
    </row>
    <row r="35" spans="2:11" ht="19.5" customHeight="1" x14ac:dyDescent="0.2">
      <c r="B35" s="38" t="s">
        <v>118</v>
      </c>
      <c r="C35" s="77">
        <v>0</v>
      </c>
      <c r="D35" s="78">
        <f t="shared" si="2"/>
        <v>0</v>
      </c>
      <c r="E35" s="98">
        <v>0</v>
      </c>
      <c r="F35" s="79">
        <f t="shared" si="3"/>
        <v>0.19</v>
      </c>
      <c r="G35" s="54" t="e">
        <f t="shared" si="0"/>
        <v>#DIV/0!</v>
      </c>
      <c r="H35" s="55">
        <f t="shared" si="0"/>
        <v>0</v>
      </c>
      <c r="I35" s="56">
        <f t="shared" si="1"/>
        <v>0</v>
      </c>
      <c r="J35" s="75">
        <v>0.99</v>
      </c>
      <c r="K35" s="39"/>
    </row>
    <row r="36" spans="2:11" ht="19.5" customHeight="1" x14ac:dyDescent="0.2">
      <c r="B36" s="38" t="s">
        <v>119</v>
      </c>
      <c r="C36" s="77">
        <v>0</v>
      </c>
      <c r="D36" s="78">
        <f t="shared" si="2"/>
        <v>0</v>
      </c>
      <c r="E36" s="98">
        <v>0</v>
      </c>
      <c r="F36" s="79">
        <f t="shared" si="3"/>
        <v>0.19</v>
      </c>
      <c r="G36" s="54" t="e">
        <f t="shared" si="0"/>
        <v>#DIV/0!</v>
      </c>
      <c r="H36" s="55">
        <f t="shared" si="0"/>
        <v>0</v>
      </c>
      <c r="I36" s="56">
        <f t="shared" si="1"/>
        <v>0</v>
      </c>
      <c r="J36" s="75">
        <v>0.99</v>
      </c>
      <c r="K36" s="39"/>
    </row>
    <row r="37" spans="2:11" ht="19.5" customHeight="1" x14ac:dyDescent="0.2">
      <c r="B37" s="38" t="s">
        <v>120</v>
      </c>
      <c r="C37" s="77">
        <v>0</v>
      </c>
      <c r="D37" s="78">
        <f t="shared" si="2"/>
        <v>0</v>
      </c>
      <c r="E37" s="98">
        <v>0</v>
      </c>
      <c r="F37" s="79">
        <f t="shared" si="3"/>
        <v>0.19</v>
      </c>
      <c r="G37" s="54" t="e">
        <f t="shared" si="0"/>
        <v>#DIV/0!</v>
      </c>
      <c r="H37" s="55">
        <f t="shared" si="0"/>
        <v>0</v>
      </c>
      <c r="I37" s="56">
        <f t="shared" si="1"/>
        <v>0</v>
      </c>
      <c r="J37" s="75">
        <v>0.99</v>
      </c>
      <c r="K37" s="39"/>
    </row>
    <row r="38" spans="2:11" ht="19.5" customHeight="1" x14ac:dyDescent="0.2">
      <c r="B38" s="38" t="s">
        <v>121</v>
      </c>
      <c r="C38" s="77">
        <v>0</v>
      </c>
      <c r="D38" s="78">
        <f t="shared" si="2"/>
        <v>0</v>
      </c>
      <c r="E38" s="98">
        <v>0.02</v>
      </c>
      <c r="F38" s="79">
        <f t="shared" si="3"/>
        <v>0.21</v>
      </c>
      <c r="G38" s="54">
        <f t="shared" si="0"/>
        <v>0</v>
      </c>
      <c r="H38" s="55">
        <f t="shared" si="0"/>
        <v>0</v>
      </c>
      <c r="I38" s="56">
        <f t="shared" si="1"/>
        <v>0</v>
      </c>
      <c r="J38" s="75">
        <v>0.99</v>
      </c>
      <c r="K38" s="39"/>
    </row>
    <row r="39" spans="2:11" ht="19.5" customHeight="1" x14ac:dyDescent="0.2">
      <c r="B39" s="38" t="s">
        <v>122</v>
      </c>
      <c r="C39" s="77">
        <v>0</v>
      </c>
      <c r="D39" s="78">
        <f t="shared" si="2"/>
        <v>0</v>
      </c>
      <c r="E39" s="98">
        <v>0</v>
      </c>
      <c r="F39" s="79">
        <f t="shared" si="3"/>
        <v>0.21</v>
      </c>
      <c r="G39" s="54" t="e">
        <f t="shared" si="0"/>
        <v>#DIV/0!</v>
      </c>
      <c r="H39" s="55">
        <f t="shared" si="0"/>
        <v>0</v>
      </c>
      <c r="I39" s="56">
        <f t="shared" si="1"/>
        <v>0</v>
      </c>
      <c r="J39" s="75">
        <v>0.99</v>
      </c>
      <c r="K39" s="39"/>
    </row>
    <row r="40" spans="2:11" ht="19.5" customHeight="1" x14ac:dyDescent="0.2">
      <c r="B40" s="38" t="s">
        <v>123</v>
      </c>
      <c r="C40" s="77">
        <v>0</v>
      </c>
      <c r="D40" s="78">
        <f t="shared" si="2"/>
        <v>0</v>
      </c>
      <c r="E40" s="98">
        <v>0</v>
      </c>
      <c r="F40" s="79">
        <f t="shared" si="3"/>
        <v>0.21</v>
      </c>
      <c r="G40" s="54" t="e">
        <f t="shared" si="0"/>
        <v>#DIV/0!</v>
      </c>
      <c r="H40" s="55">
        <f t="shared" si="0"/>
        <v>0</v>
      </c>
      <c r="I40" s="56">
        <f t="shared" si="1"/>
        <v>0</v>
      </c>
      <c r="J40" s="75">
        <v>0.99</v>
      </c>
      <c r="K40" s="39"/>
    </row>
    <row r="41" spans="2:11" ht="19.5" customHeight="1" x14ac:dyDescent="0.2">
      <c r="B41" s="38" t="s">
        <v>124</v>
      </c>
      <c r="C41" s="77">
        <v>0</v>
      </c>
      <c r="D41" s="78">
        <f>+D40+C41</f>
        <v>0</v>
      </c>
      <c r="E41" s="98">
        <v>0.04</v>
      </c>
      <c r="F41" s="79">
        <f t="shared" si="3"/>
        <v>0.25</v>
      </c>
      <c r="G41" s="54">
        <f>+C41/E41</f>
        <v>0</v>
      </c>
      <c r="H41" s="55">
        <f>+D41/F41</f>
        <v>0</v>
      </c>
      <c r="I41" s="56">
        <f t="shared" si="1"/>
        <v>0</v>
      </c>
      <c r="J41" s="75">
        <v>0.99</v>
      </c>
      <c r="K41" s="39"/>
    </row>
    <row r="42" spans="2:11" ht="54.75" customHeight="1" x14ac:dyDescent="0.2">
      <c r="B42" s="83" t="s">
        <v>125</v>
      </c>
      <c r="C42" s="368" t="s">
        <v>224</v>
      </c>
      <c r="D42" s="368"/>
      <c r="E42" s="368"/>
      <c r="F42" s="368"/>
      <c r="G42" s="368"/>
      <c r="H42" s="368"/>
      <c r="I42" s="369"/>
      <c r="J42" s="40"/>
      <c r="K42" s="40"/>
    </row>
    <row r="43" spans="2:11" ht="29.25" customHeight="1" x14ac:dyDescent="0.2">
      <c r="B43" s="374" t="s">
        <v>126</v>
      </c>
      <c r="C43" s="375"/>
      <c r="D43" s="375"/>
      <c r="E43" s="375"/>
      <c r="F43" s="375"/>
      <c r="G43" s="375"/>
      <c r="H43" s="375"/>
      <c r="I43" s="376"/>
      <c r="J43" s="64"/>
      <c r="K43" s="64"/>
    </row>
    <row r="44" spans="2:11" ht="32.25" customHeight="1" x14ac:dyDescent="0.2">
      <c r="B44" s="382"/>
      <c r="C44" s="383"/>
      <c r="D44" s="383"/>
      <c r="E44" s="383"/>
      <c r="F44" s="383"/>
      <c r="G44" s="383"/>
      <c r="H44" s="383"/>
      <c r="I44" s="384"/>
      <c r="J44" s="64"/>
      <c r="K44" s="64"/>
    </row>
    <row r="45" spans="2:11" ht="32.25" customHeight="1" x14ac:dyDescent="0.2">
      <c r="B45" s="385"/>
      <c r="C45" s="386"/>
      <c r="D45" s="386"/>
      <c r="E45" s="386"/>
      <c r="F45" s="386"/>
      <c r="G45" s="386"/>
      <c r="H45" s="386"/>
      <c r="I45" s="387"/>
      <c r="J45" s="40"/>
      <c r="K45" s="40"/>
    </row>
    <row r="46" spans="2:11" ht="32.25" customHeight="1" x14ac:dyDescent="0.2">
      <c r="B46" s="385"/>
      <c r="C46" s="386"/>
      <c r="D46" s="386"/>
      <c r="E46" s="386"/>
      <c r="F46" s="386"/>
      <c r="G46" s="386"/>
      <c r="H46" s="386"/>
      <c r="I46" s="387"/>
      <c r="J46" s="40"/>
      <c r="K46" s="40"/>
    </row>
    <row r="47" spans="2:11" ht="32.25" customHeight="1" x14ac:dyDescent="0.2">
      <c r="B47" s="385"/>
      <c r="C47" s="386"/>
      <c r="D47" s="386"/>
      <c r="E47" s="386"/>
      <c r="F47" s="386"/>
      <c r="G47" s="386"/>
      <c r="H47" s="386"/>
      <c r="I47" s="387"/>
      <c r="J47" s="40"/>
      <c r="K47" s="40"/>
    </row>
    <row r="48" spans="2:11" ht="32.25" customHeight="1" x14ac:dyDescent="0.2">
      <c r="B48" s="388"/>
      <c r="C48" s="389"/>
      <c r="D48" s="389"/>
      <c r="E48" s="389"/>
      <c r="F48" s="389"/>
      <c r="G48" s="389"/>
      <c r="H48" s="389"/>
      <c r="I48" s="390"/>
      <c r="J48" s="41"/>
      <c r="K48" s="41"/>
    </row>
    <row r="49" spans="2:11" ht="83.25" customHeight="1" x14ac:dyDescent="0.2">
      <c r="B49" s="21" t="s">
        <v>127</v>
      </c>
      <c r="C49" s="368" t="s">
        <v>224</v>
      </c>
      <c r="D49" s="368"/>
      <c r="E49" s="368"/>
      <c r="F49" s="368"/>
      <c r="G49" s="368"/>
      <c r="H49" s="368"/>
      <c r="I49" s="369"/>
      <c r="J49" s="42"/>
      <c r="K49" s="42"/>
    </row>
    <row r="50" spans="2:11" ht="34.5" customHeight="1" x14ac:dyDescent="0.2">
      <c r="B50" s="21" t="s">
        <v>128</v>
      </c>
      <c r="C50" s="352" t="s">
        <v>182</v>
      </c>
      <c r="D50" s="352"/>
      <c r="E50" s="352"/>
      <c r="F50" s="352"/>
      <c r="G50" s="352"/>
      <c r="H50" s="352"/>
      <c r="I50" s="370"/>
      <c r="J50" s="42"/>
      <c r="K50" s="42"/>
    </row>
    <row r="51" spans="2:11" ht="34.5" customHeight="1" x14ac:dyDescent="0.2">
      <c r="B51" s="120" t="s">
        <v>129</v>
      </c>
      <c r="C51" s="371" t="s">
        <v>225</v>
      </c>
      <c r="D51" s="372"/>
      <c r="E51" s="372"/>
      <c r="F51" s="372"/>
      <c r="G51" s="372"/>
      <c r="H51" s="372"/>
      <c r="I51" s="373"/>
      <c r="J51" s="42"/>
      <c r="K51" s="42"/>
    </row>
    <row r="52" spans="2:11" ht="29.25" customHeight="1" x14ac:dyDescent="0.2">
      <c r="B52" s="374" t="s">
        <v>130</v>
      </c>
      <c r="C52" s="375"/>
      <c r="D52" s="375"/>
      <c r="E52" s="375"/>
      <c r="F52" s="375"/>
      <c r="G52" s="375"/>
      <c r="H52" s="375"/>
      <c r="I52" s="376"/>
      <c r="J52" s="42"/>
      <c r="K52" s="42"/>
    </row>
    <row r="53" spans="2:11" ht="33" customHeight="1" x14ac:dyDescent="0.2">
      <c r="B53" s="377" t="s">
        <v>131</v>
      </c>
      <c r="C53" s="117" t="s">
        <v>132</v>
      </c>
      <c r="D53" s="378" t="s">
        <v>133</v>
      </c>
      <c r="E53" s="378"/>
      <c r="F53" s="378"/>
      <c r="G53" s="378" t="s">
        <v>134</v>
      </c>
      <c r="H53" s="378"/>
      <c r="I53" s="379"/>
      <c r="J53" s="43"/>
      <c r="K53" s="43"/>
    </row>
    <row r="54" spans="2:11" ht="31.5" customHeight="1" x14ac:dyDescent="0.2">
      <c r="B54" s="377"/>
      <c r="C54" s="44"/>
      <c r="D54" s="352"/>
      <c r="E54" s="352"/>
      <c r="F54" s="352"/>
      <c r="G54" s="380"/>
      <c r="H54" s="380"/>
      <c r="I54" s="381"/>
      <c r="J54" s="43"/>
      <c r="K54" s="43"/>
    </row>
    <row r="55" spans="2:11" ht="31.5" customHeight="1" x14ac:dyDescent="0.2">
      <c r="B55" s="120" t="s">
        <v>135</v>
      </c>
      <c r="C55" s="364" t="s">
        <v>164</v>
      </c>
      <c r="D55" s="364"/>
      <c r="E55" s="365" t="s">
        <v>136</v>
      </c>
      <c r="F55" s="365"/>
      <c r="G55" s="364" t="s">
        <v>186</v>
      </c>
      <c r="H55" s="364"/>
      <c r="I55" s="366"/>
      <c r="J55" s="45"/>
      <c r="K55" s="45"/>
    </row>
    <row r="56" spans="2:11" ht="31.5" customHeight="1" x14ac:dyDescent="0.2">
      <c r="B56" s="120" t="s">
        <v>137</v>
      </c>
      <c r="C56" s="352" t="str">
        <f>+'[3]HV 1'!C56:D56</f>
        <v>NICOLAS ADOLFO CORREAL HUERTAS</v>
      </c>
      <c r="D56" s="352"/>
      <c r="E56" s="367" t="s">
        <v>138</v>
      </c>
      <c r="F56" s="367"/>
      <c r="G56" s="364" t="str">
        <f>+'[4]HV 1'!G56:I56</f>
        <v>DIANA VIDAL</v>
      </c>
      <c r="H56" s="364"/>
      <c r="I56" s="366"/>
      <c r="J56" s="45"/>
      <c r="K56" s="45"/>
    </row>
    <row r="57" spans="2:11" ht="31.5" customHeight="1" x14ac:dyDescent="0.2">
      <c r="B57" s="120" t="s">
        <v>139</v>
      </c>
      <c r="C57" s="352"/>
      <c r="D57" s="352"/>
      <c r="E57" s="353" t="s">
        <v>140</v>
      </c>
      <c r="F57" s="354"/>
      <c r="G57" s="357"/>
      <c r="H57" s="358"/>
      <c r="I57" s="359"/>
      <c r="J57" s="46"/>
      <c r="K57" s="46"/>
    </row>
    <row r="58" spans="2:11" ht="31.5" customHeight="1" thickBot="1" x14ac:dyDescent="0.25">
      <c r="B58" s="84" t="s">
        <v>141</v>
      </c>
      <c r="C58" s="363"/>
      <c r="D58" s="363"/>
      <c r="E58" s="355"/>
      <c r="F58" s="356"/>
      <c r="G58" s="360"/>
      <c r="H58" s="361"/>
      <c r="I58" s="362"/>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69"/>
      <c r="C1" s="472" t="s">
        <v>24</v>
      </c>
      <c r="D1" s="473"/>
      <c r="E1" s="473"/>
      <c r="F1" s="473"/>
      <c r="G1" s="473"/>
      <c r="H1" s="474"/>
      <c r="I1" s="475"/>
      <c r="J1" s="476"/>
    </row>
    <row r="2" spans="2:13" ht="18" customHeight="1" thickBot="1" x14ac:dyDescent="0.3">
      <c r="B2" s="470"/>
      <c r="C2" s="481" t="s">
        <v>25</v>
      </c>
      <c r="D2" s="482"/>
      <c r="E2" s="482"/>
      <c r="F2" s="482"/>
      <c r="G2" s="482"/>
      <c r="H2" s="483"/>
      <c r="I2" s="477"/>
      <c r="J2" s="478"/>
    </row>
    <row r="3" spans="2:13" ht="18" customHeight="1" thickBot="1" x14ac:dyDescent="0.3">
      <c r="B3" s="470"/>
      <c r="C3" s="481" t="s">
        <v>142</v>
      </c>
      <c r="D3" s="482"/>
      <c r="E3" s="482"/>
      <c r="F3" s="482"/>
      <c r="G3" s="482"/>
      <c r="H3" s="483"/>
      <c r="I3" s="477"/>
      <c r="J3" s="478"/>
    </row>
    <row r="4" spans="2:13" ht="18" customHeight="1" thickBot="1" x14ac:dyDescent="0.3">
      <c r="B4" s="471"/>
      <c r="C4" s="481" t="s">
        <v>143</v>
      </c>
      <c r="D4" s="482"/>
      <c r="E4" s="482"/>
      <c r="F4" s="483"/>
      <c r="G4" s="484" t="s">
        <v>190</v>
      </c>
      <c r="H4" s="485"/>
      <c r="I4" s="479"/>
      <c r="J4" s="480"/>
    </row>
    <row r="5" spans="2:13" ht="18" customHeight="1" thickBot="1" x14ac:dyDescent="0.3">
      <c r="B5" s="57"/>
      <c r="C5" s="58"/>
      <c r="D5" s="58"/>
      <c r="E5" s="58"/>
      <c r="F5" s="58"/>
      <c r="G5" s="58"/>
      <c r="H5" s="58"/>
      <c r="I5" s="58"/>
      <c r="J5" s="59"/>
    </row>
    <row r="6" spans="2:13" ht="51.75" customHeight="1" thickBot="1" x14ac:dyDescent="0.3">
      <c r="B6" s="1" t="s">
        <v>185</v>
      </c>
      <c r="C6" s="486" t="str">
        <f>+'[5]Sección 1. Metas - Magnitud'!C7</f>
        <v>1032 - Gestión y control de tránsito y transporte</v>
      </c>
      <c r="D6" s="487"/>
      <c r="E6" s="488"/>
      <c r="F6" s="60"/>
      <c r="G6" s="58"/>
      <c r="H6" s="58"/>
      <c r="I6" s="58"/>
      <c r="J6" s="59"/>
    </row>
    <row r="7" spans="2:13" ht="32.25" customHeight="1" thickBot="1" x14ac:dyDescent="0.3">
      <c r="B7" s="2" t="s">
        <v>0</v>
      </c>
      <c r="C7" s="486" t="str">
        <f>+'[5]Sección 1. Metas - Magnitud'!C8:F8</f>
        <v>Dirección de Control y Vigilancia</v>
      </c>
      <c r="D7" s="487"/>
      <c r="E7" s="488"/>
      <c r="F7" s="60"/>
      <c r="G7" s="58"/>
      <c r="H7" s="58"/>
      <c r="I7" s="58"/>
      <c r="J7" s="59"/>
    </row>
    <row r="8" spans="2:13" ht="32.25" customHeight="1" thickBot="1" x14ac:dyDescent="0.3">
      <c r="B8" s="2" t="s">
        <v>144</v>
      </c>
      <c r="C8" s="486" t="str">
        <f>+'[5]Sección 1. Metas - Magnitud'!C9:F9</f>
        <v>Subsecretaría de Servicios de la Movilidad</v>
      </c>
      <c r="D8" s="487"/>
      <c r="E8" s="488"/>
      <c r="F8" s="4"/>
      <c r="G8" s="58"/>
      <c r="H8" s="58"/>
      <c r="I8" s="58"/>
      <c r="J8" s="59"/>
    </row>
    <row r="9" spans="2:13" ht="33.75" customHeight="1" thickBot="1" x14ac:dyDescent="0.3">
      <c r="B9" s="2" t="s">
        <v>28</v>
      </c>
      <c r="C9" s="486" t="s">
        <v>184</v>
      </c>
      <c r="D9" s="487"/>
      <c r="E9" s="488"/>
      <c r="F9" s="60"/>
      <c r="G9" s="58"/>
      <c r="H9" s="58"/>
      <c r="I9" s="58"/>
      <c r="J9" s="59"/>
    </row>
    <row r="10" spans="2:13" ht="32.25" customHeight="1" thickBot="1" x14ac:dyDescent="0.3">
      <c r="B10" s="2" t="s">
        <v>197</v>
      </c>
      <c r="C10" s="486" t="s">
        <v>202</v>
      </c>
      <c r="D10" s="487"/>
      <c r="E10" s="488"/>
    </row>
    <row r="12" spans="2:13" x14ac:dyDescent="0.25">
      <c r="B12" s="462" t="s">
        <v>217</v>
      </c>
      <c r="C12" s="463"/>
      <c r="D12" s="463"/>
      <c r="E12" s="463"/>
      <c r="F12" s="463"/>
      <c r="G12" s="463"/>
      <c r="H12" s="464"/>
      <c r="I12" s="454" t="s">
        <v>145</v>
      </c>
      <c r="J12" s="455"/>
      <c r="K12" s="455"/>
    </row>
    <row r="13" spans="2:13" s="62" customFormat="1" ht="30" customHeight="1" x14ac:dyDescent="0.25">
      <c r="B13" s="456" t="s">
        <v>146</v>
      </c>
      <c r="C13" s="456" t="s">
        <v>147</v>
      </c>
      <c r="D13" s="456" t="s">
        <v>196</v>
      </c>
      <c r="E13" s="456" t="s">
        <v>148</v>
      </c>
      <c r="F13" s="456" t="s">
        <v>149</v>
      </c>
      <c r="G13" s="456" t="s">
        <v>191</v>
      </c>
      <c r="H13" s="456" t="s">
        <v>192</v>
      </c>
      <c r="I13" s="458" t="s">
        <v>193</v>
      </c>
      <c r="J13" s="460" t="s">
        <v>194</v>
      </c>
      <c r="K13" s="453" t="s">
        <v>195</v>
      </c>
    </row>
    <row r="14" spans="2:13" s="62" customFormat="1" x14ac:dyDescent="0.25">
      <c r="B14" s="457"/>
      <c r="C14" s="457"/>
      <c r="D14" s="457"/>
      <c r="E14" s="457"/>
      <c r="F14" s="457"/>
      <c r="G14" s="457"/>
      <c r="H14" s="457"/>
      <c r="I14" s="459"/>
      <c r="J14" s="461"/>
      <c r="K14" s="453"/>
    </row>
    <row r="15" spans="2:13" s="62" customFormat="1" ht="105" x14ac:dyDescent="0.25">
      <c r="B15" s="102">
        <v>1</v>
      </c>
      <c r="C15" s="146" t="s">
        <v>229</v>
      </c>
      <c r="D15" s="101">
        <v>0.19</v>
      </c>
      <c r="E15" s="97"/>
      <c r="F15" s="99" t="s">
        <v>230</v>
      </c>
      <c r="G15" s="175">
        <v>0.19</v>
      </c>
      <c r="H15" s="112">
        <v>43160</v>
      </c>
      <c r="I15" s="110">
        <v>0.19</v>
      </c>
      <c r="J15" s="116">
        <v>43132</v>
      </c>
      <c r="K15" s="107"/>
      <c r="M15" s="114"/>
    </row>
    <row r="16" spans="2:13" ht="60" x14ac:dyDescent="0.25">
      <c r="B16" s="145">
        <v>2</v>
      </c>
      <c r="C16" s="108" t="s">
        <v>231</v>
      </c>
      <c r="D16" s="101">
        <v>0.02</v>
      </c>
      <c r="E16" s="97"/>
      <c r="F16" s="99" t="s">
        <v>232</v>
      </c>
      <c r="G16" s="175">
        <v>0.02</v>
      </c>
      <c r="H16" s="112">
        <v>43344</v>
      </c>
      <c r="I16" s="110"/>
      <c r="J16" s="116"/>
      <c r="K16" s="107"/>
      <c r="M16" s="115"/>
    </row>
    <row r="17" spans="2:11" ht="75" x14ac:dyDescent="0.25">
      <c r="B17" s="174">
        <v>3</v>
      </c>
      <c r="C17" s="81" t="s">
        <v>226</v>
      </c>
      <c r="D17" s="101">
        <v>0.04</v>
      </c>
      <c r="E17" s="97"/>
      <c r="F17" s="99" t="s">
        <v>233</v>
      </c>
      <c r="G17" s="175">
        <v>0.04</v>
      </c>
      <c r="H17" s="112">
        <v>43435</v>
      </c>
      <c r="I17" s="110"/>
      <c r="J17" s="116"/>
      <c r="K17" s="107"/>
    </row>
    <row r="18" spans="2:11" x14ac:dyDescent="0.25">
      <c r="B18" s="465" t="s">
        <v>17</v>
      </c>
      <c r="C18" s="466"/>
      <c r="D18" s="63">
        <f>SUM(D15:D17)</f>
        <v>0.25</v>
      </c>
      <c r="E18" s="467" t="s">
        <v>17</v>
      </c>
      <c r="F18" s="468"/>
      <c r="G18" s="63">
        <f>SUM(G15:G17)</f>
        <v>0.25</v>
      </c>
      <c r="H18" s="173"/>
      <c r="I18" s="111">
        <f>SUM(I15:I17)</f>
        <v>0.19</v>
      </c>
      <c r="J18" s="109"/>
      <c r="K18" s="109"/>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4"/>
  <sheetViews>
    <sheetView tabSelected="1" topLeftCell="A27" zoomScale="90" zoomScaleNormal="90" workbookViewId="0">
      <selection activeCell="D37" sqref="D37"/>
    </sheetView>
  </sheetViews>
  <sheetFormatPr baseColWidth="10" defaultColWidth="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0" width="22.42578125" style="10" customWidth="1"/>
    <col min="11" max="11" width="22.42578125" style="10" hidden="1" customWidth="1"/>
    <col min="12" max="12" width="0" style="11" hidden="1" customWidth="1"/>
    <col min="13" max="14" width="0" style="178" hidden="1" customWidth="1"/>
    <col min="15" max="21" width="0" style="11" hidden="1" customWidth="1"/>
    <col min="22" max="24" width="0" style="12" hidden="1" customWidth="1"/>
    <col min="25" max="16384" width="11.42578125" style="7" hidden="1"/>
  </cols>
  <sheetData>
    <row r="1" spans="2:14" ht="37.5" customHeight="1" x14ac:dyDescent="0.2">
      <c r="B1" s="562"/>
      <c r="C1" s="568" t="s">
        <v>25</v>
      </c>
      <c r="D1" s="568"/>
      <c r="E1" s="568"/>
      <c r="F1" s="568"/>
      <c r="G1" s="568"/>
      <c r="H1" s="568"/>
      <c r="I1" s="564"/>
      <c r="J1" s="13"/>
      <c r="K1" s="13"/>
      <c r="M1" s="177" t="s">
        <v>47</v>
      </c>
    </row>
    <row r="2" spans="2:14" ht="37.5" customHeight="1" x14ac:dyDescent="0.2">
      <c r="B2" s="563"/>
      <c r="C2" s="569" t="s">
        <v>239</v>
      </c>
      <c r="D2" s="569"/>
      <c r="E2" s="569"/>
      <c r="F2" s="569"/>
      <c r="G2" s="569"/>
      <c r="H2" s="569"/>
      <c r="I2" s="565"/>
      <c r="J2" s="13"/>
      <c r="K2" s="13"/>
      <c r="M2" s="177" t="s">
        <v>48</v>
      </c>
    </row>
    <row r="3" spans="2:14" ht="37.5" customHeight="1" x14ac:dyDescent="0.2">
      <c r="B3" s="563"/>
      <c r="C3" s="569" t="s">
        <v>240</v>
      </c>
      <c r="D3" s="569"/>
      <c r="E3" s="569"/>
      <c r="F3" s="569" t="s">
        <v>241</v>
      </c>
      <c r="G3" s="569"/>
      <c r="H3" s="569"/>
      <c r="I3" s="565"/>
      <c r="J3" s="13"/>
      <c r="K3" s="13"/>
      <c r="M3" s="177" t="s">
        <v>50</v>
      </c>
    </row>
    <row r="4" spans="2:14" ht="23.25" customHeight="1" x14ac:dyDescent="0.2">
      <c r="B4" s="570"/>
      <c r="C4" s="571"/>
      <c r="D4" s="571"/>
      <c r="E4" s="571"/>
      <c r="F4" s="571"/>
      <c r="G4" s="571"/>
      <c r="H4" s="571"/>
      <c r="I4" s="572"/>
      <c r="J4" s="15"/>
      <c r="K4" s="15"/>
    </row>
    <row r="5" spans="2:14" ht="24" customHeight="1" x14ac:dyDescent="0.2">
      <c r="B5" s="573" t="s">
        <v>234</v>
      </c>
      <c r="C5" s="574"/>
      <c r="D5" s="574"/>
      <c r="E5" s="574"/>
      <c r="F5" s="574"/>
      <c r="G5" s="574"/>
      <c r="H5" s="574"/>
      <c r="I5" s="575"/>
      <c r="J5" s="17"/>
      <c r="K5" s="17"/>
      <c r="N5" s="178" t="s">
        <v>57</v>
      </c>
    </row>
    <row r="6" spans="2:14" ht="30.75" customHeight="1" x14ac:dyDescent="0.2">
      <c r="B6" s="231" t="s">
        <v>242</v>
      </c>
      <c r="C6" s="229">
        <v>1</v>
      </c>
      <c r="D6" s="576" t="s">
        <v>243</v>
      </c>
      <c r="E6" s="576"/>
      <c r="F6" s="537" t="s">
        <v>295</v>
      </c>
      <c r="G6" s="537"/>
      <c r="H6" s="537"/>
      <c r="I6" s="538"/>
      <c r="J6" s="18"/>
      <c r="K6" s="18"/>
      <c r="M6" s="177" t="s">
        <v>60</v>
      </c>
      <c r="N6" s="178" t="s">
        <v>61</v>
      </c>
    </row>
    <row r="7" spans="2:14" ht="30.75" customHeight="1" x14ac:dyDescent="0.2">
      <c r="B7" s="231" t="s">
        <v>244</v>
      </c>
      <c r="C7" s="229" t="s">
        <v>81</v>
      </c>
      <c r="D7" s="576" t="s">
        <v>245</v>
      </c>
      <c r="E7" s="576"/>
      <c r="F7" s="539" t="s">
        <v>289</v>
      </c>
      <c r="G7" s="539"/>
      <c r="H7" s="194" t="s">
        <v>246</v>
      </c>
      <c r="I7" s="230" t="s">
        <v>81</v>
      </c>
      <c r="J7" s="20"/>
      <c r="K7" s="20"/>
      <c r="M7" s="177" t="s">
        <v>65</v>
      </c>
      <c r="N7" s="178" t="s">
        <v>66</v>
      </c>
    </row>
    <row r="8" spans="2:14" ht="30.75" customHeight="1" x14ac:dyDescent="0.2">
      <c r="B8" s="231" t="s">
        <v>247</v>
      </c>
      <c r="C8" s="537" t="s">
        <v>293</v>
      </c>
      <c r="D8" s="537"/>
      <c r="E8" s="537"/>
      <c r="F8" s="537"/>
      <c r="G8" s="194" t="s">
        <v>248</v>
      </c>
      <c r="H8" s="549">
        <v>7551</v>
      </c>
      <c r="I8" s="550"/>
      <c r="J8" s="22"/>
      <c r="K8" s="22"/>
      <c r="M8" s="177" t="s">
        <v>69</v>
      </c>
      <c r="N8" s="178" t="s">
        <v>70</v>
      </c>
    </row>
    <row r="9" spans="2:14" ht="30.75" customHeight="1" x14ac:dyDescent="0.2">
      <c r="B9" s="231" t="s">
        <v>48</v>
      </c>
      <c r="C9" s="551" t="s">
        <v>65</v>
      </c>
      <c r="D9" s="551"/>
      <c r="E9" s="551"/>
      <c r="F9" s="551"/>
      <c r="G9" s="194" t="s">
        <v>249</v>
      </c>
      <c r="H9" s="552" t="s">
        <v>305</v>
      </c>
      <c r="I9" s="553"/>
      <c r="J9" s="23"/>
      <c r="K9" s="23"/>
      <c r="M9" s="179" t="s">
        <v>73</v>
      </c>
    </row>
    <row r="10" spans="2:14" ht="30.75" customHeight="1" x14ac:dyDescent="0.2">
      <c r="B10" s="231" t="s">
        <v>250</v>
      </c>
      <c r="C10" s="537" t="s">
        <v>343</v>
      </c>
      <c r="D10" s="537"/>
      <c r="E10" s="537"/>
      <c r="F10" s="537"/>
      <c r="G10" s="537"/>
      <c r="H10" s="537"/>
      <c r="I10" s="538"/>
      <c r="J10" s="25"/>
      <c r="K10" s="25"/>
      <c r="M10" s="179"/>
    </row>
    <row r="11" spans="2:14" ht="30.75" customHeight="1" x14ac:dyDescent="0.2">
      <c r="B11" s="231" t="s">
        <v>251</v>
      </c>
      <c r="C11" s="554" t="s">
        <v>294</v>
      </c>
      <c r="D11" s="555"/>
      <c r="E11" s="555"/>
      <c r="F11" s="555"/>
      <c r="G11" s="555"/>
      <c r="H11" s="555"/>
      <c r="I11" s="556"/>
      <c r="J11" s="20"/>
      <c r="K11" s="20"/>
      <c r="M11" s="179"/>
      <c r="N11" s="178" t="s">
        <v>76</v>
      </c>
    </row>
    <row r="12" spans="2:14" ht="30.75" customHeight="1" x14ac:dyDescent="0.2">
      <c r="B12" s="231" t="s">
        <v>254</v>
      </c>
      <c r="C12" s="557" t="s">
        <v>296</v>
      </c>
      <c r="D12" s="557"/>
      <c r="E12" s="557"/>
      <c r="F12" s="557"/>
      <c r="G12" s="194" t="s">
        <v>252</v>
      </c>
      <c r="H12" s="518" t="s">
        <v>91</v>
      </c>
      <c r="I12" s="519"/>
      <c r="J12" s="20"/>
      <c r="K12" s="20"/>
      <c r="M12" s="179" t="s">
        <v>80</v>
      </c>
      <c r="N12" s="178" t="s">
        <v>81</v>
      </c>
    </row>
    <row r="13" spans="2:14" ht="30.75" customHeight="1" x14ac:dyDescent="0.2">
      <c r="B13" s="231" t="s">
        <v>255</v>
      </c>
      <c r="C13" s="558" t="s">
        <v>334</v>
      </c>
      <c r="D13" s="558"/>
      <c r="E13" s="558"/>
      <c r="F13" s="558"/>
      <c r="G13" s="194" t="s">
        <v>253</v>
      </c>
      <c r="H13" s="539" t="s">
        <v>70</v>
      </c>
      <c r="I13" s="559"/>
      <c r="J13" s="20"/>
      <c r="K13" s="20"/>
      <c r="M13" s="179" t="s">
        <v>84</v>
      </c>
    </row>
    <row r="14" spans="2:14" ht="39" customHeight="1" x14ac:dyDescent="0.2">
      <c r="B14" s="231" t="s">
        <v>256</v>
      </c>
      <c r="C14" s="560" t="s">
        <v>349</v>
      </c>
      <c r="D14" s="560"/>
      <c r="E14" s="560"/>
      <c r="F14" s="560"/>
      <c r="G14" s="560"/>
      <c r="H14" s="560"/>
      <c r="I14" s="561"/>
      <c r="J14" s="25"/>
      <c r="K14" s="25"/>
      <c r="M14" s="179" t="s">
        <v>86</v>
      </c>
    </row>
    <row r="15" spans="2:14" ht="30.75" customHeight="1" x14ac:dyDescent="0.2">
      <c r="B15" s="231" t="s">
        <v>257</v>
      </c>
      <c r="C15" s="546" t="s">
        <v>327</v>
      </c>
      <c r="D15" s="547"/>
      <c r="E15" s="547"/>
      <c r="F15" s="547"/>
      <c r="G15" s="547"/>
      <c r="H15" s="547"/>
      <c r="I15" s="548"/>
      <c r="J15" s="26"/>
      <c r="K15" s="26"/>
      <c r="M15" s="179" t="s">
        <v>88</v>
      </c>
    </row>
    <row r="16" spans="2:14" ht="20.25" customHeight="1" x14ac:dyDescent="0.2">
      <c r="B16" s="231" t="s">
        <v>258</v>
      </c>
      <c r="C16" s="537" t="s">
        <v>325</v>
      </c>
      <c r="D16" s="537"/>
      <c r="E16" s="537"/>
      <c r="F16" s="537"/>
      <c r="G16" s="537"/>
      <c r="H16" s="537"/>
      <c r="I16" s="538"/>
      <c r="J16" s="27"/>
      <c r="K16" s="27"/>
      <c r="M16" s="179"/>
    </row>
    <row r="17" spans="2:13" ht="30.75" customHeight="1" x14ac:dyDescent="0.2">
      <c r="B17" s="231" t="s">
        <v>259</v>
      </c>
      <c r="C17" s="539" t="s">
        <v>297</v>
      </c>
      <c r="D17" s="540"/>
      <c r="E17" s="540"/>
      <c r="F17" s="540"/>
      <c r="G17" s="540"/>
      <c r="H17" s="540"/>
      <c r="I17" s="541"/>
      <c r="J17" s="28"/>
      <c r="K17" s="28"/>
      <c r="M17" s="179" t="s">
        <v>91</v>
      </c>
    </row>
    <row r="18" spans="2:13" ht="18" customHeight="1" x14ac:dyDescent="0.2">
      <c r="B18" s="542" t="s">
        <v>265</v>
      </c>
      <c r="C18" s="543" t="s">
        <v>237</v>
      </c>
      <c r="D18" s="543"/>
      <c r="E18" s="543"/>
      <c r="F18" s="544" t="s">
        <v>238</v>
      </c>
      <c r="G18" s="544"/>
      <c r="H18" s="544"/>
      <c r="I18" s="545"/>
      <c r="J18" s="29"/>
      <c r="K18" s="29"/>
      <c r="M18" s="179" t="s">
        <v>79</v>
      </c>
    </row>
    <row r="19" spans="2:13" ht="30" customHeight="1" x14ac:dyDescent="0.2">
      <c r="B19" s="542"/>
      <c r="C19" s="537" t="s">
        <v>326</v>
      </c>
      <c r="D19" s="537"/>
      <c r="E19" s="537"/>
      <c r="F19" s="537" t="s">
        <v>298</v>
      </c>
      <c r="G19" s="537"/>
      <c r="H19" s="537"/>
      <c r="I19" s="538"/>
      <c r="J19" s="27"/>
      <c r="K19" s="27"/>
      <c r="M19" s="179" t="s">
        <v>95</v>
      </c>
    </row>
    <row r="20" spans="2:13" ht="39.75" customHeight="1" x14ac:dyDescent="0.2">
      <c r="B20" s="231" t="s">
        <v>266</v>
      </c>
      <c r="C20" s="515" t="s">
        <v>299</v>
      </c>
      <c r="D20" s="516"/>
      <c r="E20" s="517"/>
      <c r="F20" s="518" t="s">
        <v>299</v>
      </c>
      <c r="G20" s="518"/>
      <c r="H20" s="518"/>
      <c r="I20" s="519"/>
      <c r="J20" s="20"/>
      <c r="K20" s="20"/>
      <c r="M20" s="179"/>
    </row>
    <row r="21" spans="2:13" ht="42" customHeight="1" x14ac:dyDescent="0.2">
      <c r="B21" s="231" t="s">
        <v>267</v>
      </c>
      <c r="C21" s="520" t="s">
        <v>300</v>
      </c>
      <c r="D21" s="521"/>
      <c r="E21" s="522"/>
      <c r="F21" s="520" t="s">
        <v>301</v>
      </c>
      <c r="G21" s="521"/>
      <c r="H21" s="521"/>
      <c r="I21" s="523"/>
      <c r="J21" s="26"/>
      <c r="K21" s="26"/>
      <c r="M21" s="179"/>
    </row>
    <row r="22" spans="2:13" ht="30" customHeight="1" x14ac:dyDescent="0.2">
      <c r="B22" s="231" t="s">
        <v>268</v>
      </c>
      <c r="C22" s="524">
        <v>44197</v>
      </c>
      <c r="D22" s="521"/>
      <c r="E22" s="522"/>
      <c r="F22" s="194" t="s">
        <v>271</v>
      </c>
      <c r="G22" s="264">
        <v>9.1600000000000001E-2</v>
      </c>
      <c r="H22" s="194" t="s">
        <v>275</v>
      </c>
      <c r="I22" s="221">
        <f>G22</f>
        <v>9.1600000000000001E-2</v>
      </c>
      <c r="J22" s="225"/>
      <c r="K22" s="31"/>
      <c r="M22" s="179"/>
    </row>
    <row r="23" spans="2:13" ht="27" customHeight="1" x14ac:dyDescent="0.2">
      <c r="B23" s="231" t="s">
        <v>269</v>
      </c>
      <c r="C23" s="524">
        <v>44561</v>
      </c>
      <c r="D23" s="521"/>
      <c r="E23" s="522"/>
      <c r="F23" s="194" t="s">
        <v>272</v>
      </c>
      <c r="G23" s="525">
        <v>0.16839999999999999</v>
      </c>
      <c r="H23" s="526"/>
      <c r="I23" s="527"/>
      <c r="J23" s="225"/>
      <c r="K23" s="32"/>
      <c r="M23" s="179"/>
    </row>
    <row r="24" spans="2:13" ht="30.75" customHeight="1" x14ac:dyDescent="0.2">
      <c r="B24" s="232" t="s">
        <v>270</v>
      </c>
      <c r="C24" s="528" t="s">
        <v>88</v>
      </c>
      <c r="D24" s="529"/>
      <c r="E24" s="530"/>
      <c r="F24" s="199" t="s">
        <v>274</v>
      </c>
      <c r="G24" s="520" t="s">
        <v>223</v>
      </c>
      <c r="H24" s="521"/>
      <c r="I24" s="523"/>
      <c r="J24" s="236"/>
      <c r="K24" s="29"/>
      <c r="M24" s="179"/>
    </row>
    <row r="25" spans="2:13" ht="22.5" customHeight="1" x14ac:dyDescent="0.2">
      <c r="B25" s="509" t="s">
        <v>235</v>
      </c>
      <c r="C25" s="510"/>
      <c r="D25" s="510"/>
      <c r="E25" s="510"/>
      <c r="F25" s="510"/>
      <c r="G25" s="510"/>
      <c r="H25" s="510"/>
      <c r="I25" s="511"/>
      <c r="J25" s="237"/>
      <c r="K25" s="184"/>
      <c r="L25" s="187"/>
      <c r="M25" s="179"/>
    </row>
    <row r="26" spans="2:13" ht="43.5" customHeight="1" x14ac:dyDescent="0.2">
      <c r="B26" s="200" t="s">
        <v>105</v>
      </c>
      <c r="C26" s="228" t="s">
        <v>261</v>
      </c>
      <c r="D26" s="228" t="s">
        <v>260</v>
      </c>
      <c r="E26" s="202" t="s">
        <v>264</v>
      </c>
      <c r="F26" s="228" t="s">
        <v>263</v>
      </c>
      <c r="G26" s="228" t="s">
        <v>262</v>
      </c>
      <c r="H26" s="202" t="s">
        <v>276</v>
      </c>
      <c r="I26" s="203" t="s">
        <v>273</v>
      </c>
      <c r="J26" s="238"/>
      <c r="K26" s="185"/>
      <c r="L26" s="187"/>
      <c r="M26" s="179"/>
    </row>
    <row r="27" spans="2:13" ht="15.75" customHeight="1" x14ac:dyDescent="0.2">
      <c r="B27" s="204" t="s">
        <v>333</v>
      </c>
      <c r="C27" s="222">
        <v>5.5572E-4</v>
      </c>
      <c r="D27" s="223">
        <f>+C27</f>
        <v>5.5572E-4</v>
      </c>
      <c r="E27" s="207">
        <f>IF(OR(C27=0,C27=""),0,D27/C27)</f>
        <v>1</v>
      </c>
      <c r="F27" s="531">
        <f>SUM(C27:C38)</f>
        <v>0.16838124000000002</v>
      </c>
      <c r="G27" s="531">
        <f>SUM(D27:D38)</f>
        <v>0.168439065</v>
      </c>
      <c r="H27" s="208">
        <f>+(D27*100%)/$G$23</f>
        <v>3.3E-3</v>
      </c>
      <c r="I27" s="534">
        <f>G27+I22</f>
        <v>0.26003906500000001</v>
      </c>
      <c r="J27" s="239">
        <f>13.51+0.006</f>
        <v>13.516</v>
      </c>
      <c r="K27" s="186"/>
      <c r="L27" s="187"/>
    </row>
    <row r="28" spans="2:13" ht="15.75" customHeight="1" x14ac:dyDescent="0.2">
      <c r="B28" s="204" t="s">
        <v>114</v>
      </c>
      <c r="C28" s="222">
        <v>6.3655199999999995E-3</v>
      </c>
      <c r="D28" s="223">
        <v>6.3699999999999998E-3</v>
      </c>
      <c r="E28" s="207">
        <f t="shared" ref="E28:E38" si="0">IF(OR(C28=0,C28=""),0,D28/C28)</f>
        <v>1.0007037916776635</v>
      </c>
      <c r="F28" s="532"/>
      <c r="G28" s="532"/>
      <c r="H28" s="208">
        <f>+IF(D28="","",((D28*100%)/$G$23)+H27)</f>
        <v>4.1126603325415671E-2</v>
      </c>
      <c r="I28" s="535"/>
      <c r="J28" s="271"/>
      <c r="K28" s="186"/>
      <c r="L28" s="187"/>
    </row>
    <row r="29" spans="2:13" ht="15.75" customHeight="1" x14ac:dyDescent="0.2">
      <c r="B29" s="204" t="s">
        <v>115</v>
      </c>
      <c r="C29" s="222">
        <v>8.3199999999999993E-3</v>
      </c>
      <c r="D29" s="224">
        <v>8.3199999999999993E-3</v>
      </c>
      <c r="E29" s="207">
        <f t="shared" si="0"/>
        <v>1</v>
      </c>
      <c r="F29" s="532"/>
      <c r="G29" s="532"/>
      <c r="H29" s="208">
        <f t="shared" ref="H29:H36" si="1">+IF(D29="","",((D29*100%)/$G$23)+H28)</f>
        <v>9.0532779097387162E-2</v>
      </c>
      <c r="I29" s="535"/>
      <c r="J29" s="239"/>
      <c r="K29" s="186"/>
      <c r="L29" s="187"/>
    </row>
    <row r="30" spans="2:13" ht="15.75" customHeight="1" x14ac:dyDescent="0.2">
      <c r="B30" s="204" t="s">
        <v>116</v>
      </c>
      <c r="C30" s="222">
        <v>7.1399999999999996E-3</v>
      </c>
      <c r="D30" s="224">
        <v>7.1399999999999996E-3</v>
      </c>
      <c r="E30" s="207">
        <f t="shared" si="0"/>
        <v>1</v>
      </c>
      <c r="F30" s="532"/>
      <c r="G30" s="532"/>
      <c r="H30" s="208">
        <f t="shared" si="1"/>
        <v>0.13293182897862232</v>
      </c>
      <c r="I30" s="535"/>
      <c r="J30" s="75">
        <f>16.74/11.41</f>
        <v>1.467134092900964</v>
      </c>
      <c r="K30" s="186"/>
      <c r="L30" s="187"/>
    </row>
    <row r="31" spans="2:13" ht="15.75" customHeight="1" x14ac:dyDescent="0.2">
      <c r="B31" s="204" t="s">
        <v>117</v>
      </c>
      <c r="C31" s="222">
        <v>1.0290000000000001E-2</v>
      </c>
      <c r="D31" s="224">
        <v>9.4299999999999991E-3</v>
      </c>
      <c r="E31" s="207">
        <f t="shared" si="0"/>
        <v>0.91642371234207953</v>
      </c>
      <c r="F31" s="532"/>
      <c r="G31" s="532"/>
      <c r="H31" s="208">
        <f t="shared" si="1"/>
        <v>0.18892945368171021</v>
      </c>
      <c r="I31" s="535"/>
      <c r="J31" s="239"/>
      <c r="K31" s="186"/>
      <c r="L31" s="187"/>
    </row>
    <row r="32" spans="2:13" ht="15.75" customHeight="1" x14ac:dyDescent="0.2">
      <c r="B32" s="204" t="s">
        <v>118</v>
      </c>
      <c r="C32" s="222">
        <v>3.4200000000000001E-2</v>
      </c>
      <c r="D32" s="224">
        <v>3.4200000000000001E-2</v>
      </c>
      <c r="E32" s="207">
        <f t="shared" si="0"/>
        <v>1</v>
      </c>
      <c r="F32" s="532"/>
      <c r="G32" s="532"/>
      <c r="H32" s="208">
        <f t="shared" si="1"/>
        <v>0.39201733966745844</v>
      </c>
      <c r="I32" s="535"/>
      <c r="J32" s="268">
        <f>146.71*C38/100</f>
        <v>2.8182991000000004E-2</v>
      </c>
      <c r="K32" s="186"/>
      <c r="L32" s="187"/>
    </row>
    <row r="33" spans="2:12" ht="15.75" customHeight="1" x14ac:dyDescent="0.2">
      <c r="B33" s="204" t="s">
        <v>119</v>
      </c>
      <c r="C33" s="222">
        <v>1.17E-2</v>
      </c>
      <c r="D33" s="224">
        <v>1.255E-2</v>
      </c>
      <c r="E33" s="207">
        <f t="shared" si="0"/>
        <v>1.0726495726495726</v>
      </c>
      <c r="F33" s="532"/>
      <c r="G33" s="532"/>
      <c r="H33" s="208">
        <f t="shared" si="1"/>
        <v>0.46654228028503564</v>
      </c>
      <c r="I33" s="535"/>
      <c r="J33" s="266"/>
      <c r="K33" s="186"/>
      <c r="L33" s="187"/>
    </row>
    <row r="34" spans="2:12" ht="15.75" customHeight="1" x14ac:dyDescent="0.2">
      <c r="B34" s="204" t="s">
        <v>120</v>
      </c>
      <c r="C34" s="222">
        <v>1.6760000000000001E-2</v>
      </c>
      <c r="D34" s="224">
        <v>1.6760000000000001E-2</v>
      </c>
      <c r="E34" s="207">
        <f t="shared" si="0"/>
        <v>1</v>
      </c>
      <c r="F34" s="532"/>
      <c r="G34" s="532"/>
      <c r="H34" s="208">
        <f t="shared" si="1"/>
        <v>0.56606722090261286</v>
      </c>
      <c r="I34" s="535"/>
      <c r="J34" s="267">
        <f>+J32-D38</f>
        <v>-2.1700899999999718E-4</v>
      </c>
      <c r="K34" s="186"/>
      <c r="L34" s="187"/>
    </row>
    <row r="35" spans="2:12" ht="15.75" customHeight="1" x14ac:dyDescent="0.2">
      <c r="B35" s="204" t="s">
        <v>121</v>
      </c>
      <c r="C35" s="222">
        <v>1.8950000000000002E-2</v>
      </c>
      <c r="D35" s="224">
        <f>C35*95.11%</f>
        <v>1.8023345E-2</v>
      </c>
      <c r="E35" s="207">
        <f t="shared" si="0"/>
        <v>0.95109999999999995</v>
      </c>
      <c r="F35" s="532"/>
      <c r="G35" s="532"/>
      <c r="H35" s="208">
        <f t="shared" si="1"/>
        <v>0.6730942102137768</v>
      </c>
      <c r="I35" s="535"/>
      <c r="J35" s="268"/>
      <c r="K35" s="186"/>
      <c r="L35" s="187"/>
    </row>
    <row r="36" spans="2:12" ht="15.75" customHeight="1" x14ac:dyDescent="0.2">
      <c r="B36" s="204" t="s">
        <v>122</v>
      </c>
      <c r="C36" s="222">
        <v>1.618E-2</v>
      </c>
      <c r="D36" s="224">
        <f>C36*100%</f>
        <v>1.618E-2</v>
      </c>
      <c r="E36" s="207">
        <f>IF(OR(C36=0,C36=""),0,D36/C36)</f>
        <v>1</v>
      </c>
      <c r="F36" s="532"/>
      <c r="G36" s="532"/>
      <c r="H36" s="208">
        <f t="shared" si="1"/>
        <v>0.76917497030878867</v>
      </c>
      <c r="I36" s="535"/>
      <c r="J36" s="267"/>
      <c r="K36" s="186"/>
      <c r="L36" s="187"/>
    </row>
    <row r="37" spans="2:12" ht="15.75" customHeight="1" x14ac:dyDescent="0.2">
      <c r="B37" s="204" t="s">
        <v>123</v>
      </c>
      <c r="C37" s="222">
        <v>1.8710000000000001E-2</v>
      </c>
      <c r="D37" s="224">
        <v>1.051E-2</v>
      </c>
      <c r="E37" s="207">
        <f t="shared" si="0"/>
        <v>0.56173169428113312</v>
      </c>
      <c r="F37" s="532"/>
      <c r="G37" s="532"/>
      <c r="H37" s="208">
        <f>+IF(D37="","",((D37*100%)/$G$23)+H36)</f>
        <v>0.83158589667458438</v>
      </c>
      <c r="I37" s="535"/>
      <c r="J37" s="75"/>
      <c r="K37" s="186"/>
      <c r="L37" s="187"/>
    </row>
    <row r="38" spans="2:12" ht="15.75" customHeight="1" x14ac:dyDescent="0.2">
      <c r="B38" s="204" t="s">
        <v>124</v>
      </c>
      <c r="C38" s="222">
        <v>1.9210000000000001E-2</v>
      </c>
      <c r="D38" s="224">
        <v>2.8400000000000002E-2</v>
      </c>
      <c r="E38" s="207">
        <f t="shared" si="0"/>
        <v>1.4783966684018739</v>
      </c>
      <c r="F38" s="533"/>
      <c r="G38" s="533"/>
      <c r="H38" s="272">
        <f>+IF(D38="","",((D38*100%)/$G$23)+H37)</f>
        <v>1.0002319774346793</v>
      </c>
      <c r="I38" s="536"/>
      <c r="J38" s="239"/>
      <c r="K38" s="183"/>
    </row>
    <row r="39" spans="2:12" ht="42.75" customHeight="1" x14ac:dyDescent="0.2">
      <c r="B39" s="216" t="s">
        <v>277</v>
      </c>
      <c r="C39" s="512" t="s">
        <v>354</v>
      </c>
      <c r="D39" s="513"/>
      <c r="E39" s="513"/>
      <c r="F39" s="513"/>
      <c r="G39" s="513"/>
      <c r="H39" s="513"/>
      <c r="I39" s="514"/>
      <c r="J39" s="240"/>
      <c r="K39" s="40"/>
    </row>
    <row r="40" spans="2:12" ht="34.5" customHeight="1" x14ac:dyDescent="0.2">
      <c r="B40" s="494"/>
      <c r="C40" s="495"/>
      <c r="D40" s="495"/>
      <c r="E40" s="495"/>
      <c r="F40" s="495"/>
      <c r="G40" s="495"/>
      <c r="H40" s="495"/>
      <c r="I40" s="496"/>
      <c r="J40" s="250"/>
      <c r="K40" s="17"/>
    </row>
    <row r="41" spans="2:12" ht="34.5" customHeight="1" x14ac:dyDescent="0.2">
      <c r="B41" s="497"/>
      <c r="C41" s="498"/>
      <c r="D41" s="498"/>
      <c r="E41" s="498"/>
      <c r="F41" s="498"/>
      <c r="G41" s="498"/>
      <c r="H41" s="498"/>
      <c r="I41" s="499"/>
      <c r="J41" s="40"/>
      <c r="K41" s="40"/>
    </row>
    <row r="42" spans="2:12" ht="34.5" customHeight="1" x14ac:dyDescent="0.2">
      <c r="B42" s="497"/>
      <c r="C42" s="498"/>
      <c r="D42" s="498"/>
      <c r="E42" s="498"/>
      <c r="F42" s="498"/>
      <c r="G42" s="498"/>
      <c r="H42" s="498"/>
      <c r="I42" s="499"/>
      <c r="J42" s="240"/>
      <c r="K42" s="40"/>
    </row>
    <row r="43" spans="2:12" ht="34.5" customHeight="1" x14ac:dyDescent="0.2">
      <c r="B43" s="497"/>
      <c r="C43" s="498"/>
      <c r="D43" s="498"/>
      <c r="E43" s="498"/>
      <c r="F43" s="498"/>
      <c r="G43" s="498"/>
      <c r="H43" s="498"/>
      <c r="I43" s="499"/>
      <c r="J43" s="240"/>
      <c r="K43" s="40"/>
    </row>
    <row r="44" spans="2:12" ht="70.5" customHeight="1" x14ac:dyDescent="0.2">
      <c r="B44" s="500"/>
      <c r="C44" s="501"/>
      <c r="D44" s="501"/>
      <c r="E44" s="501"/>
      <c r="F44" s="501"/>
      <c r="G44" s="501"/>
      <c r="H44" s="501"/>
      <c r="I44" s="502"/>
      <c r="J44" s="251"/>
      <c r="K44" s="41"/>
    </row>
    <row r="45" spans="2:12" ht="278.25" customHeight="1" x14ac:dyDescent="0.2">
      <c r="B45" s="231" t="s">
        <v>278</v>
      </c>
      <c r="C45" s="503" t="s">
        <v>355</v>
      </c>
      <c r="D45" s="504"/>
      <c r="E45" s="504"/>
      <c r="F45" s="504"/>
      <c r="G45" s="504"/>
      <c r="H45" s="504"/>
      <c r="I45" s="505"/>
      <c r="J45" s="42"/>
      <c r="K45" s="188"/>
    </row>
    <row r="46" spans="2:12" ht="45" customHeight="1" x14ac:dyDescent="0.2">
      <c r="B46" s="231" t="s">
        <v>279</v>
      </c>
      <c r="C46" s="503" t="s">
        <v>223</v>
      </c>
      <c r="D46" s="506"/>
      <c r="E46" s="506"/>
      <c r="F46" s="506"/>
      <c r="G46" s="506"/>
      <c r="H46" s="506"/>
      <c r="I46" s="507"/>
      <c r="J46" s="42"/>
      <c r="K46" s="42"/>
    </row>
    <row r="47" spans="2:12" ht="39" customHeight="1" x14ac:dyDescent="0.2">
      <c r="B47" s="217" t="s">
        <v>280</v>
      </c>
      <c r="C47" s="503" t="s">
        <v>340</v>
      </c>
      <c r="D47" s="506"/>
      <c r="E47" s="506"/>
      <c r="F47" s="506"/>
      <c r="G47" s="506"/>
      <c r="H47" s="506"/>
      <c r="I47" s="507"/>
      <c r="J47" s="42"/>
      <c r="K47" s="42"/>
    </row>
    <row r="48" spans="2:12" ht="22.5" customHeight="1" x14ac:dyDescent="0.2">
      <c r="B48" s="509" t="s">
        <v>236</v>
      </c>
      <c r="C48" s="510"/>
      <c r="D48" s="510"/>
      <c r="E48" s="510"/>
      <c r="F48" s="510"/>
      <c r="G48" s="510"/>
      <c r="H48" s="510"/>
      <c r="I48" s="511"/>
      <c r="J48" s="42"/>
      <c r="K48" s="42"/>
    </row>
    <row r="49" spans="2:11" ht="22.5" customHeight="1" x14ac:dyDescent="0.2">
      <c r="B49" s="489" t="s">
        <v>281</v>
      </c>
      <c r="C49" s="233" t="s">
        <v>282</v>
      </c>
      <c r="D49" s="491" t="s">
        <v>283</v>
      </c>
      <c r="E49" s="491"/>
      <c r="F49" s="491"/>
      <c r="G49" s="491" t="s">
        <v>284</v>
      </c>
      <c r="H49" s="491"/>
      <c r="I49" s="492"/>
      <c r="J49" s="43"/>
      <c r="K49" s="43"/>
    </row>
    <row r="50" spans="2:11" ht="30.75" customHeight="1" x14ac:dyDescent="0.2">
      <c r="B50" s="490"/>
      <c r="C50" s="210" t="s">
        <v>338</v>
      </c>
      <c r="D50" s="493" t="s">
        <v>338</v>
      </c>
      <c r="E50" s="493"/>
      <c r="F50" s="493"/>
      <c r="G50" s="493" t="s">
        <v>338</v>
      </c>
      <c r="H50" s="493"/>
      <c r="I50" s="508"/>
      <c r="J50" s="43"/>
      <c r="K50" s="43"/>
    </row>
    <row r="51" spans="2:11" ht="32.25" customHeight="1" x14ac:dyDescent="0.2">
      <c r="B51" s="218" t="s">
        <v>285</v>
      </c>
      <c r="C51" s="493" t="s">
        <v>344</v>
      </c>
      <c r="D51" s="493"/>
      <c r="E51" s="493"/>
      <c r="F51" s="493"/>
      <c r="G51" s="493"/>
      <c r="H51" s="493"/>
      <c r="I51" s="508"/>
      <c r="J51" s="46"/>
      <c r="K51" s="46"/>
    </row>
    <row r="52" spans="2:11" ht="28.5" customHeight="1" x14ac:dyDescent="0.2">
      <c r="B52" s="219" t="s">
        <v>286</v>
      </c>
      <c r="C52" s="493" t="s">
        <v>350</v>
      </c>
      <c r="D52" s="493"/>
      <c r="E52" s="493"/>
      <c r="F52" s="493"/>
      <c r="G52" s="493"/>
      <c r="H52" s="493"/>
      <c r="I52" s="508"/>
      <c r="J52" s="46"/>
      <c r="K52" s="46"/>
    </row>
    <row r="53" spans="2:11" ht="30" customHeight="1" x14ac:dyDescent="0.2">
      <c r="B53" s="217" t="s">
        <v>287</v>
      </c>
      <c r="C53" s="493" t="s">
        <v>345</v>
      </c>
      <c r="D53" s="493"/>
      <c r="E53" s="493"/>
      <c r="F53" s="493"/>
      <c r="G53" s="493"/>
      <c r="H53" s="493"/>
      <c r="I53" s="508"/>
      <c r="J53" s="47"/>
      <c r="K53" s="47"/>
    </row>
    <row r="54" spans="2:11" ht="31.5" customHeight="1" thickBot="1" x14ac:dyDescent="0.25">
      <c r="B54" s="220" t="s">
        <v>288</v>
      </c>
      <c r="C54" s="566"/>
      <c r="D54" s="566"/>
      <c r="E54" s="566"/>
      <c r="F54" s="566"/>
      <c r="G54" s="566"/>
      <c r="H54" s="566"/>
      <c r="I54" s="567"/>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row r="64" spans="2:11" x14ac:dyDescent="0.2">
      <c r="C64" s="7" t="s">
        <v>339</v>
      </c>
    </row>
  </sheetData>
  <sheetProtection algorithmName="SHA-512" hashValue="2/6st6rzP9a6xbOmaaB51n1TtuLRiDk0N2CHGiK1RTpou31Aq5vV6wCza3SVnKE4IXtUGtZfPJmoHOkpy2m9fA==" saltValue="vzZjA67iFmJJZEp2DIIuKA==" spinCount="100000" sheet="1" objects="1" scenarios="1"/>
  <mergeCells count="59">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B49:B50"/>
    <mergeCell ref="D49:F49"/>
    <mergeCell ref="G49:I49"/>
    <mergeCell ref="D50:F50"/>
    <mergeCell ref="B40:I44"/>
    <mergeCell ref="C45:I45"/>
    <mergeCell ref="C46:I46"/>
    <mergeCell ref="C47:I47"/>
    <mergeCell ref="G50:I50"/>
    <mergeCell ref="B48:I48"/>
  </mergeCells>
  <dataValidations disablePrompts="1"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A30" zoomScaleNormal="100" workbookViewId="0">
      <selection activeCell="B40" sqref="B40:I44"/>
    </sheetView>
  </sheetViews>
  <sheetFormatPr baseColWidth="10" defaultColWidth="0" defaultRowHeight="12.75" x14ac:dyDescent="0.2"/>
  <cols>
    <col min="1" max="1" width="1" style="10" customWidth="1"/>
    <col min="2" max="2" width="25.42578125" style="8" customWidth="1"/>
    <col min="3" max="3" width="14.5703125" style="7" customWidth="1"/>
    <col min="4" max="4" width="19.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ustomWidth="1"/>
    <col min="13" max="13" width="0" style="178" hidden="1" customWidth="1"/>
    <col min="14" max="21" width="0" style="11" hidden="1" customWidth="1"/>
    <col min="22" max="24" width="0" style="12" hidden="1" customWidth="1"/>
    <col min="25" max="16384" width="11.42578125" style="7" hidden="1"/>
  </cols>
  <sheetData>
    <row r="1" spans="2:14" ht="37.5" customHeight="1" x14ac:dyDescent="0.2">
      <c r="B1" s="562"/>
      <c r="C1" s="568" t="s">
        <v>25</v>
      </c>
      <c r="D1" s="568"/>
      <c r="E1" s="568"/>
      <c r="F1" s="568"/>
      <c r="G1" s="568"/>
      <c r="H1" s="568"/>
      <c r="I1" s="564"/>
      <c r="J1" s="13"/>
      <c r="K1" s="13"/>
      <c r="M1" s="177" t="s">
        <v>47</v>
      </c>
    </row>
    <row r="2" spans="2:14" ht="37.5" customHeight="1" x14ac:dyDescent="0.2">
      <c r="B2" s="563"/>
      <c r="C2" s="569" t="s">
        <v>239</v>
      </c>
      <c r="D2" s="569"/>
      <c r="E2" s="569"/>
      <c r="F2" s="569"/>
      <c r="G2" s="569"/>
      <c r="H2" s="569"/>
      <c r="I2" s="565"/>
      <c r="J2" s="13"/>
      <c r="K2" s="13"/>
      <c r="M2" s="177" t="s">
        <v>48</v>
      </c>
    </row>
    <row r="3" spans="2:14" ht="37.5" customHeight="1" x14ac:dyDescent="0.2">
      <c r="B3" s="563"/>
      <c r="C3" s="569" t="s">
        <v>240</v>
      </c>
      <c r="D3" s="569"/>
      <c r="E3" s="569"/>
      <c r="F3" s="569" t="s">
        <v>241</v>
      </c>
      <c r="G3" s="569"/>
      <c r="H3" s="569"/>
      <c r="I3" s="565"/>
      <c r="J3" s="13"/>
      <c r="K3" s="13"/>
      <c r="M3" s="177" t="s">
        <v>50</v>
      </c>
    </row>
    <row r="4" spans="2:14" ht="23.25" customHeight="1" x14ac:dyDescent="0.2">
      <c r="B4" s="570"/>
      <c r="C4" s="571"/>
      <c r="D4" s="571"/>
      <c r="E4" s="571"/>
      <c r="F4" s="571"/>
      <c r="G4" s="571"/>
      <c r="H4" s="571"/>
      <c r="I4" s="572"/>
      <c r="J4" s="15"/>
      <c r="K4" s="15"/>
    </row>
    <row r="5" spans="2:14" ht="24" customHeight="1" x14ac:dyDescent="0.2">
      <c r="B5" s="573" t="s">
        <v>234</v>
      </c>
      <c r="C5" s="574"/>
      <c r="D5" s="574"/>
      <c r="E5" s="574"/>
      <c r="F5" s="574"/>
      <c r="G5" s="574"/>
      <c r="H5" s="574"/>
      <c r="I5" s="575"/>
      <c r="J5" s="64"/>
      <c r="K5" s="64"/>
      <c r="N5" s="6" t="s">
        <v>57</v>
      </c>
    </row>
    <row r="6" spans="2:14" ht="30.75" customHeight="1" x14ac:dyDescent="0.2">
      <c r="B6" s="195" t="s">
        <v>242</v>
      </c>
      <c r="C6" s="193">
        <v>2</v>
      </c>
      <c r="D6" s="576" t="s">
        <v>243</v>
      </c>
      <c r="E6" s="576"/>
      <c r="F6" s="537" t="s">
        <v>291</v>
      </c>
      <c r="G6" s="537"/>
      <c r="H6" s="537"/>
      <c r="I6" s="538"/>
      <c r="J6" s="18"/>
      <c r="K6" s="18"/>
      <c r="M6" s="177" t="s">
        <v>60</v>
      </c>
      <c r="N6" s="6" t="s">
        <v>61</v>
      </c>
    </row>
    <row r="7" spans="2:14" ht="30.75" customHeight="1" x14ac:dyDescent="0.2">
      <c r="B7" s="195" t="s">
        <v>244</v>
      </c>
      <c r="C7" s="193" t="s">
        <v>81</v>
      </c>
      <c r="D7" s="576" t="s">
        <v>245</v>
      </c>
      <c r="E7" s="576"/>
      <c r="F7" s="539" t="s">
        <v>289</v>
      </c>
      <c r="G7" s="539"/>
      <c r="H7" s="194" t="s">
        <v>246</v>
      </c>
      <c r="I7" s="215" t="s">
        <v>76</v>
      </c>
      <c r="J7" s="20"/>
      <c r="K7" s="20"/>
      <c r="M7" s="177" t="s">
        <v>65</v>
      </c>
      <c r="N7" s="6" t="s">
        <v>66</v>
      </c>
    </row>
    <row r="8" spans="2:14" ht="30.75" customHeight="1" x14ac:dyDescent="0.2">
      <c r="B8" s="195" t="s">
        <v>247</v>
      </c>
      <c r="C8" s="537" t="s">
        <v>293</v>
      </c>
      <c r="D8" s="537"/>
      <c r="E8" s="537"/>
      <c r="F8" s="537"/>
      <c r="G8" s="194" t="s">
        <v>248</v>
      </c>
      <c r="H8" s="549">
        <v>7551</v>
      </c>
      <c r="I8" s="550"/>
      <c r="J8" s="22"/>
      <c r="K8" s="22"/>
      <c r="M8" s="177" t="s">
        <v>69</v>
      </c>
      <c r="N8" s="6" t="s">
        <v>70</v>
      </c>
    </row>
    <row r="9" spans="2:14" ht="30.75" customHeight="1" x14ac:dyDescent="0.2">
      <c r="B9" s="195" t="s">
        <v>48</v>
      </c>
      <c r="C9" s="551" t="s">
        <v>65</v>
      </c>
      <c r="D9" s="551"/>
      <c r="E9" s="551"/>
      <c r="F9" s="551"/>
      <c r="G9" s="194" t="s">
        <v>249</v>
      </c>
      <c r="H9" s="552" t="s">
        <v>307</v>
      </c>
      <c r="I9" s="553"/>
      <c r="J9" s="23"/>
      <c r="K9" s="23"/>
      <c r="M9" s="179" t="s">
        <v>73</v>
      </c>
    </row>
    <row r="10" spans="2:14" ht="30.75" customHeight="1" x14ac:dyDescent="0.2">
      <c r="B10" s="195" t="s">
        <v>250</v>
      </c>
      <c r="C10" s="537" t="s">
        <v>343</v>
      </c>
      <c r="D10" s="537"/>
      <c r="E10" s="537"/>
      <c r="F10" s="537"/>
      <c r="G10" s="537"/>
      <c r="H10" s="537"/>
      <c r="I10" s="538"/>
      <c r="J10" s="25"/>
      <c r="K10" s="25"/>
      <c r="M10" s="179"/>
    </row>
    <row r="11" spans="2:14" ht="30.75" customHeight="1" x14ac:dyDescent="0.2">
      <c r="B11" s="195" t="s">
        <v>251</v>
      </c>
      <c r="C11" s="539" t="s">
        <v>302</v>
      </c>
      <c r="D11" s="539"/>
      <c r="E11" s="539"/>
      <c r="F11" s="539"/>
      <c r="G11" s="539"/>
      <c r="H11" s="539"/>
      <c r="I11" s="559"/>
      <c r="J11" s="20"/>
      <c r="K11" s="20"/>
      <c r="M11" s="179"/>
      <c r="N11" s="6" t="s">
        <v>76</v>
      </c>
    </row>
    <row r="12" spans="2:14" ht="30.75" customHeight="1" x14ac:dyDescent="0.2">
      <c r="B12" s="195" t="s">
        <v>254</v>
      </c>
      <c r="C12" s="557" t="s">
        <v>324</v>
      </c>
      <c r="D12" s="557"/>
      <c r="E12" s="557"/>
      <c r="F12" s="557"/>
      <c r="G12" s="194" t="s">
        <v>252</v>
      </c>
      <c r="H12" s="518" t="s">
        <v>91</v>
      </c>
      <c r="I12" s="519"/>
      <c r="J12" s="20"/>
      <c r="K12" s="20"/>
      <c r="M12" s="179" t="s">
        <v>80</v>
      </c>
      <c r="N12" s="6" t="s">
        <v>81</v>
      </c>
    </row>
    <row r="13" spans="2:14" ht="23.25" customHeight="1" x14ac:dyDescent="0.2">
      <c r="B13" s="195" t="s">
        <v>255</v>
      </c>
      <c r="C13" s="558" t="s">
        <v>334</v>
      </c>
      <c r="D13" s="558"/>
      <c r="E13" s="558"/>
      <c r="F13" s="558"/>
      <c r="G13" s="194" t="s">
        <v>253</v>
      </c>
      <c r="H13" s="539" t="s">
        <v>70</v>
      </c>
      <c r="I13" s="559"/>
      <c r="J13" s="20"/>
      <c r="K13" s="20"/>
      <c r="M13" s="179" t="s">
        <v>84</v>
      </c>
    </row>
    <row r="14" spans="2:14" ht="145.5" customHeight="1" x14ac:dyDescent="0.2">
      <c r="B14" s="195" t="s">
        <v>256</v>
      </c>
      <c r="C14" s="593" t="s">
        <v>337</v>
      </c>
      <c r="D14" s="593"/>
      <c r="E14" s="593"/>
      <c r="F14" s="593"/>
      <c r="G14" s="593"/>
      <c r="H14" s="593"/>
      <c r="I14" s="594"/>
      <c r="J14" s="25"/>
      <c r="K14" s="25"/>
      <c r="M14" s="179" t="s">
        <v>86</v>
      </c>
      <c r="N14" s="6"/>
    </row>
    <row r="15" spans="2:14" ht="30.75" customHeight="1" x14ac:dyDescent="0.2">
      <c r="B15" s="195" t="s">
        <v>257</v>
      </c>
      <c r="C15" s="546" t="s">
        <v>327</v>
      </c>
      <c r="D15" s="547"/>
      <c r="E15" s="547"/>
      <c r="F15" s="547"/>
      <c r="G15" s="547"/>
      <c r="H15" s="547"/>
      <c r="I15" s="548"/>
      <c r="J15" s="26"/>
      <c r="K15" s="26"/>
      <c r="M15" s="179" t="s">
        <v>88</v>
      </c>
      <c r="N15" s="6"/>
    </row>
    <row r="16" spans="2:14" ht="36" customHeight="1" x14ac:dyDescent="0.2">
      <c r="B16" s="195" t="s">
        <v>258</v>
      </c>
      <c r="C16" s="537" t="s">
        <v>330</v>
      </c>
      <c r="D16" s="537"/>
      <c r="E16" s="537"/>
      <c r="F16" s="537"/>
      <c r="G16" s="537"/>
      <c r="H16" s="537"/>
      <c r="I16" s="538"/>
      <c r="J16" s="27"/>
      <c r="K16" s="27"/>
      <c r="M16" s="179"/>
      <c r="N16" s="6"/>
    </row>
    <row r="17" spans="2:14" ht="30.75" customHeight="1" x14ac:dyDescent="0.2">
      <c r="B17" s="195" t="s">
        <v>259</v>
      </c>
      <c r="C17" s="539" t="s">
        <v>308</v>
      </c>
      <c r="D17" s="540"/>
      <c r="E17" s="540"/>
      <c r="F17" s="540"/>
      <c r="G17" s="540"/>
      <c r="H17" s="540"/>
      <c r="I17" s="541"/>
      <c r="J17" s="28"/>
      <c r="K17" s="28"/>
      <c r="M17" s="179" t="s">
        <v>91</v>
      </c>
      <c r="N17" s="6"/>
    </row>
    <row r="18" spans="2:14" ht="18" customHeight="1" x14ac:dyDescent="0.2">
      <c r="B18" s="542" t="s">
        <v>265</v>
      </c>
      <c r="C18" s="543" t="s">
        <v>237</v>
      </c>
      <c r="D18" s="543"/>
      <c r="E18" s="543"/>
      <c r="F18" s="544" t="s">
        <v>238</v>
      </c>
      <c r="G18" s="544"/>
      <c r="H18" s="544"/>
      <c r="I18" s="545"/>
      <c r="J18" s="29"/>
      <c r="K18" s="29"/>
      <c r="M18" s="179" t="s">
        <v>79</v>
      </c>
      <c r="N18" s="6"/>
    </row>
    <row r="19" spans="2:14" ht="32.25" customHeight="1" x14ac:dyDescent="0.2">
      <c r="B19" s="542"/>
      <c r="C19" s="537" t="s">
        <v>319</v>
      </c>
      <c r="D19" s="537"/>
      <c r="E19" s="537"/>
      <c r="F19" s="537" t="s">
        <v>320</v>
      </c>
      <c r="G19" s="537"/>
      <c r="H19" s="537"/>
      <c r="I19" s="538"/>
      <c r="J19" s="27"/>
      <c r="K19" s="27"/>
      <c r="M19" s="179" t="s">
        <v>95</v>
      </c>
      <c r="N19" s="6"/>
    </row>
    <row r="20" spans="2:14" ht="35.25" customHeight="1" x14ac:dyDescent="0.2">
      <c r="B20" s="195" t="s">
        <v>266</v>
      </c>
      <c r="C20" s="515" t="s">
        <v>308</v>
      </c>
      <c r="D20" s="516"/>
      <c r="E20" s="517"/>
      <c r="F20" s="518" t="s">
        <v>308</v>
      </c>
      <c r="G20" s="518"/>
      <c r="H20" s="518"/>
      <c r="I20" s="519"/>
      <c r="J20" s="20"/>
      <c r="K20" s="20"/>
      <c r="M20" s="179"/>
      <c r="N20" s="6"/>
    </row>
    <row r="21" spans="2:14" ht="42" customHeight="1" x14ac:dyDescent="0.2">
      <c r="B21" s="195" t="s">
        <v>267</v>
      </c>
      <c r="C21" s="520" t="s">
        <v>321</v>
      </c>
      <c r="D21" s="521"/>
      <c r="E21" s="522"/>
      <c r="F21" s="520" t="s">
        <v>322</v>
      </c>
      <c r="G21" s="521"/>
      <c r="H21" s="521"/>
      <c r="I21" s="523"/>
      <c r="J21" s="26"/>
      <c r="K21" s="26"/>
      <c r="M21" s="179"/>
      <c r="N21" s="6"/>
    </row>
    <row r="22" spans="2:14" ht="23.25" customHeight="1" x14ac:dyDescent="0.2">
      <c r="B22" s="195" t="s">
        <v>268</v>
      </c>
      <c r="C22" s="524">
        <v>44197</v>
      </c>
      <c r="D22" s="521"/>
      <c r="E22" s="522"/>
      <c r="F22" s="194" t="s">
        <v>271</v>
      </c>
      <c r="G22" s="196">
        <v>18043</v>
      </c>
      <c r="H22" s="194" t="s">
        <v>275</v>
      </c>
      <c r="I22" s="197">
        <f>G22</f>
        <v>18043</v>
      </c>
      <c r="J22" s="31"/>
      <c r="K22" s="31"/>
      <c r="M22" s="179"/>
    </row>
    <row r="23" spans="2:14" ht="27" customHeight="1" x14ac:dyDescent="0.2">
      <c r="B23" s="195" t="s">
        <v>269</v>
      </c>
      <c r="C23" s="524">
        <v>44561</v>
      </c>
      <c r="D23" s="521"/>
      <c r="E23" s="522"/>
      <c r="F23" s="194" t="s">
        <v>272</v>
      </c>
      <c r="G23" s="590">
        <v>15169</v>
      </c>
      <c r="H23" s="591"/>
      <c r="I23" s="592"/>
      <c r="J23" s="32"/>
      <c r="K23" s="32"/>
      <c r="M23" s="179"/>
    </row>
    <row r="24" spans="2:14" ht="110.25" customHeight="1" x14ac:dyDescent="0.2">
      <c r="B24" s="198" t="s">
        <v>270</v>
      </c>
      <c r="C24" s="528" t="s">
        <v>88</v>
      </c>
      <c r="D24" s="529"/>
      <c r="E24" s="530"/>
      <c r="F24" s="199" t="s">
        <v>274</v>
      </c>
      <c r="G24" s="577" t="s">
        <v>336</v>
      </c>
      <c r="H24" s="578"/>
      <c r="I24" s="579"/>
      <c r="J24" s="29"/>
      <c r="K24" s="29"/>
      <c r="M24" s="179"/>
    </row>
    <row r="25" spans="2:14" ht="22.5" customHeight="1" x14ac:dyDescent="0.2">
      <c r="B25" s="509" t="s">
        <v>235</v>
      </c>
      <c r="C25" s="510"/>
      <c r="D25" s="510"/>
      <c r="E25" s="510"/>
      <c r="F25" s="510"/>
      <c r="G25" s="510"/>
      <c r="H25" s="510"/>
      <c r="I25" s="511"/>
      <c r="J25" s="64"/>
      <c r="K25" s="64"/>
      <c r="M25" s="179"/>
    </row>
    <row r="26" spans="2:14" ht="43.5" customHeight="1" x14ac:dyDescent="0.2">
      <c r="B26" s="200" t="s">
        <v>105</v>
      </c>
      <c r="C26" s="201" t="s">
        <v>261</v>
      </c>
      <c r="D26" s="201" t="s">
        <v>260</v>
      </c>
      <c r="E26" s="202" t="s">
        <v>264</v>
      </c>
      <c r="F26" s="201" t="s">
        <v>263</v>
      </c>
      <c r="G26" s="201" t="s">
        <v>262</v>
      </c>
      <c r="H26" s="202" t="s">
        <v>276</v>
      </c>
      <c r="I26" s="203" t="s">
        <v>273</v>
      </c>
      <c r="J26" s="27"/>
      <c r="K26" s="27"/>
      <c r="M26" s="179"/>
    </row>
    <row r="27" spans="2:14" ht="15" customHeight="1" x14ac:dyDescent="0.2">
      <c r="B27" s="204" t="s">
        <v>333</v>
      </c>
      <c r="C27" s="206">
        <v>795</v>
      </c>
      <c r="D27" s="206">
        <v>795</v>
      </c>
      <c r="E27" s="245">
        <f>IF(OR(C27=0,C27=""),0,D27/C27)</f>
        <v>1</v>
      </c>
      <c r="F27" s="580">
        <f>SUM(C27:C38)</f>
        <v>15169</v>
      </c>
      <c r="G27" s="580">
        <f>SUM(D27:D38)</f>
        <v>15169</v>
      </c>
      <c r="H27" s="244">
        <f>+(D27*100%)/$G$23</f>
        <v>5.2409519414595554E-2</v>
      </c>
      <c r="I27" s="583">
        <f>G27+I22</f>
        <v>33212</v>
      </c>
      <c r="J27" s="39"/>
      <c r="K27" s="39"/>
    </row>
    <row r="28" spans="2:14" ht="15" customHeight="1" x14ac:dyDescent="0.2">
      <c r="B28" s="204" t="s">
        <v>114</v>
      </c>
      <c r="C28" s="205">
        <v>414</v>
      </c>
      <c r="D28" s="205">
        <v>394</v>
      </c>
      <c r="E28" s="245">
        <f t="shared" ref="E28:E38" si="0">IF(OR(C28=0,C28=""),0,D28/C28)</f>
        <v>0.95169082125603865</v>
      </c>
      <c r="F28" s="581"/>
      <c r="G28" s="581"/>
      <c r="H28" s="244">
        <f>+IF(D28="","",((D28*100%)/$G$23)+H27)</f>
        <v>7.8383545388621523E-2</v>
      </c>
      <c r="I28" s="584"/>
      <c r="J28" s="39"/>
      <c r="K28" s="234"/>
    </row>
    <row r="29" spans="2:14" ht="15" customHeight="1" x14ac:dyDescent="0.2">
      <c r="B29" s="204" t="s">
        <v>115</v>
      </c>
      <c r="C29" s="205">
        <v>1000</v>
      </c>
      <c r="D29" s="205">
        <v>1358</v>
      </c>
      <c r="E29" s="245">
        <f t="shared" si="0"/>
        <v>1.3580000000000001</v>
      </c>
      <c r="F29" s="581"/>
      <c r="G29" s="581"/>
      <c r="H29" s="244">
        <f t="shared" ref="H29:H38" si="1">+IF(D29="","",((D29*100%)/$G$23)+H28)</f>
        <v>0.1679082338980816</v>
      </c>
      <c r="I29" s="584"/>
      <c r="J29" s="27"/>
      <c r="K29" s="39"/>
    </row>
    <row r="30" spans="2:14" ht="15" customHeight="1" x14ac:dyDescent="0.2">
      <c r="B30" s="204" t="s">
        <v>116</v>
      </c>
      <c r="C30" s="205">
        <v>1165</v>
      </c>
      <c r="D30" s="205">
        <v>1055</v>
      </c>
      <c r="E30" s="245">
        <f t="shared" si="0"/>
        <v>0.90557939914163088</v>
      </c>
      <c r="F30" s="581"/>
      <c r="G30" s="581"/>
      <c r="H30" s="244">
        <f t="shared" si="1"/>
        <v>0.23745797349858261</v>
      </c>
      <c r="I30" s="584"/>
      <c r="J30" s="27"/>
      <c r="K30" s="227"/>
    </row>
    <row r="31" spans="2:14" ht="15" customHeight="1" x14ac:dyDescent="0.2">
      <c r="B31" s="204" t="s">
        <v>117</v>
      </c>
      <c r="C31" s="205">
        <v>1167</v>
      </c>
      <c r="D31" s="205">
        <v>1274</v>
      </c>
      <c r="E31" s="245">
        <f t="shared" si="0"/>
        <v>1.091688089117395</v>
      </c>
      <c r="F31" s="581"/>
      <c r="G31" s="581"/>
      <c r="H31" s="244">
        <f t="shared" si="1"/>
        <v>0.32144505240951937</v>
      </c>
      <c r="I31" s="584"/>
      <c r="J31" s="27"/>
      <c r="K31" s="227"/>
    </row>
    <row r="32" spans="2:14" ht="15" customHeight="1" x14ac:dyDescent="0.2">
      <c r="B32" s="204" t="s">
        <v>118</v>
      </c>
      <c r="C32" s="205">
        <v>1219</v>
      </c>
      <c r="D32" s="205">
        <v>1307</v>
      </c>
      <c r="E32" s="245">
        <f t="shared" si="0"/>
        <v>1.0721903199343725</v>
      </c>
      <c r="F32" s="581"/>
      <c r="G32" s="581"/>
      <c r="H32" s="244">
        <f t="shared" si="1"/>
        <v>0.40760762080559032</v>
      </c>
      <c r="I32" s="584"/>
      <c r="J32" s="277"/>
      <c r="K32" s="39"/>
    </row>
    <row r="33" spans="2:11" ht="15" customHeight="1" x14ac:dyDescent="0.2">
      <c r="B33" s="204" t="s">
        <v>119</v>
      </c>
      <c r="C33" s="205">
        <v>1219</v>
      </c>
      <c r="D33" s="205">
        <v>1565</v>
      </c>
      <c r="E33" s="245">
        <f t="shared" si="0"/>
        <v>1.283839212469237</v>
      </c>
      <c r="F33" s="581"/>
      <c r="G33" s="581"/>
      <c r="H33" s="244">
        <f t="shared" si="1"/>
        <v>0.5107785615399828</v>
      </c>
      <c r="I33" s="584"/>
      <c r="J33" s="27"/>
      <c r="K33" s="39"/>
    </row>
    <row r="34" spans="2:11" ht="15" customHeight="1" x14ac:dyDescent="0.2">
      <c r="B34" s="204" t="s">
        <v>120</v>
      </c>
      <c r="C34" s="205">
        <v>1229</v>
      </c>
      <c r="D34" s="205">
        <v>1643</v>
      </c>
      <c r="E34" s="245">
        <f t="shared" si="0"/>
        <v>1.3368592351505288</v>
      </c>
      <c r="F34" s="581"/>
      <c r="G34" s="581"/>
      <c r="H34" s="244">
        <f t="shared" si="1"/>
        <v>0.619091568330147</v>
      </c>
      <c r="I34" s="584"/>
      <c r="J34" s="27"/>
      <c r="K34" s="39"/>
    </row>
    <row r="35" spans="2:11" ht="15" customHeight="1" x14ac:dyDescent="0.2">
      <c r="B35" s="204" t="s">
        <v>121</v>
      </c>
      <c r="C35" s="205">
        <v>1234</v>
      </c>
      <c r="D35" s="205">
        <v>1784</v>
      </c>
      <c r="E35" s="245">
        <f t="shared" si="0"/>
        <v>1.4457050243111831</v>
      </c>
      <c r="F35" s="581"/>
      <c r="G35" s="581"/>
      <c r="H35" s="244">
        <f>+IF(D35="","",((D35*100%)/$G$23)+H34)</f>
        <v>0.73669984837497526</v>
      </c>
      <c r="I35" s="584"/>
      <c r="J35" s="278"/>
      <c r="K35" s="39"/>
    </row>
    <row r="36" spans="2:11" ht="15" customHeight="1" x14ac:dyDescent="0.2">
      <c r="B36" s="204" t="s">
        <v>122</v>
      </c>
      <c r="C36" s="205">
        <v>1867</v>
      </c>
      <c r="D36" s="205">
        <v>1478</v>
      </c>
      <c r="E36" s="245">
        <f t="shared" si="0"/>
        <v>0.79164434922335303</v>
      </c>
      <c r="F36" s="581"/>
      <c r="G36" s="581"/>
      <c r="H36" s="244">
        <f t="shared" si="1"/>
        <v>0.83413540773946859</v>
      </c>
      <c r="I36" s="584"/>
      <c r="J36" s="39"/>
      <c r="K36" s="39"/>
    </row>
    <row r="37" spans="2:11" ht="15" customHeight="1" x14ac:dyDescent="0.2">
      <c r="B37" s="204" t="s">
        <v>123</v>
      </c>
      <c r="C37" s="205">
        <v>1862</v>
      </c>
      <c r="D37" s="205">
        <v>1400</v>
      </c>
      <c r="E37" s="245">
        <f t="shared" si="0"/>
        <v>0.75187969924812026</v>
      </c>
      <c r="F37" s="581"/>
      <c r="G37" s="581"/>
      <c r="H37" s="244">
        <f t="shared" si="1"/>
        <v>0.92642890104819031</v>
      </c>
      <c r="I37" s="584"/>
      <c r="J37" s="281"/>
      <c r="K37" s="39"/>
    </row>
    <row r="38" spans="2:11" ht="15" customHeight="1" x14ac:dyDescent="0.2">
      <c r="B38" s="204" t="s">
        <v>124</v>
      </c>
      <c r="C38" s="205">
        <f>1856+142</f>
        <v>1998</v>
      </c>
      <c r="D38" s="205">
        <v>1116</v>
      </c>
      <c r="E38" s="245">
        <f t="shared" si="0"/>
        <v>0.55855855855855852</v>
      </c>
      <c r="F38" s="582"/>
      <c r="G38" s="582"/>
      <c r="H38" s="244">
        <f t="shared" si="1"/>
        <v>0.99999999999999989</v>
      </c>
      <c r="I38" s="585"/>
      <c r="J38" s="227"/>
      <c r="K38" s="39"/>
    </row>
    <row r="39" spans="2:11" ht="33.75" customHeight="1" x14ac:dyDescent="0.2">
      <c r="B39" s="216" t="s">
        <v>277</v>
      </c>
      <c r="C39" s="512" t="s">
        <v>361</v>
      </c>
      <c r="D39" s="513"/>
      <c r="E39" s="513"/>
      <c r="F39" s="513"/>
      <c r="G39" s="513"/>
      <c r="H39" s="513"/>
      <c r="I39" s="514"/>
      <c r="J39" s="40"/>
      <c r="K39" s="40"/>
    </row>
    <row r="40" spans="2:11" ht="34.5" customHeight="1" x14ac:dyDescent="0.2">
      <c r="B40" s="494"/>
      <c r="C40" s="495"/>
      <c r="D40" s="495"/>
      <c r="E40" s="495"/>
      <c r="F40" s="495"/>
      <c r="G40" s="495"/>
      <c r="H40" s="495"/>
      <c r="I40" s="496"/>
      <c r="J40" s="64"/>
      <c r="K40" s="64"/>
    </row>
    <row r="41" spans="2:11" ht="34.5" customHeight="1" x14ac:dyDescent="0.2">
      <c r="B41" s="497"/>
      <c r="C41" s="498"/>
      <c r="D41" s="498"/>
      <c r="E41" s="498"/>
      <c r="F41" s="498"/>
      <c r="G41" s="498"/>
      <c r="H41" s="498"/>
      <c r="I41" s="499"/>
      <c r="J41" s="40"/>
      <c r="K41" s="40"/>
    </row>
    <row r="42" spans="2:11" ht="34.5" customHeight="1" x14ac:dyDescent="0.2">
      <c r="B42" s="497"/>
      <c r="C42" s="498"/>
      <c r="D42" s="498"/>
      <c r="E42" s="498"/>
      <c r="F42" s="498"/>
      <c r="G42" s="498"/>
      <c r="H42" s="498"/>
      <c r="I42" s="499"/>
      <c r="J42" s="40"/>
      <c r="K42" s="40"/>
    </row>
    <row r="43" spans="2:11" ht="34.5" customHeight="1" x14ac:dyDescent="0.2">
      <c r="B43" s="497"/>
      <c r="C43" s="498"/>
      <c r="D43" s="498"/>
      <c r="E43" s="498"/>
      <c r="F43" s="498"/>
      <c r="G43" s="498"/>
      <c r="H43" s="498"/>
      <c r="I43" s="499"/>
      <c r="J43" s="40"/>
      <c r="K43" s="40"/>
    </row>
    <row r="44" spans="2:11" ht="95.25" customHeight="1" x14ac:dyDescent="0.2">
      <c r="B44" s="500"/>
      <c r="C44" s="501"/>
      <c r="D44" s="501"/>
      <c r="E44" s="501"/>
      <c r="F44" s="501"/>
      <c r="G44" s="501"/>
      <c r="H44" s="501"/>
      <c r="I44" s="502"/>
      <c r="J44" s="41"/>
      <c r="K44" s="41"/>
    </row>
    <row r="45" spans="2:11" ht="195.75" customHeight="1" x14ac:dyDescent="0.2">
      <c r="B45" s="195" t="s">
        <v>278</v>
      </c>
      <c r="C45" s="586" t="s">
        <v>362</v>
      </c>
      <c r="D45" s="587"/>
      <c r="E45" s="587"/>
      <c r="F45" s="587"/>
      <c r="G45" s="587"/>
      <c r="H45" s="587"/>
      <c r="I45" s="588"/>
      <c r="J45" s="42"/>
      <c r="K45" s="42"/>
    </row>
    <row r="46" spans="2:11" ht="36" customHeight="1" x14ac:dyDescent="0.2">
      <c r="B46" s="195" t="s">
        <v>279</v>
      </c>
      <c r="C46" s="589" t="s">
        <v>353</v>
      </c>
      <c r="D46" s="504"/>
      <c r="E46" s="504"/>
      <c r="F46" s="504"/>
      <c r="G46" s="504"/>
      <c r="H46" s="504"/>
      <c r="I46" s="505"/>
      <c r="J46" s="42"/>
      <c r="K46" s="42"/>
    </row>
    <row r="47" spans="2:11" ht="81.75" customHeight="1" x14ac:dyDescent="0.2">
      <c r="B47" s="217" t="s">
        <v>280</v>
      </c>
      <c r="C47" s="503" t="s">
        <v>341</v>
      </c>
      <c r="D47" s="506"/>
      <c r="E47" s="506"/>
      <c r="F47" s="506"/>
      <c r="G47" s="506"/>
      <c r="H47" s="506"/>
      <c r="I47" s="507"/>
      <c r="J47" s="42"/>
      <c r="K47" s="42"/>
    </row>
    <row r="48" spans="2:11" ht="22.5" customHeight="1" x14ac:dyDescent="0.2">
      <c r="B48" s="509" t="s">
        <v>236</v>
      </c>
      <c r="C48" s="510"/>
      <c r="D48" s="510"/>
      <c r="E48" s="510"/>
      <c r="F48" s="510"/>
      <c r="G48" s="510"/>
      <c r="H48" s="510"/>
      <c r="I48" s="511"/>
      <c r="J48" s="42"/>
      <c r="K48" s="42"/>
    </row>
    <row r="49" spans="2:11" ht="22.5" customHeight="1" x14ac:dyDescent="0.2">
      <c r="B49" s="489" t="s">
        <v>281</v>
      </c>
      <c r="C49" s="209" t="s">
        <v>282</v>
      </c>
      <c r="D49" s="491" t="s">
        <v>283</v>
      </c>
      <c r="E49" s="491"/>
      <c r="F49" s="491"/>
      <c r="G49" s="491" t="s">
        <v>284</v>
      </c>
      <c r="H49" s="491"/>
      <c r="I49" s="492"/>
      <c r="J49" s="43"/>
      <c r="K49" s="43"/>
    </row>
    <row r="50" spans="2:11" ht="50.25" customHeight="1" x14ac:dyDescent="0.2">
      <c r="B50" s="490"/>
      <c r="C50" s="210" t="s">
        <v>338</v>
      </c>
      <c r="D50" s="493" t="s">
        <v>338</v>
      </c>
      <c r="E50" s="493"/>
      <c r="F50" s="493"/>
      <c r="G50" s="493" t="s">
        <v>338</v>
      </c>
      <c r="H50" s="493"/>
      <c r="I50" s="508"/>
      <c r="J50" s="43"/>
      <c r="K50" s="43"/>
    </row>
    <row r="51" spans="2:11" ht="82.5" customHeight="1" x14ac:dyDescent="0.2">
      <c r="B51" s="218" t="s">
        <v>285</v>
      </c>
      <c r="C51" s="493" t="s">
        <v>346</v>
      </c>
      <c r="D51" s="493"/>
      <c r="E51" s="493"/>
      <c r="F51" s="493"/>
      <c r="G51" s="493"/>
      <c r="H51" s="493"/>
      <c r="I51" s="508"/>
      <c r="J51" s="46"/>
      <c r="K51" s="46"/>
    </row>
    <row r="52" spans="2:11" ht="28.5" customHeight="1" x14ac:dyDescent="0.2">
      <c r="B52" s="219" t="s">
        <v>286</v>
      </c>
      <c r="C52" s="493" t="s">
        <v>350</v>
      </c>
      <c r="D52" s="493"/>
      <c r="E52" s="493"/>
      <c r="F52" s="493"/>
      <c r="G52" s="493"/>
      <c r="H52" s="493"/>
      <c r="I52" s="508"/>
      <c r="J52" s="46"/>
      <c r="K52" s="46"/>
    </row>
    <row r="53" spans="2:11" ht="30" customHeight="1" x14ac:dyDescent="0.2">
      <c r="B53" s="217" t="s">
        <v>287</v>
      </c>
      <c r="C53" s="493" t="s">
        <v>345</v>
      </c>
      <c r="D53" s="493"/>
      <c r="E53" s="493"/>
      <c r="F53" s="493"/>
      <c r="G53" s="493"/>
      <c r="H53" s="493"/>
      <c r="I53" s="508"/>
      <c r="J53" s="47"/>
      <c r="K53" s="47"/>
    </row>
    <row r="54" spans="2:11" ht="31.5" customHeight="1" thickBot="1" x14ac:dyDescent="0.25">
      <c r="B54" s="220" t="s">
        <v>288</v>
      </c>
      <c r="C54" s="566"/>
      <c r="D54" s="566"/>
      <c r="E54" s="566"/>
      <c r="F54" s="566"/>
      <c r="G54" s="566"/>
      <c r="H54" s="566"/>
      <c r="I54" s="567"/>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sIHkSjyzaXDHLvN+9BERwJw62BLZCBWo0zToTznPxUExXqxZ33pZTGhk5J6yGXqEd/VtVGn94CnffR/pu3ZHiw==" saltValue="hzWZIRS1OVOxD8ZTrDgnO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77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777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A30" zoomScale="90" zoomScaleNormal="90" workbookViewId="0">
      <selection activeCell="J46" sqref="J46"/>
    </sheetView>
  </sheetViews>
  <sheetFormatPr baseColWidth="10" defaultColWidth="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253" customWidth="1"/>
    <col min="9" max="9" width="22.42578125" style="7" customWidth="1"/>
    <col min="10" max="11" width="22.42578125" style="10" customWidth="1"/>
    <col min="12" max="12" width="11.42578125" style="11" hidden="1" customWidth="1"/>
    <col min="13" max="18" width="11.42578125" style="178" hidden="1" customWidth="1"/>
    <col min="19" max="19" width="27.140625" style="11" hidden="1" customWidth="1"/>
    <col min="20" max="21" width="0" style="11" hidden="1" customWidth="1"/>
    <col min="22" max="24" width="0" style="12" hidden="1" customWidth="1"/>
    <col min="25" max="16384" width="11.42578125" style="7" hidden="1"/>
  </cols>
  <sheetData>
    <row r="1" spans="2:14" ht="37.5" customHeight="1" x14ac:dyDescent="0.2">
      <c r="B1" s="562"/>
      <c r="C1" s="568" t="s">
        <v>25</v>
      </c>
      <c r="D1" s="568"/>
      <c r="E1" s="568"/>
      <c r="F1" s="568"/>
      <c r="G1" s="568"/>
      <c r="H1" s="568"/>
      <c r="I1" s="564"/>
      <c r="J1" s="13"/>
      <c r="K1" s="13"/>
      <c r="M1" s="177" t="s">
        <v>47</v>
      </c>
    </row>
    <row r="2" spans="2:14" ht="37.5" customHeight="1" x14ac:dyDescent="0.2">
      <c r="B2" s="563"/>
      <c r="C2" s="569" t="s">
        <v>239</v>
      </c>
      <c r="D2" s="569"/>
      <c r="E2" s="569"/>
      <c r="F2" s="569"/>
      <c r="G2" s="569"/>
      <c r="H2" s="569"/>
      <c r="I2" s="565"/>
      <c r="J2" s="13"/>
      <c r="K2" s="13"/>
      <c r="M2" s="177" t="s">
        <v>48</v>
      </c>
    </row>
    <row r="3" spans="2:14" ht="37.5" customHeight="1" x14ac:dyDescent="0.2">
      <c r="B3" s="563"/>
      <c r="C3" s="569" t="s">
        <v>240</v>
      </c>
      <c r="D3" s="569"/>
      <c r="E3" s="569"/>
      <c r="F3" s="569" t="s">
        <v>241</v>
      </c>
      <c r="G3" s="569"/>
      <c r="H3" s="569"/>
      <c r="I3" s="565"/>
      <c r="J3" s="13"/>
      <c r="K3" s="13"/>
      <c r="M3" s="177" t="s">
        <v>50</v>
      </c>
    </row>
    <row r="4" spans="2:14" ht="23.25" customHeight="1" x14ac:dyDescent="0.2">
      <c r="B4" s="570"/>
      <c r="C4" s="571"/>
      <c r="D4" s="571"/>
      <c r="E4" s="571"/>
      <c r="F4" s="571"/>
      <c r="G4" s="571"/>
      <c r="H4" s="571"/>
      <c r="I4" s="572"/>
      <c r="J4" s="15"/>
      <c r="K4" s="15"/>
    </row>
    <row r="5" spans="2:14" ht="24" customHeight="1" x14ac:dyDescent="0.2">
      <c r="B5" s="573" t="s">
        <v>234</v>
      </c>
      <c r="C5" s="574"/>
      <c r="D5" s="574"/>
      <c r="E5" s="574"/>
      <c r="F5" s="574"/>
      <c r="G5" s="574"/>
      <c r="H5" s="574"/>
      <c r="I5" s="575"/>
      <c r="J5" s="64"/>
      <c r="K5" s="64"/>
      <c r="N5" s="178" t="s">
        <v>57</v>
      </c>
    </row>
    <row r="6" spans="2:14" ht="30.75" customHeight="1" x14ac:dyDescent="0.2">
      <c r="B6" s="231" t="s">
        <v>242</v>
      </c>
      <c r="C6" s="229">
        <v>3</v>
      </c>
      <c r="D6" s="576" t="s">
        <v>243</v>
      </c>
      <c r="E6" s="576"/>
      <c r="F6" s="537" t="s">
        <v>290</v>
      </c>
      <c r="G6" s="537"/>
      <c r="H6" s="537"/>
      <c r="I6" s="538"/>
      <c r="J6" s="18"/>
      <c r="K6" s="18"/>
      <c r="M6" s="177" t="s">
        <v>60</v>
      </c>
      <c r="N6" s="178" t="s">
        <v>61</v>
      </c>
    </row>
    <row r="7" spans="2:14" ht="30.75" customHeight="1" x14ac:dyDescent="0.2">
      <c r="B7" s="231" t="s">
        <v>244</v>
      </c>
      <c r="C7" s="229" t="s">
        <v>81</v>
      </c>
      <c r="D7" s="576" t="s">
        <v>245</v>
      </c>
      <c r="E7" s="576"/>
      <c r="F7" s="539" t="s">
        <v>289</v>
      </c>
      <c r="G7" s="539"/>
      <c r="H7" s="248" t="s">
        <v>246</v>
      </c>
      <c r="I7" s="230" t="s">
        <v>81</v>
      </c>
      <c r="J7" s="20"/>
      <c r="K7" s="20"/>
      <c r="M7" s="177" t="s">
        <v>65</v>
      </c>
      <c r="N7" s="178" t="s">
        <v>66</v>
      </c>
    </row>
    <row r="8" spans="2:14" ht="30.75" customHeight="1" x14ac:dyDescent="0.2">
      <c r="B8" s="231" t="s">
        <v>247</v>
      </c>
      <c r="C8" s="537" t="s">
        <v>293</v>
      </c>
      <c r="D8" s="537"/>
      <c r="E8" s="537"/>
      <c r="F8" s="537"/>
      <c r="G8" s="194" t="s">
        <v>248</v>
      </c>
      <c r="H8" s="549">
        <v>7551</v>
      </c>
      <c r="I8" s="550"/>
      <c r="J8" s="22"/>
      <c r="K8" s="22"/>
      <c r="M8" s="177" t="s">
        <v>69</v>
      </c>
      <c r="N8" s="178" t="s">
        <v>70</v>
      </c>
    </row>
    <row r="9" spans="2:14" ht="30.75" customHeight="1" x14ac:dyDescent="0.2">
      <c r="B9" s="231" t="s">
        <v>48</v>
      </c>
      <c r="C9" s="551" t="s">
        <v>65</v>
      </c>
      <c r="D9" s="551"/>
      <c r="E9" s="551"/>
      <c r="F9" s="551"/>
      <c r="G9" s="194" t="s">
        <v>249</v>
      </c>
      <c r="H9" s="552" t="s">
        <v>306</v>
      </c>
      <c r="I9" s="553"/>
      <c r="J9" s="23"/>
      <c r="K9" s="23"/>
      <c r="M9" s="179" t="s">
        <v>73</v>
      </c>
    </row>
    <row r="10" spans="2:14" ht="30.75" customHeight="1" x14ac:dyDescent="0.2">
      <c r="B10" s="231" t="s">
        <v>250</v>
      </c>
      <c r="C10" s="537" t="s">
        <v>343</v>
      </c>
      <c r="D10" s="537"/>
      <c r="E10" s="537"/>
      <c r="F10" s="537"/>
      <c r="G10" s="537"/>
      <c r="H10" s="537"/>
      <c r="I10" s="538"/>
      <c r="J10" s="25"/>
      <c r="K10" s="25"/>
      <c r="M10" s="179"/>
    </row>
    <row r="11" spans="2:14" ht="30.75" customHeight="1" x14ac:dyDescent="0.2">
      <c r="B11" s="231" t="s">
        <v>251</v>
      </c>
      <c r="C11" s="604" t="s">
        <v>303</v>
      </c>
      <c r="D11" s="604"/>
      <c r="E11" s="604"/>
      <c r="F11" s="604"/>
      <c r="G11" s="604"/>
      <c r="H11" s="604"/>
      <c r="I11" s="605"/>
      <c r="J11" s="20"/>
      <c r="K11" s="20"/>
      <c r="M11" s="179"/>
      <c r="N11" s="178" t="s">
        <v>76</v>
      </c>
    </row>
    <row r="12" spans="2:14" ht="30.75" customHeight="1" x14ac:dyDescent="0.2">
      <c r="B12" s="231" t="s">
        <v>254</v>
      </c>
      <c r="C12" s="557" t="s">
        <v>309</v>
      </c>
      <c r="D12" s="557"/>
      <c r="E12" s="557"/>
      <c r="F12" s="557"/>
      <c r="G12" s="194" t="s">
        <v>252</v>
      </c>
      <c r="H12" s="518" t="s">
        <v>91</v>
      </c>
      <c r="I12" s="519"/>
      <c r="J12" s="20"/>
      <c r="K12" s="20"/>
      <c r="M12" s="179" t="s">
        <v>80</v>
      </c>
      <c r="N12" s="178" t="s">
        <v>81</v>
      </c>
    </row>
    <row r="13" spans="2:14" ht="30.75" customHeight="1" x14ac:dyDescent="0.2">
      <c r="B13" s="231" t="s">
        <v>255</v>
      </c>
      <c r="C13" s="558" t="s">
        <v>334</v>
      </c>
      <c r="D13" s="558"/>
      <c r="E13" s="558"/>
      <c r="F13" s="558"/>
      <c r="G13" s="194" t="s">
        <v>253</v>
      </c>
      <c r="H13" s="539" t="s">
        <v>70</v>
      </c>
      <c r="I13" s="559"/>
      <c r="J13" s="20"/>
      <c r="K13" s="20"/>
      <c r="M13" s="179" t="s">
        <v>84</v>
      </c>
    </row>
    <row r="14" spans="2:14" ht="64.5" customHeight="1" x14ac:dyDescent="0.2">
      <c r="B14" s="231" t="s">
        <v>256</v>
      </c>
      <c r="C14" s="560" t="s">
        <v>329</v>
      </c>
      <c r="D14" s="560"/>
      <c r="E14" s="560"/>
      <c r="F14" s="560"/>
      <c r="G14" s="560"/>
      <c r="H14" s="560"/>
      <c r="I14" s="561"/>
      <c r="J14" s="25"/>
      <c r="K14" s="25"/>
      <c r="M14" s="179" t="s">
        <v>86</v>
      </c>
    </row>
    <row r="15" spans="2:14" ht="30.75" customHeight="1" x14ac:dyDescent="0.2">
      <c r="B15" s="231" t="s">
        <v>257</v>
      </c>
      <c r="C15" s="546" t="s">
        <v>327</v>
      </c>
      <c r="D15" s="547"/>
      <c r="E15" s="547"/>
      <c r="F15" s="547"/>
      <c r="G15" s="547"/>
      <c r="H15" s="547"/>
      <c r="I15" s="548"/>
      <c r="J15" s="26"/>
      <c r="K15" s="26"/>
      <c r="M15" s="179" t="s">
        <v>88</v>
      </c>
    </row>
    <row r="16" spans="2:14" ht="20.25" customHeight="1" x14ac:dyDescent="0.2">
      <c r="B16" s="231" t="s">
        <v>258</v>
      </c>
      <c r="C16" s="537" t="s">
        <v>310</v>
      </c>
      <c r="D16" s="537"/>
      <c r="E16" s="537"/>
      <c r="F16" s="537"/>
      <c r="G16" s="537"/>
      <c r="H16" s="537"/>
      <c r="I16" s="538"/>
      <c r="J16" s="27"/>
      <c r="K16" s="27"/>
      <c r="M16" s="179"/>
    </row>
    <row r="17" spans="2:18" ht="30.75" customHeight="1" x14ac:dyDescent="0.2">
      <c r="B17" s="231" t="s">
        <v>259</v>
      </c>
      <c r="C17" s="539" t="s">
        <v>308</v>
      </c>
      <c r="D17" s="540"/>
      <c r="E17" s="540"/>
      <c r="F17" s="540"/>
      <c r="G17" s="540"/>
      <c r="H17" s="540"/>
      <c r="I17" s="541"/>
      <c r="J17" s="28"/>
      <c r="K17" s="28"/>
      <c r="M17" s="179" t="s">
        <v>91</v>
      </c>
    </row>
    <row r="18" spans="2:18" ht="18" customHeight="1" x14ac:dyDescent="0.2">
      <c r="B18" s="542" t="s">
        <v>265</v>
      </c>
      <c r="C18" s="543" t="s">
        <v>237</v>
      </c>
      <c r="D18" s="543"/>
      <c r="E18" s="543"/>
      <c r="F18" s="544" t="s">
        <v>238</v>
      </c>
      <c r="G18" s="544"/>
      <c r="H18" s="544"/>
      <c r="I18" s="545"/>
      <c r="J18" s="192"/>
      <c r="K18" s="29"/>
      <c r="M18" s="179"/>
    </row>
    <row r="19" spans="2:18" ht="25.5" customHeight="1" x14ac:dyDescent="0.2">
      <c r="B19" s="542"/>
      <c r="C19" s="537" t="s">
        <v>311</v>
      </c>
      <c r="D19" s="537"/>
      <c r="E19" s="537"/>
      <c r="F19" s="537" t="s">
        <v>332</v>
      </c>
      <c r="G19" s="537"/>
      <c r="H19" s="537"/>
      <c r="I19" s="538"/>
      <c r="J19" s="27"/>
      <c r="K19" s="27"/>
      <c r="M19" s="179"/>
    </row>
    <row r="20" spans="2:18" ht="39.75" customHeight="1" x14ac:dyDescent="0.2">
      <c r="B20" s="231" t="s">
        <v>266</v>
      </c>
      <c r="C20" s="515" t="s">
        <v>312</v>
      </c>
      <c r="D20" s="516"/>
      <c r="E20" s="517"/>
      <c r="F20" s="518" t="s">
        <v>312</v>
      </c>
      <c r="G20" s="518"/>
      <c r="H20" s="518"/>
      <c r="I20" s="519"/>
      <c r="J20" s="20"/>
      <c r="K20" s="20"/>
      <c r="M20" s="179"/>
    </row>
    <row r="21" spans="2:18" ht="42" customHeight="1" x14ac:dyDescent="0.2">
      <c r="B21" s="231" t="s">
        <v>267</v>
      </c>
      <c r="C21" s="520" t="s">
        <v>313</v>
      </c>
      <c r="D21" s="521"/>
      <c r="E21" s="522"/>
      <c r="F21" s="520" t="s">
        <v>314</v>
      </c>
      <c r="G21" s="521"/>
      <c r="H21" s="521"/>
      <c r="I21" s="523"/>
      <c r="J21" s="26"/>
      <c r="K21" s="26"/>
      <c r="M21" s="179"/>
    </row>
    <row r="22" spans="2:18" ht="23.25" customHeight="1" x14ac:dyDescent="0.2">
      <c r="B22" s="231" t="s">
        <v>268</v>
      </c>
      <c r="C22" s="524">
        <v>44197</v>
      </c>
      <c r="D22" s="521"/>
      <c r="E22" s="522"/>
      <c r="F22" s="194" t="s">
        <v>271</v>
      </c>
      <c r="G22" s="211">
        <v>9.6000000000000002E-2</v>
      </c>
      <c r="H22" s="248" t="s">
        <v>275</v>
      </c>
      <c r="I22" s="212">
        <f>G22</f>
        <v>9.6000000000000002E-2</v>
      </c>
      <c r="J22" s="225"/>
      <c r="K22" s="31"/>
      <c r="M22" s="179"/>
    </row>
    <row r="23" spans="2:18" ht="27" customHeight="1" x14ac:dyDescent="0.2">
      <c r="B23" s="231" t="s">
        <v>269</v>
      </c>
      <c r="C23" s="524">
        <v>44561</v>
      </c>
      <c r="D23" s="521"/>
      <c r="E23" s="522"/>
      <c r="F23" s="194" t="s">
        <v>272</v>
      </c>
      <c r="G23" s="520">
        <v>0.16400000000000001</v>
      </c>
      <c r="H23" s="521"/>
      <c r="I23" s="523"/>
      <c r="J23" s="32"/>
      <c r="K23" s="32"/>
      <c r="M23" s="179"/>
      <c r="N23" s="181"/>
      <c r="P23" s="178">
        <f>N24*M23</f>
        <v>0</v>
      </c>
      <c r="R23" s="178">
        <v>9.5300000000000003E-3</v>
      </c>
    </row>
    <row r="24" spans="2:18" ht="30.75" customHeight="1" x14ac:dyDescent="0.2">
      <c r="B24" s="232" t="s">
        <v>270</v>
      </c>
      <c r="C24" s="528" t="s">
        <v>88</v>
      </c>
      <c r="D24" s="529"/>
      <c r="E24" s="530"/>
      <c r="F24" s="199" t="s">
        <v>274</v>
      </c>
      <c r="G24" s="520" t="s">
        <v>223</v>
      </c>
      <c r="H24" s="521"/>
      <c r="I24" s="523"/>
      <c r="J24" s="192"/>
      <c r="K24" s="191"/>
      <c r="M24" s="180"/>
      <c r="N24" s="182"/>
      <c r="O24" s="182" t="e">
        <f>N24/N23</f>
        <v>#DIV/0!</v>
      </c>
      <c r="P24" s="182"/>
      <c r="R24" s="178">
        <v>9.5300000000000003E-3</v>
      </c>
    </row>
    <row r="25" spans="2:18" ht="22.5" customHeight="1" x14ac:dyDescent="0.2">
      <c r="B25" s="509" t="s">
        <v>235</v>
      </c>
      <c r="C25" s="510"/>
      <c r="D25" s="510"/>
      <c r="E25" s="510"/>
      <c r="F25" s="510"/>
      <c r="G25" s="510"/>
      <c r="H25" s="510"/>
      <c r="I25" s="511"/>
      <c r="J25" s="64"/>
      <c r="K25" s="64"/>
      <c r="L25" s="176"/>
      <c r="M25" s="179"/>
      <c r="R25" s="178">
        <v>1.6199999999999999E-2</v>
      </c>
    </row>
    <row r="26" spans="2:18" ht="43.5" customHeight="1" x14ac:dyDescent="0.2">
      <c r="B26" s="200" t="s">
        <v>105</v>
      </c>
      <c r="C26" s="228" t="s">
        <v>261</v>
      </c>
      <c r="D26" s="228" t="s">
        <v>260</v>
      </c>
      <c r="E26" s="202" t="s">
        <v>264</v>
      </c>
      <c r="F26" s="228" t="s">
        <v>263</v>
      </c>
      <c r="G26" s="228" t="s">
        <v>262</v>
      </c>
      <c r="H26" s="202" t="s">
        <v>276</v>
      </c>
      <c r="I26" s="203" t="s">
        <v>273</v>
      </c>
      <c r="J26" s="241"/>
      <c r="K26" s="242"/>
      <c r="L26" s="176"/>
      <c r="M26" s="179"/>
      <c r="R26" s="178">
        <v>1.6199999999999999E-2</v>
      </c>
    </row>
    <row r="27" spans="2:18" ht="15" customHeight="1" x14ac:dyDescent="0.2">
      <c r="B27" s="204" t="s">
        <v>333</v>
      </c>
      <c r="C27" s="213">
        <v>1.4500000000000001E-2</v>
      </c>
      <c r="D27" s="214">
        <v>1.06E-2</v>
      </c>
      <c r="E27" s="207">
        <f>IF(OR(C27=0,C27=""),0,D27/C27)</f>
        <v>0.73103448275862071</v>
      </c>
      <c r="F27" s="595">
        <f>SUM(C27:C38)</f>
        <v>0.16379999999999997</v>
      </c>
      <c r="G27" s="598">
        <f>SUM(D27:D38)</f>
        <v>0.16401891999999998</v>
      </c>
      <c r="H27" s="247">
        <f>+(D27*100%)/$G$23</f>
        <v>6.4634146341463417E-2</v>
      </c>
      <c r="I27" s="601">
        <f>G27+I22</f>
        <v>0.26001891999999999</v>
      </c>
      <c r="J27" s="261"/>
      <c r="K27" s="75"/>
    </row>
    <row r="28" spans="2:18" ht="15" customHeight="1" x14ac:dyDescent="0.2">
      <c r="B28" s="204" t="s">
        <v>114</v>
      </c>
      <c r="C28" s="213">
        <v>1.18E-2</v>
      </c>
      <c r="D28" s="214">
        <v>1.18E-2</v>
      </c>
      <c r="E28" s="207">
        <f t="shared" ref="E28:E38" si="0">IF(OR(C28=0,C28=""),0,D28/C28)</f>
        <v>1</v>
      </c>
      <c r="F28" s="596"/>
      <c r="G28" s="599"/>
      <c r="H28" s="247">
        <f>+IF(D28="","",((D28*100%)/$G$23)+H27)</f>
        <v>0.13658536585365855</v>
      </c>
      <c r="I28" s="602"/>
      <c r="J28" s="262"/>
      <c r="K28" s="243"/>
    </row>
    <row r="29" spans="2:18" ht="15" customHeight="1" x14ac:dyDescent="0.2">
      <c r="B29" s="204" t="s">
        <v>115</v>
      </c>
      <c r="C29" s="213">
        <v>1.21E-2</v>
      </c>
      <c r="D29" s="214">
        <v>1.15E-2</v>
      </c>
      <c r="E29" s="207">
        <f t="shared" si="0"/>
        <v>0.95041322314049592</v>
      </c>
      <c r="F29" s="596"/>
      <c r="G29" s="599"/>
      <c r="H29" s="247">
        <f t="shared" ref="H29:H38" si="1">+IF(D29="","",((D29*100%)/$G$23)+H28)</f>
        <v>0.20670731707317075</v>
      </c>
      <c r="I29" s="602"/>
      <c r="J29" s="246"/>
      <c r="K29" s="243">
        <v>3.4999999999999997E-5</v>
      </c>
    </row>
    <row r="30" spans="2:18" ht="15" customHeight="1" x14ac:dyDescent="0.2">
      <c r="B30" s="204" t="s">
        <v>116</v>
      </c>
      <c r="C30" s="213">
        <v>1.54E-2</v>
      </c>
      <c r="D30" s="214">
        <v>1.4999999999999999E-2</v>
      </c>
      <c r="E30" s="207">
        <f t="shared" si="0"/>
        <v>0.97402597402597391</v>
      </c>
      <c r="F30" s="596"/>
      <c r="G30" s="599"/>
      <c r="H30" s="247">
        <f t="shared" si="1"/>
        <v>0.29817073170731712</v>
      </c>
      <c r="I30" s="602"/>
      <c r="J30" s="239"/>
      <c r="K30" s="243"/>
    </row>
    <row r="31" spans="2:18" ht="15" customHeight="1" x14ac:dyDescent="0.2">
      <c r="B31" s="204" t="s">
        <v>117</v>
      </c>
      <c r="C31" s="213">
        <v>1.54E-2</v>
      </c>
      <c r="D31" s="214">
        <v>1.26E-2</v>
      </c>
      <c r="E31" s="207">
        <f t="shared" si="0"/>
        <v>0.81818181818181812</v>
      </c>
      <c r="F31" s="596"/>
      <c r="G31" s="599"/>
      <c r="H31" s="247">
        <f t="shared" si="1"/>
        <v>0.37500000000000006</v>
      </c>
      <c r="I31" s="602"/>
      <c r="J31" s="239"/>
      <c r="K31" s="239"/>
    </row>
    <row r="32" spans="2:18" ht="15" customHeight="1" x14ac:dyDescent="0.2">
      <c r="B32" s="204" t="s">
        <v>118</v>
      </c>
      <c r="C32" s="213">
        <v>1.54E-2</v>
      </c>
      <c r="D32" s="214">
        <v>1.2E-2</v>
      </c>
      <c r="E32" s="207">
        <f t="shared" si="0"/>
        <v>0.77922077922077926</v>
      </c>
      <c r="F32" s="596"/>
      <c r="G32" s="599"/>
      <c r="H32" s="247">
        <f t="shared" si="1"/>
        <v>0.44817073170731714</v>
      </c>
      <c r="I32" s="602"/>
      <c r="J32" s="280"/>
      <c r="K32" s="239"/>
    </row>
    <row r="33" spans="2:11" ht="15" customHeight="1" x14ac:dyDescent="0.2">
      <c r="B33" s="204" t="s">
        <v>119</v>
      </c>
      <c r="C33" s="213">
        <v>1.32E-2</v>
      </c>
      <c r="D33" s="214">
        <v>1.2999999999999999E-2</v>
      </c>
      <c r="E33" s="207">
        <f t="shared" si="0"/>
        <v>0.98484848484848486</v>
      </c>
      <c r="F33" s="596"/>
      <c r="G33" s="599"/>
      <c r="H33" s="247">
        <f>+IF(D33="","",((D33*100%)/$G$23)+H32)</f>
        <v>0.52743902439024393</v>
      </c>
      <c r="I33" s="602"/>
      <c r="J33" s="270"/>
      <c r="K33" s="271"/>
    </row>
    <row r="34" spans="2:11" ht="15" customHeight="1" x14ac:dyDescent="0.2">
      <c r="B34" s="204" t="s">
        <v>120</v>
      </c>
      <c r="C34" s="213">
        <v>1.32E-2</v>
      </c>
      <c r="D34" s="214">
        <v>1.2999999999999999E-2</v>
      </c>
      <c r="E34" s="207">
        <f t="shared" si="0"/>
        <v>0.98484848484848486</v>
      </c>
      <c r="F34" s="596"/>
      <c r="G34" s="599"/>
      <c r="H34" s="247">
        <f t="shared" si="1"/>
        <v>0.60670731707317072</v>
      </c>
      <c r="I34" s="602"/>
      <c r="J34" s="279"/>
      <c r="K34" s="271">
        <f>+J34-0.004</f>
        <v>-4.0000000000000001E-3</v>
      </c>
    </row>
    <row r="35" spans="2:11" ht="15" customHeight="1" x14ac:dyDescent="0.2">
      <c r="B35" s="204" t="s">
        <v>121</v>
      </c>
      <c r="C35" s="213">
        <v>1.32E-2</v>
      </c>
      <c r="D35" s="214">
        <v>1.2999999999999999E-2</v>
      </c>
      <c r="E35" s="207">
        <f t="shared" si="0"/>
        <v>0.98484848484848486</v>
      </c>
      <c r="F35" s="596"/>
      <c r="G35" s="599"/>
      <c r="H35" s="247">
        <f t="shared" si="1"/>
        <v>0.6859756097560975</v>
      </c>
      <c r="I35" s="602"/>
      <c r="J35" s="239"/>
      <c r="K35" s="243"/>
    </row>
    <row r="36" spans="2:11" ht="15" customHeight="1" x14ac:dyDescent="0.2">
      <c r="B36" s="204" t="s">
        <v>122</v>
      </c>
      <c r="C36" s="213">
        <v>1.32E-2</v>
      </c>
      <c r="D36" s="214">
        <f>+C36*0.9181</f>
        <v>1.211892E-2</v>
      </c>
      <c r="E36" s="207">
        <f t="shared" si="0"/>
        <v>0.91810000000000003</v>
      </c>
      <c r="F36" s="596"/>
      <c r="G36" s="599"/>
      <c r="H36" s="247">
        <f t="shared" si="1"/>
        <v>0.75987146341463407</v>
      </c>
      <c r="I36" s="602"/>
      <c r="J36" s="274"/>
      <c r="K36" s="243"/>
    </row>
    <row r="37" spans="2:11" ht="15" customHeight="1" x14ac:dyDescent="0.2">
      <c r="B37" s="204" t="s">
        <v>123</v>
      </c>
      <c r="C37" s="213">
        <v>1.32E-2</v>
      </c>
      <c r="D37" s="214">
        <v>1.6199999999999999E-2</v>
      </c>
      <c r="E37" s="207">
        <f t="shared" si="0"/>
        <v>1.2272727272727273</v>
      </c>
      <c r="F37" s="596"/>
      <c r="G37" s="599"/>
      <c r="H37" s="247">
        <f t="shared" si="1"/>
        <v>0.8586519512195121</v>
      </c>
      <c r="I37" s="602"/>
      <c r="J37" s="275"/>
      <c r="K37" s="243"/>
    </row>
    <row r="38" spans="2:11" ht="15" customHeight="1" x14ac:dyDescent="0.2">
      <c r="B38" s="204" t="s">
        <v>124</v>
      </c>
      <c r="C38" s="213">
        <v>1.32E-2</v>
      </c>
      <c r="D38" s="214">
        <v>2.3199999999999998E-2</v>
      </c>
      <c r="E38" s="207">
        <f t="shared" si="0"/>
        <v>1.7575757575757576</v>
      </c>
      <c r="F38" s="597"/>
      <c r="G38" s="600"/>
      <c r="H38" s="273">
        <f t="shared" si="1"/>
        <v>1.0001153658536583</v>
      </c>
      <c r="I38" s="603"/>
      <c r="J38" s="276"/>
      <c r="K38" s="243"/>
    </row>
    <row r="39" spans="2:11" ht="43.5" customHeight="1" x14ac:dyDescent="0.2">
      <c r="B39" s="216" t="s">
        <v>277</v>
      </c>
      <c r="C39" s="512" t="s">
        <v>358</v>
      </c>
      <c r="D39" s="513"/>
      <c r="E39" s="513"/>
      <c r="F39" s="513"/>
      <c r="G39" s="513"/>
      <c r="H39" s="513"/>
      <c r="I39" s="514"/>
      <c r="J39" s="269"/>
      <c r="K39" s="263"/>
    </row>
    <row r="40" spans="2:11" ht="34.5" customHeight="1" x14ac:dyDescent="0.2">
      <c r="B40" s="494"/>
      <c r="C40" s="495"/>
      <c r="D40" s="495"/>
      <c r="E40" s="495"/>
      <c r="F40" s="495"/>
      <c r="G40" s="495"/>
      <c r="H40" s="495"/>
      <c r="I40" s="496"/>
      <c r="J40" s="265"/>
      <c r="K40" s="64"/>
    </row>
    <row r="41" spans="2:11" ht="34.5" customHeight="1" x14ac:dyDescent="0.2">
      <c r="B41" s="497"/>
      <c r="C41" s="498"/>
      <c r="D41" s="498"/>
      <c r="E41" s="498"/>
      <c r="F41" s="498"/>
      <c r="G41" s="498"/>
      <c r="H41" s="498"/>
      <c r="I41" s="499"/>
      <c r="J41" s="40"/>
      <c r="K41" s="40"/>
    </row>
    <row r="42" spans="2:11" ht="34.5" customHeight="1" x14ac:dyDescent="0.2">
      <c r="B42" s="497"/>
      <c r="C42" s="498"/>
      <c r="D42" s="498"/>
      <c r="E42" s="498"/>
      <c r="F42" s="498"/>
      <c r="G42" s="498"/>
      <c r="H42" s="498"/>
      <c r="I42" s="499"/>
      <c r="J42" s="40"/>
      <c r="K42" s="40"/>
    </row>
    <row r="43" spans="2:11" ht="34.5" customHeight="1" x14ac:dyDescent="0.2">
      <c r="B43" s="497"/>
      <c r="C43" s="498"/>
      <c r="D43" s="498"/>
      <c r="E43" s="498"/>
      <c r="F43" s="498"/>
      <c r="G43" s="498"/>
      <c r="H43" s="498"/>
      <c r="I43" s="499"/>
      <c r="J43" s="40"/>
      <c r="K43" s="40"/>
    </row>
    <row r="44" spans="2:11" ht="101.25" customHeight="1" x14ac:dyDescent="0.2">
      <c r="B44" s="500"/>
      <c r="C44" s="501"/>
      <c r="D44" s="501"/>
      <c r="E44" s="501"/>
      <c r="F44" s="501"/>
      <c r="G44" s="501"/>
      <c r="H44" s="501"/>
      <c r="I44" s="502"/>
      <c r="J44" s="41"/>
      <c r="K44" s="41"/>
    </row>
    <row r="45" spans="2:11" ht="126" customHeight="1" x14ac:dyDescent="0.2">
      <c r="B45" s="231" t="s">
        <v>278</v>
      </c>
      <c r="C45" s="589" t="s">
        <v>359</v>
      </c>
      <c r="D45" s="504"/>
      <c r="E45" s="504"/>
      <c r="F45" s="504"/>
      <c r="G45" s="504"/>
      <c r="H45" s="504"/>
      <c r="I45" s="505"/>
      <c r="J45" s="42"/>
      <c r="K45" s="42"/>
    </row>
    <row r="46" spans="2:11" ht="48.75" customHeight="1" x14ac:dyDescent="0.2">
      <c r="B46" s="231" t="s">
        <v>279</v>
      </c>
      <c r="C46" s="503" t="s">
        <v>223</v>
      </c>
      <c r="D46" s="506"/>
      <c r="E46" s="506"/>
      <c r="F46" s="506"/>
      <c r="G46" s="506"/>
      <c r="H46" s="506"/>
      <c r="I46" s="507"/>
      <c r="J46" s="42"/>
      <c r="K46" s="42"/>
    </row>
    <row r="47" spans="2:11" ht="42.75" customHeight="1" x14ac:dyDescent="0.2">
      <c r="B47" s="217" t="s">
        <v>280</v>
      </c>
      <c r="C47" s="503" t="s">
        <v>342</v>
      </c>
      <c r="D47" s="506"/>
      <c r="E47" s="506"/>
      <c r="F47" s="506"/>
      <c r="G47" s="506"/>
      <c r="H47" s="506"/>
      <c r="I47" s="507"/>
      <c r="J47" s="42"/>
      <c r="K47" s="42"/>
    </row>
    <row r="48" spans="2:11" ht="22.5" customHeight="1" x14ac:dyDescent="0.2">
      <c r="B48" s="509" t="s">
        <v>236</v>
      </c>
      <c r="C48" s="510"/>
      <c r="D48" s="510"/>
      <c r="E48" s="510"/>
      <c r="F48" s="510"/>
      <c r="G48" s="510"/>
      <c r="H48" s="510"/>
      <c r="I48" s="511"/>
      <c r="J48" s="42"/>
      <c r="K48" s="42"/>
    </row>
    <row r="49" spans="2:11" ht="22.5" customHeight="1" x14ac:dyDescent="0.2">
      <c r="B49" s="489" t="s">
        <v>281</v>
      </c>
      <c r="C49" s="233" t="s">
        <v>282</v>
      </c>
      <c r="D49" s="491" t="s">
        <v>283</v>
      </c>
      <c r="E49" s="491"/>
      <c r="F49" s="491"/>
      <c r="G49" s="491" t="s">
        <v>284</v>
      </c>
      <c r="H49" s="491"/>
      <c r="I49" s="492"/>
      <c r="J49" s="43"/>
      <c r="K49" s="43"/>
    </row>
    <row r="50" spans="2:11" ht="30.75" customHeight="1" x14ac:dyDescent="0.2">
      <c r="B50" s="490"/>
      <c r="C50" s="210" t="s">
        <v>338</v>
      </c>
      <c r="D50" s="493" t="s">
        <v>338</v>
      </c>
      <c r="E50" s="493"/>
      <c r="F50" s="493"/>
      <c r="G50" s="493" t="s">
        <v>338</v>
      </c>
      <c r="H50" s="493"/>
      <c r="I50" s="508"/>
      <c r="J50" s="43"/>
      <c r="K50" s="43"/>
    </row>
    <row r="51" spans="2:11" ht="32.25" customHeight="1" x14ac:dyDescent="0.2">
      <c r="B51" s="218" t="s">
        <v>285</v>
      </c>
      <c r="C51" s="493" t="s">
        <v>352</v>
      </c>
      <c r="D51" s="493"/>
      <c r="E51" s="493"/>
      <c r="F51" s="493"/>
      <c r="G51" s="493"/>
      <c r="H51" s="493"/>
      <c r="I51" s="508"/>
      <c r="J51" s="46"/>
      <c r="K51" s="46"/>
    </row>
    <row r="52" spans="2:11" ht="28.5" customHeight="1" x14ac:dyDescent="0.2">
      <c r="B52" s="219" t="s">
        <v>286</v>
      </c>
      <c r="C52" s="493" t="s">
        <v>350</v>
      </c>
      <c r="D52" s="493"/>
      <c r="E52" s="493"/>
      <c r="F52" s="493"/>
      <c r="G52" s="493"/>
      <c r="H52" s="493"/>
      <c r="I52" s="508"/>
      <c r="J52" s="46"/>
      <c r="K52" s="46"/>
    </row>
    <row r="53" spans="2:11" ht="30" customHeight="1" x14ac:dyDescent="0.2">
      <c r="B53" s="217" t="s">
        <v>287</v>
      </c>
      <c r="C53" s="493" t="s">
        <v>345</v>
      </c>
      <c r="D53" s="493"/>
      <c r="E53" s="493"/>
      <c r="F53" s="493"/>
      <c r="G53" s="493"/>
      <c r="H53" s="493"/>
      <c r="I53" s="508"/>
      <c r="J53" s="47"/>
      <c r="K53" s="47"/>
    </row>
    <row r="54" spans="2:11" ht="31.5" customHeight="1" thickBot="1" x14ac:dyDescent="0.25">
      <c r="B54" s="220" t="s">
        <v>288</v>
      </c>
      <c r="C54" s="566"/>
      <c r="D54" s="566"/>
      <c r="E54" s="566"/>
      <c r="F54" s="566"/>
      <c r="G54" s="566"/>
      <c r="H54" s="566"/>
      <c r="I54" s="567"/>
      <c r="J54" s="53"/>
      <c r="K54" s="53"/>
    </row>
    <row r="55" spans="2:11" x14ac:dyDescent="0.2">
      <c r="B55" s="48"/>
      <c r="C55" s="49"/>
      <c r="D55" s="49"/>
      <c r="E55" s="50"/>
      <c r="F55" s="50"/>
      <c r="G55" s="51"/>
      <c r="H55" s="252"/>
      <c r="I55" s="49"/>
      <c r="J55" s="53"/>
      <c r="K55" s="53"/>
    </row>
    <row r="56" spans="2:11" x14ac:dyDescent="0.2">
      <c r="B56" s="48"/>
      <c r="C56" s="49"/>
      <c r="D56" s="49"/>
      <c r="E56" s="50"/>
      <c r="F56" s="50"/>
      <c r="G56" s="51"/>
      <c r="H56" s="252"/>
      <c r="I56" s="49"/>
      <c r="J56" s="53"/>
      <c r="K56" s="53"/>
    </row>
    <row r="57" spans="2:11" x14ac:dyDescent="0.2">
      <c r="B57" s="48"/>
      <c r="C57" s="49"/>
      <c r="D57" s="49"/>
      <c r="E57" s="50"/>
      <c r="F57" s="50"/>
      <c r="G57" s="51"/>
      <c r="H57" s="252"/>
      <c r="I57" s="49"/>
      <c r="J57" s="53"/>
      <c r="K57" s="53"/>
    </row>
    <row r="58" spans="2:11" x14ac:dyDescent="0.2">
      <c r="B58" s="48"/>
      <c r="C58" s="49"/>
      <c r="D58" s="49"/>
      <c r="E58" s="50"/>
      <c r="F58" s="50"/>
      <c r="G58" s="51"/>
      <c r="H58" s="252"/>
      <c r="I58" s="49"/>
      <c r="J58" s="53"/>
      <c r="K58" s="53"/>
    </row>
    <row r="59" spans="2:11" x14ac:dyDescent="0.2">
      <c r="B59" s="48"/>
      <c r="C59" s="49"/>
      <c r="D59" s="49"/>
      <c r="E59" s="50"/>
      <c r="F59" s="50"/>
      <c r="G59" s="51"/>
      <c r="H59" s="252"/>
      <c r="I59" s="49"/>
      <c r="J59" s="53"/>
      <c r="K59" s="53"/>
    </row>
    <row r="60" spans="2:11" ht="25.5" customHeight="1" x14ac:dyDescent="0.2">
      <c r="B60" s="48"/>
      <c r="C60" s="49"/>
      <c r="D60" s="49"/>
      <c r="E60" s="50"/>
      <c r="F60" s="50"/>
      <c r="G60" s="51"/>
      <c r="H60" s="252"/>
      <c r="I60" s="49"/>
      <c r="J60" s="53"/>
      <c r="K60" s="53"/>
    </row>
  </sheetData>
  <sheetProtection algorithmName="SHA-512" hashValue="h4z7bCed3urNVx3+FnYA8B516RS8D9MvtaUedTbMhIxrvQGTL9lByfDj6HvpS6/gV5iF+3ovlamZEh6T0Oab0g==" saltValue="k8Bf+zo5sIehuJAugX8ZOA=="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88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8801"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A35" zoomScale="110" zoomScaleNormal="110" workbookViewId="0">
      <selection activeCell="B40" sqref="B40:I44"/>
    </sheetView>
  </sheetViews>
  <sheetFormatPr baseColWidth="10" defaultColWidth="0" defaultRowHeight="12.75" x14ac:dyDescent="0.2"/>
  <cols>
    <col min="1" max="1" width="1" style="10" customWidth="1"/>
    <col min="2" max="2" width="25.42578125" style="8" customWidth="1"/>
    <col min="3" max="3" width="14.5703125" style="260" customWidth="1"/>
    <col min="4" max="4" width="20.140625" style="260" customWidth="1"/>
    <col min="5" max="5" width="16.42578125" style="260" customWidth="1"/>
    <col min="6" max="6" width="25" style="7" customWidth="1"/>
    <col min="7" max="7" width="22" style="9" customWidth="1"/>
    <col min="8" max="8" width="20.5703125" style="7" customWidth="1"/>
    <col min="9" max="9" width="22.42578125" style="7" customWidth="1"/>
    <col min="10" max="11" width="22.42578125" style="10" customWidth="1"/>
    <col min="12" max="12" width="0" style="11" hidden="1" customWidth="1"/>
    <col min="13" max="14" width="0" style="178" hidden="1" customWidth="1"/>
    <col min="15" max="21" width="0" style="11" hidden="1" customWidth="1"/>
    <col min="22" max="24" width="0" style="12" hidden="1" customWidth="1"/>
    <col min="25" max="16384" width="11.42578125" style="7" hidden="1"/>
  </cols>
  <sheetData>
    <row r="1" spans="2:14" ht="37.5" customHeight="1" x14ac:dyDescent="0.2">
      <c r="B1" s="562"/>
      <c r="C1" s="568" t="s">
        <v>25</v>
      </c>
      <c r="D1" s="568"/>
      <c r="E1" s="568"/>
      <c r="F1" s="568"/>
      <c r="G1" s="568"/>
      <c r="H1" s="568"/>
      <c r="I1" s="564"/>
      <c r="J1" s="13"/>
      <c r="K1" s="13"/>
      <c r="M1" s="177" t="s">
        <v>47</v>
      </c>
    </row>
    <row r="2" spans="2:14" ht="37.5" customHeight="1" x14ac:dyDescent="0.2">
      <c r="B2" s="563"/>
      <c r="C2" s="569" t="s">
        <v>239</v>
      </c>
      <c r="D2" s="569"/>
      <c r="E2" s="569"/>
      <c r="F2" s="569"/>
      <c r="G2" s="569"/>
      <c r="H2" s="569"/>
      <c r="I2" s="565"/>
      <c r="J2" s="13"/>
      <c r="K2" s="13"/>
      <c r="M2" s="177" t="s">
        <v>48</v>
      </c>
    </row>
    <row r="3" spans="2:14" ht="37.5" customHeight="1" x14ac:dyDescent="0.2">
      <c r="B3" s="563"/>
      <c r="C3" s="629" t="s">
        <v>240</v>
      </c>
      <c r="D3" s="629"/>
      <c r="E3" s="629"/>
      <c r="F3" s="569" t="s">
        <v>241</v>
      </c>
      <c r="G3" s="569"/>
      <c r="H3" s="569"/>
      <c r="I3" s="565"/>
      <c r="J3" s="13"/>
      <c r="K3" s="13"/>
      <c r="M3" s="177" t="s">
        <v>50</v>
      </c>
    </row>
    <row r="4" spans="2:14" ht="23.25" customHeight="1" x14ac:dyDescent="0.2">
      <c r="B4" s="570"/>
      <c r="C4" s="571"/>
      <c r="D4" s="571"/>
      <c r="E4" s="571"/>
      <c r="F4" s="571"/>
      <c r="G4" s="571"/>
      <c r="H4" s="571"/>
      <c r="I4" s="572"/>
      <c r="J4" s="15"/>
      <c r="K4" s="15"/>
    </row>
    <row r="5" spans="2:14" ht="24" customHeight="1" x14ac:dyDescent="0.2">
      <c r="B5" s="573" t="s">
        <v>234</v>
      </c>
      <c r="C5" s="574"/>
      <c r="D5" s="574"/>
      <c r="E5" s="574"/>
      <c r="F5" s="574"/>
      <c r="G5" s="574"/>
      <c r="H5" s="574"/>
      <c r="I5" s="575"/>
      <c r="J5" s="64"/>
      <c r="K5" s="64"/>
      <c r="N5" s="178" t="s">
        <v>57</v>
      </c>
    </row>
    <row r="6" spans="2:14" ht="30.75" customHeight="1" x14ac:dyDescent="0.2">
      <c r="B6" s="231" t="s">
        <v>242</v>
      </c>
      <c r="C6" s="254">
        <v>4</v>
      </c>
      <c r="D6" s="628" t="s">
        <v>243</v>
      </c>
      <c r="E6" s="628"/>
      <c r="F6" s="537" t="s">
        <v>292</v>
      </c>
      <c r="G6" s="537"/>
      <c r="H6" s="537"/>
      <c r="I6" s="538"/>
      <c r="J6" s="18"/>
      <c r="K6" s="18"/>
      <c r="M6" s="177" t="s">
        <v>60</v>
      </c>
      <c r="N6" s="178" t="s">
        <v>61</v>
      </c>
    </row>
    <row r="7" spans="2:14" ht="30.75" customHeight="1" x14ac:dyDescent="0.2">
      <c r="B7" s="231" t="s">
        <v>244</v>
      </c>
      <c r="C7" s="254" t="s">
        <v>81</v>
      </c>
      <c r="D7" s="628" t="s">
        <v>245</v>
      </c>
      <c r="E7" s="628"/>
      <c r="F7" s="539" t="s">
        <v>289</v>
      </c>
      <c r="G7" s="539"/>
      <c r="H7" s="194" t="s">
        <v>246</v>
      </c>
      <c r="I7" s="230" t="s">
        <v>76</v>
      </c>
      <c r="J7" s="20"/>
      <c r="K7" s="20"/>
      <c r="M7" s="177" t="s">
        <v>65</v>
      </c>
      <c r="N7" s="178" t="s">
        <v>66</v>
      </c>
    </row>
    <row r="8" spans="2:14" ht="30.75" customHeight="1" x14ac:dyDescent="0.2">
      <c r="B8" s="231" t="s">
        <v>247</v>
      </c>
      <c r="C8" s="537" t="s">
        <v>293</v>
      </c>
      <c r="D8" s="537"/>
      <c r="E8" s="537"/>
      <c r="F8" s="537"/>
      <c r="G8" s="194" t="s">
        <v>248</v>
      </c>
      <c r="H8" s="549">
        <v>7551</v>
      </c>
      <c r="I8" s="550"/>
      <c r="J8" s="22"/>
      <c r="K8" s="22"/>
      <c r="M8" s="177" t="s">
        <v>69</v>
      </c>
      <c r="N8" s="178" t="s">
        <v>70</v>
      </c>
    </row>
    <row r="9" spans="2:14" ht="30.75" customHeight="1" x14ac:dyDescent="0.2">
      <c r="B9" s="231" t="s">
        <v>48</v>
      </c>
      <c r="C9" s="551" t="s">
        <v>65</v>
      </c>
      <c r="D9" s="551"/>
      <c r="E9" s="551"/>
      <c r="F9" s="551"/>
      <c r="G9" s="194" t="s">
        <v>249</v>
      </c>
      <c r="H9" s="552" t="s">
        <v>305</v>
      </c>
      <c r="I9" s="553"/>
      <c r="J9" s="23"/>
      <c r="K9" s="23"/>
      <c r="M9" s="179" t="s">
        <v>73</v>
      </c>
    </row>
    <row r="10" spans="2:14" ht="30.75" customHeight="1" x14ac:dyDescent="0.2">
      <c r="B10" s="231" t="s">
        <v>250</v>
      </c>
      <c r="C10" s="537" t="s">
        <v>343</v>
      </c>
      <c r="D10" s="537"/>
      <c r="E10" s="537"/>
      <c r="F10" s="537"/>
      <c r="G10" s="537"/>
      <c r="H10" s="537"/>
      <c r="I10" s="538"/>
      <c r="J10" s="25"/>
      <c r="K10" s="25"/>
      <c r="M10" s="179"/>
    </row>
    <row r="11" spans="2:14" ht="30.75" customHeight="1" x14ac:dyDescent="0.2">
      <c r="B11" s="231" t="s">
        <v>251</v>
      </c>
      <c r="C11" s="539" t="s">
        <v>304</v>
      </c>
      <c r="D11" s="539"/>
      <c r="E11" s="539"/>
      <c r="F11" s="539"/>
      <c r="G11" s="539"/>
      <c r="H11" s="539"/>
      <c r="I11" s="559"/>
      <c r="J11" s="20"/>
      <c r="K11" s="20"/>
      <c r="M11" s="179"/>
      <c r="N11" s="178" t="s">
        <v>76</v>
      </c>
    </row>
    <row r="12" spans="2:14" ht="30.75" customHeight="1" x14ac:dyDescent="0.2">
      <c r="B12" s="231" t="s">
        <v>254</v>
      </c>
      <c r="C12" s="557" t="s">
        <v>323</v>
      </c>
      <c r="D12" s="557"/>
      <c r="E12" s="557"/>
      <c r="F12" s="557"/>
      <c r="G12" s="194" t="s">
        <v>252</v>
      </c>
      <c r="H12" s="518" t="s">
        <v>91</v>
      </c>
      <c r="I12" s="519"/>
      <c r="J12" s="20"/>
      <c r="K12" s="20"/>
      <c r="M12" s="179" t="s">
        <v>80</v>
      </c>
      <c r="N12" s="178" t="s">
        <v>81</v>
      </c>
    </row>
    <row r="13" spans="2:14" ht="30.75" customHeight="1" x14ac:dyDescent="0.2">
      <c r="B13" s="231" t="s">
        <v>255</v>
      </c>
      <c r="C13" s="558" t="s">
        <v>335</v>
      </c>
      <c r="D13" s="558"/>
      <c r="E13" s="558"/>
      <c r="F13" s="558"/>
      <c r="G13" s="194" t="s">
        <v>253</v>
      </c>
      <c r="H13" s="539" t="s">
        <v>70</v>
      </c>
      <c r="I13" s="559"/>
      <c r="J13" s="20"/>
      <c r="K13" s="20"/>
      <c r="M13" s="179" t="s">
        <v>84</v>
      </c>
    </row>
    <row r="14" spans="2:14" ht="44.25" customHeight="1" x14ac:dyDescent="0.2">
      <c r="B14" s="231" t="s">
        <v>256</v>
      </c>
      <c r="C14" s="560" t="s">
        <v>328</v>
      </c>
      <c r="D14" s="560"/>
      <c r="E14" s="560"/>
      <c r="F14" s="560"/>
      <c r="G14" s="560"/>
      <c r="H14" s="560"/>
      <c r="I14" s="561"/>
      <c r="J14" s="25"/>
      <c r="K14" s="25"/>
      <c r="M14" s="179" t="s">
        <v>86</v>
      </c>
    </row>
    <row r="15" spans="2:14" ht="33.75" customHeight="1" x14ac:dyDescent="0.2">
      <c r="B15" s="231" t="s">
        <v>257</v>
      </c>
      <c r="C15" s="546" t="s">
        <v>327</v>
      </c>
      <c r="D15" s="547"/>
      <c r="E15" s="547"/>
      <c r="F15" s="547"/>
      <c r="G15" s="547"/>
      <c r="H15" s="547"/>
      <c r="I15" s="548"/>
      <c r="J15" s="26"/>
      <c r="K15" s="26"/>
      <c r="M15" s="179" t="s">
        <v>88</v>
      </c>
    </row>
    <row r="16" spans="2:14" ht="22.5" customHeight="1" x14ac:dyDescent="0.2">
      <c r="B16" s="231" t="s">
        <v>258</v>
      </c>
      <c r="C16" s="537" t="s">
        <v>331</v>
      </c>
      <c r="D16" s="537"/>
      <c r="E16" s="537"/>
      <c r="F16" s="537"/>
      <c r="G16" s="537"/>
      <c r="H16" s="537"/>
      <c r="I16" s="538"/>
      <c r="J16" s="27"/>
      <c r="K16" s="27"/>
      <c r="M16" s="179"/>
    </row>
    <row r="17" spans="2:13" ht="30.75" customHeight="1" x14ac:dyDescent="0.2">
      <c r="B17" s="231" t="s">
        <v>259</v>
      </c>
      <c r="C17" s="539" t="s">
        <v>308</v>
      </c>
      <c r="D17" s="540"/>
      <c r="E17" s="540"/>
      <c r="F17" s="540"/>
      <c r="G17" s="540"/>
      <c r="H17" s="540"/>
      <c r="I17" s="541"/>
      <c r="J17" s="28"/>
      <c r="K17" s="28"/>
      <c r="M17" s="179" t="s">
        <v>91</v>
      </c>
    </row>
    <row r="18" spans="2:13" ht="18" customHeight="1" x14ac:dyDescent="0.2">
      <c r="B18" s="542" t="s">
        <v>265</v>
      </c>
      <c r="C18" s="622" t="s">
        <v>237</v>
      </c>
      <c r="D18" s="622"/>
      <c r="E18" s="622"/>
      <c r="F18" s="544" t="s">
        <v>238</v>
      </c>
      <c r="G18" s="544"/>
      <c r="H18" s="544"/>
      <c r="I18" s="545"/>
      <c r="J18" s="29"/>
      <c r="K18" s="29"/>
      <c r="M18" s="179" t="s">
        <v>79</v>
      </c>
    </row>
    <row r="19" spans="2:13" ht="39.75" customHeight="1" x14ac:dyDescent="0.2">
      <c r="B19" s="542"/>
      <c r="C19" s="623" t="s">
        <v>315</v>
      </c>
      <c r="D19" s="623"/>
      <c r="E19" s="623"/>
      <c r="F19" s="537" t="s">
        <v>316</v>
      </c>
      <c r="G19" s="537"/>
      <c r="H19" s="537"/>
      <c r="I19" s="538"/>
      <c r="J19" s="27"/>
      <c r="K19" s="27"/>
      <c r="M19" s="179" t="s">
        <v>95</v>
      </c>
    </row>
    <row r="20" spans="2:13" ht="39.75" customHeight="1" x14ac:dyDescent="0.2">
      <c r="B20" s="231" t="s">
        <v>266</v>
      </c>
      <c r="C20" s="624" t="s">
        <v>308</v>
      </c>
      <c r="D20" s="625"/>
      <c r="E20" s="626"/>
      <c r="F20" s="518" t="s">
        <v>308</v>
      </c>
      <c r="G20" s="518"/>
      <c r="H20" s="518"/>
      <c r="I20" s="519"/>
      <c r="J20" s="20"/>
      <c r="K20" s="20"/>
      <c r="M20" s="179"/>
    </row>
    <row r="21" spans="2:13" ht="42" customHeight="1" x14ac:dyDescent="0.2">
      <c r="B21" s="231" t="s">
        <v>267</v>
      </c>
      <c r="C21" s="627" t="s">
        <v>317</v>
      </c>
      <c r="D21" s="620"/>
      <c r="E21" s="621"/>
      <c r="F21" s="520" t="s">
        <v>318</v>
      </c>
      <c r="G21" s="521"/>
      <c r="H21" s="521"/>
      <c r="I21" s="523"/>
      <c r="J21" s="26"/>
      <c r="K21" s="26"/>
      <c r="M21" s="179"/>
    </row>
    <row r="22" spans="2:13" ht="33" customHeight="1" x14ac:dyDescent="0.2">
      <c r="B22" s="231" t="s">
        <v>268</v>
      </c>
      <c r="C22" s="619">
        <v>44197</v>
      </c>
      <c r="D22" s="620"/>
      <c r="E22" s="621"/>
      <c r="F22" s="194" t="s">
        <v>271</v>
      </c>
      <c r="G22" s="196">
        <v>15679</v>
      </c>
      <c r="H22" s="194" t="s">
        <v>275</v>
      </c>
      <c r="I22" s="197">
        <f>G22</f>
        <v>15679</v>
      </c>
      <c r="J22" s="31"/>
      <c r="K22" s="31"/>
      <c r="M22" s="179"/>
    </row>
    <row r="23" spans="2:13" ht="27" customHeight="1" x14ac:dyDescent="0.2">
      <c r="B23" s="231" t="s">
        <v>269</v>
      </c>
      <c r="C23" s="619">
        <v>44561</v>
      </c>
      <c r="D23" s="620"/>
      <c r="E23" s="621"/>
      <c r="F23" s="194" t="s">
        <v>272</v>
      </c>
      <c r="G23" s="590">
        <v>63860</v>
      </c>
      <c r="H23" s="591"/>
      <c r="I23" s="592"/>
      <c r="J23" s="32"/>
      <c r="K23" s="32"/>
      <c r="M23" s="179"/>
    </row>
    <row r="24" spans="2:13" ht="30.75" customHeight="1" x14ac:dyDescent="0.2">
      <c r="B24" s="232" t="s">
        <v>270</v>
      </c>
      <c r="C24" s="610" t="s">
        <v>88</v>
      </c>
      <c r="D24" s="611"/>
      <c r="E24" s="612"/>
      <c r="F24" s="199" t="s">
        <v>274</v>
      </c>
      <c r="G24" s="520" t="s">
        <v>223</v>
      </c>
      <c r="H24" s="521"/>
      <c r="I24" s="523"/>
      <c r="J24" s="29"/>
      <c r="K24" s="29"/>
      <c r="M24" s="179"/>
    </row>
    <row r="25" spans="2:13" ht="22.5" customHeight="1" x14ac:dyDescent="0.2">
      <c r="B25" s="509" t="s">
        <v>235</v>
      </c>
      <c r="C25" s="510"/>
      <c r="D25" s="510"/>
      <c r="E25" s="510"/>
      <c r="F25" s="510"/>
      <c r="G25" s="510"/>
      <c r="H25" s="510"/>
      <c r="I25" s="511"/>
      <c r="J25" s="64"/>
      <c r="K25" s="64"/>
      <c r="M25" s="179"/>
    </row>
    <row r="26" spans="2:13" ht="43.5" customHeight="1" x14ac:dyDescent="0.2">
      <c r="B26" s="200" t="s">
        <v>105</v>
      </c>
      <c r="C26" s="248" t="s">
        <v>261</v>
      </c>
      <c r="D26" s="248" t="s">
        <v>260</v>
      </c>
      <c r="E26" s="202" t="s">
        <v>264</v>
      </c>
      <c r="F26" s="228" t="s">
        <v>263</v>
      </c>
      <c r="G26" s="228" t="s">
        <v>262</v>
      </c>
      <c r="H26" s="202" t="s">
        <v>276</v>
      </c>
      <c r="I26" s="203" t="s">
        <v>273</v>
      </c>
      <c r="J26" s="27"/>
      <c r="K26" s="27"/>
      <c r="M26" s="179"/>
    </row>
    <row r="27" spans="2:13" ht="15" customHeight="1" x14ac:dyDescent="0.2">
      <c r="B27" s="204" t="s">
        <v>333</v>
      </c>
      <c r="C27" s="255">
        <v>0</v>
      </c>
      <c r="D27" s="256">
        <v>0</v>
      </c>
      <c r="E27" s="257">
        <f>IF(OR(C27=0,C27=""),0,D27/C27)</f>
        <v>0</v>
      </c>
      <c r="F27" s="613">
        <f>SUM(C27:C38)</f>
        <v>63860</v>
      </c>
      <c r="G27" s="580">
        <f>SUM(D27:D38)</f>
        <v>62963</v>
      </c>
      <c r="H27" s="208">
        <f>+(D27*100%)/$G$23</f>
        <v>0</v>
      </c>
      <c r="I27" s="583">
        <f>G27+I22</f>
        <v>78642</v>
      </c>
      <c r="J27" s="27"/>
      <c r="K27" s="235"/>
    </row>
    <row r="28" spans="2:13" ht="15" customHeight="1" x14ac:dyDescent="0.2">
      <c r="B28" s="204" t="s">
        <v>114</v>
      </c>
      <c r="C28" s="255">
        <v>0</v>
      </c>
      <c r="D28" s="256">
        <v>0</v>
      </c>
      <c r="E28" s="257">
        <f t="shared" ref="E28:E36" si="0">IF(OR(C28=0,C28=""),0,D28/C28)</f>
        <v>0</v>
      </c>
      <c r="F28" s="614"/>
      <c r="G28" s="581"/>
      <c r="H28" s="208">
        <f>+IF(D28="","",((D28*100%)/$G$23)+H27)</f>
        <v>0</v>
      </c>
      <c r="I28" s="584"/>
      <c r="J28" s="27"/>
      <c r="K28" s="39"/>
    </row>
    <row r="29" spans="2:13" ht="15" customHeight="1" x14ac:dyDescent="0.2">
      <c r="B29" s="204" t="s">
        <v>115</v>
      </c>
      <c r="C29" s="255">
        <v>3866</v>
      </c>
      <c r="D29" s="256">
        <v>3821</v>
      </c>
      <c r="E29" s="257">
        <f t="shared" si="0"/>
        <v>0.98836006207966887</v>
      </c>
      <c r="F29" s="614"/>
      <c r="G29" s="581"/>
      <c r="H29" s="208">
        <f t="shared" ref="H29:H35" si="1">+IF(D29="","",((D29*100%)/$G$23)+H28)</f>
        <v>5.9834011901033511E-2</v>
      </c>
      <c r="I29" s="584"/>
      <c r="J29" s="27"/>
      <c r="K29" s="190"/>
    </row>
    <row r="30" spans="2:13" ht="15" customHeight="1" x14ac:dyDescent="0.2">
      <c r="B30" s="204" t="s">
        <v>116</v>
      </c>
      <c r="C30" s="255">
        <v>3866</v>
      </c>
      <c r="D30" s="256">
        <v>2457</v>
      </c>
      <c r="E30" s="257">
        <f t="shared" si="0"/>
        <v>0.63554061045007759</v>
      </c>
      <c r="F30" s="614"/>
      <c r="G30" s="581"/>
      <c r="H30" s="208">
        <f t="shared" si="1"/>
        <v>9.8308800501096139E-2</v>
      </c>
      <c r="I30" s="584"/>
      <c r="J30" s="27"/>
      <c r="K30" s="190"/>
    </row>
    <row r="31" spans="2:13" ht="15" customHeight="1" x14ac:dyDescent="0.2">
      <c r="B31" s="204" t="s">
        <v>117</v>
      </c>
      <c r="C31" s="255">
        <v>3866</v>
      </c>
      <c r="D31" s="256">
        <v>3866</v>
      </c>
      <c r="E31" s="257">
        <f t="shared" si="0"/>
        <v>1</v>
      </c>
      <c r="F31" s="614"/>
      <c r="G31" s="581"/>
      <c r="H31" s="208">
        <f t="shared" si="1"/>
        <v>0.15884747886000625</v>
      </c>
      <c r="I31" s="584"/>
      <c r="J31" s="27"/>
      <c r="K31" s="190"/>
    </row>
    <row r="32" spans="2:13" ht="15" customHeight="1" x14ac:dyDescent="0.2">
      <c r="B32" s="204" t="s">
        <v>118</v>
      </c>
      <c r="C32" s="255">
        <v>3866</v>
      </c>
      <c r="D32" s="256">
        <v>4985</v>
      </c>
      <c r="E32" s="257">
        <f t="shared" si="0"/>
        <v>1.2894464562855665</v>
      </c>
      <c r="F32" s="614"/>
      <c r="G32" s="581"/>
      <c r="H32" s="208">
        <f>+IF(D32="","",((D32*100%)/$G$23)+H31)</f>
        <v>0.2369088631381146</v>
      </c>
      <c r="I32" s="584"/>
      <c r="J32" s="27"/>
      <c r="K32" s="190"/>
    </row>
    <row r="33" spans="2:11" ht="15" customHeight="1" x14ac:dyDescent="0.2">
      <c r="B33" s="204" t="s">
        <v>119</v>
      </c>
      <c r="C33" s="255">
        <v>7236</v>
      </c>
      <c r="D33" s="256">
        <v>5777</v>
      </c>
      <c r="E33" s="257">
        <f t="shared" si="0"/>
        <v>0.79836926478717518</v>
      </c>
      <c r="F33" s="614"/>
      <c r="G33" s="581"/>
      <c r="H33" s="208">
        <f t="shared" si="1"/>
        <v>0.32737237707485123</v>
      </c>
      <c r="I33" s="584"/>
      <c r="J33" s="27"/>
      <c r="K33" s="190"/>
    </row>
    <row r="34" spans="2:11" ht="15" customHeight="1" x14ac:dyDescent="0.2">
      <c r="B34" s="204" t="s">
        <v>120</v>
      </c>
      <c r="C34" s="255">
        <v>7236</v>
      </c>
      <c r="D34" s="256">
        <v>7135</v>
      </c>
      <c r="E34" s="257">
        <f t="shared" si="0"/>
        <v>0.98604201216141518</v>
      </c>
      <c r="F34" s="614"/>
      <c r="G34" s="581"/>
      <c r="H34" s="208">
        <f t="shared" si="1"/>
        <v>0.43910115878484185</v>
      </c>
      <c r="I34" s="584"/>
      <c r="J34" s="27"/>
      <c r="K34" s="190"/>
    </row>
    <row r="35" spans="2:11" ht="15" customHeight="1" x14ac:dyDescent="0.2">
      <c r="B35" s="204" t="s">
        <v>121</v>
      </c>
      <c r="C35" s="255">
        <v>8286</v>
      </c>
      <c r="D35" s="256">
        <v>8849</v>
      </c>
      <c r="E35" s="257">
        <f t="shared" si="0"/>
        <v>1.0679459328988656</v>
      </c>
      <c r="F35" s="614"/>
      <c r="G35" s="581"/>
      <c r="H35" s="208">
        <f t="shared" si="1"/>
        <v>0.57766990291262132</v>
      </c>
      <c r="I35" s="584"/>
      <c r="J35" s="27"/>
      <c r="K35" s="249"/>
    </row>
    <row r="36" spans="2:11" ht="15" customHeight="1" x14ac:dyDescent="0.2">
      <c r="B36" s="204" t="s">
        <v>122</v>
      </c>
      <c r="C36" s="255">
        <v>13851</v>
      </c>
      <c r="D36" s="256">
        <v>9532</v>
      </c>
      <c r="E36" s="257">
        <f t="shared" si="0"/>
        <v>0.68818135874666087</v>
      </c>
      <c r="F36" s="614"/>
      <c r="G36" s="581"/>
      <c r="H36" s="208">
        <f>+IF(D36="","",((D36*100%)/$G$23)+H35)</f>
        <v>0.72693391794550577</v>
      </c>
      <c r="I36" s="584"/>
      <c r="J36" s="27"/>
      <c r="K36" s="190"/>
    </row>
    <row r="37" spans="2:11" ht="15" customHeight="1" x14ac:dyDescent="0.2">
      <c r="B37" s="204" t="s">
        <v>123</v>
      </c>
      <c r="C37" s="255">
        <v>7438</v>
      </c>
      <c r="D37" s="256">
        <v>6275</v>
      </c>
      <c r="E37" s="257">
        <f>IF(OR(C37=0,C37=""),0,D37/C37)</f>
        <v>0.84364076364614149</v>
      </c>
      <c r="F37" s="614"/>
      <c r="G37" s="581"/>
      <c r="H37" s="208">
        <f>+IF(D37="","",((D37*100%)/$G$23)+H36)</f>
        <v>0.82519574068274348</v>
      </c>
      <c r="I37" s="584"/>
      <c r="J37" s="27"/>
      <c r="K37" s="190"/>
    </row>
    <row r="38" spans="2:11" ht="15" customHeight="1" x14ac:dyDescent="0.2">
      <c r="B38" s="204" t="s">
        <v>124</v>
      </c>
      <c r="C38" s="255">
        <v>4349</v>
      </c>
      <c r="D38" s="256">
        <v>10266</v>
      </c>
      <c r="E38" s="257">
        <f>IF(OR(C38=0,C38=""),0,D38/C38)</f>
        <v>2.3605426534835594</v>
      </c>
      <c r="F38" s="615"/>
      <c r="G38" s="582"/>
      <c r="H38" s="208">
        <f>+IF(D38="","",((D38*100%)/$G$23)+H37)</f>
        <v>0.98595364860632628</v>
      </c>
      <c r="I38" s="585"/>
      <c r="J38" s="27"/>
      <c r="K38" s="249"/>
    </row>
    <row r="39" spans="2:11" ht="52.5" customHeight="1" x14ac:dyDescent="0.2">
      <c r="B39" s="216" t="s">
        <v>277</v>
      </c>
      <c r="C39" s="512" t="s">
        <v>360</v>
      </c>
      <c r="D39" s="513"/>
      <c r="E39" s="513"/>
      <c r="F39" s="513"/>
      <c r="G39" s="513"/>
      <c r="H39" s="513"/>
      <c r="I39" s="514"/>
      <c r="J39" s="249"/>
      <c r="K39" s="40"/>
    </row>
    <row r="40" spans="2:11" ht="34.5" customHeight="1" x14ac:dyDescent="0.2">
      <c r="B40" s="494"/>
      <c r="C40" s="495"/>
      <c r="D40" s="495"/>
      <c r="E40" s="495"/>
      <c r="F40" s="495"/>
      <c r="G40" s="495"/>
      <c r="H40" s="495"/>
      <c r="I40" s="496"/>
      <c r="J40" s="189"/>
      <c r="K40" s="64"/>
    </row>
    <row r="41" spans="2:11" ht="34.5" customHeight="1" x14ac:dyDescent="0.2">
      <c r="B41" s="497"/>
      <c r="C41" s="498"/>
      <c r="D41" s="498"/>
      <c r="E41" s="498"/>
      <c r="F41" s="498"/>
      <c r="G41" s="498"/>
      <c r="H41" s="498"/>
      <c r="I41" s="499"/>
      <c r="J41" s="40"/>
      <c r="K41" s="226"/>
    </row>
    <row r="42" spans="2:11" ht="34.5" customHeight="1" x14ac:dyDescent="0.2">
      <c r="B42" s="497"/>
      <c r="C42" s="498"/>
      <c r="D42" s="498"/>
      <c r="E42" s="498"/>
      <c r="F42" s="498"/>
      <c r="G42" s="498"/>
      <c r="H42" s="498"/>
      <c r="I42" s="499"/>
      <c r="J42" s="40"/>
      <c r="K42" s="40"/>
    </row>
    <row r="43" spans="2:11" ht="34.5" customHeight="1" x14ac:dyDescent="0.2">
      <c r="B43" s="497"/>
      <c r="C43" s="498"/>
      <c r="D43" s="498"/>
      <c r="E43" s="498"/>
      <c r="F43" s="498"/>
      <c r="G43" s="498"/>
      <c r="H43" s="498"/>
      <c r="I43" s="499"/>
      <c r="J43" s="40"/>
      <c r="K43" s="40"/>
    </row>
    <row r="44" spans="2:11" ht="87.75" customHeight="1" x14ac:dyDescent="0.2">
      <c r="B44" s="500"/>
      <c r="C44" s="501"/>
      <c r="D44" s="501"/>
      <c r="E44" s="501"/>
      <c r="F44" s="501"/>
      <c r="G44" s="501"/>
      <c r="H44" s="501"/>
      <c r="I44" s="502"/>
      <c r="J44" s="41"/>
      <c r="K44" s="41"/>
    </row>
    <row r="45" spans="2:11" ht="120.75" customHeight="1" x14ac:dyDescent="0.2">
      <c r="B45" s="231" t="s">
        <v>278</v>
      </c>
      <c r="C45" s="589" t="s">
        <v>357</v>
      </c>
      <c r="D45" s="504"/>
      <c r="E45" s="504"/>
      <c r="F45" s="504"/>
      <c r="G45" s="504"/>
      <c r="H45" s="504"/>
      <c r="I45" s="505"/>
      <c r="J45" s="42"/>
      <c r="K45" s="42"/>
    </row>
    <row r="46" spans="2:11" ht="60.75" customHeight="1" x14ac:dyDescent="0.2">
      <c r="B46" s="231" t="s">
        <v>279</v>
      </c>
      <c r="C46" s="589" t="s">
        <v>356</v>
      </c>
      <c r="D46" s="504"/>
      <c r="E46" s="504"/>
      <c r="F46" s="504"/>
      <c r="G46" s="504"/>
      <c r="H46" s="504"/>
      <c r="I46" s="505"/>
      <c r="J46" s="42"/>
      <c r="K46" s="42"/>
    </row>
    <row r="47" spans="2:11" ht="33.75" customHeight="1" x14ac:dyDescent="0.2">
      <c r="B47" s="217" t="s">
        <v>280</v>
      </c>
      <c r="C47" s="616" t="s">
        <v>348</v>
      </c>
      <c r="D47" s="617"/>
      <c r="E47" s="617"/>
      <c r="F47" s="617"/>
      <c r="G47" s="617"/>
      <c r="H47" s="617"/>
      <c r="I47" s="618"/>
      <c r="J47" s="42"/>
      <c r="K47" s="42"/>
    </row>
    <row r="48" spans="2:11" ht="22.5" customHeight="1" x14ac:dyDescent="0.2">
      <c r="B48" s="509" t="s">
        <v>236</v>
      </c>
      <c r="C48" s="510"/>
      <c r="D48" s="510"/>
      <c r="E48" s="510"/>
      <c r="F48" s="510"/>
      <c r="G48" s="510"/>
      <c r="H48" s="510"/>
      <c r="I48" s="511"/>
      <c r="J48" s="42"/>
      <c r="K48" s="42"/>
    </row>
    <row r="49" spans="2:11" ht="22.5" customHeight="1" x14ac:dyDescent="0.2">
      <c r="B49" s="489" t="s">
        <v>281</v>
      </c>
      <c r="C49" s="258" t="s">
        <v>282</v>
      </c>
      <c r="D49" s="491" t="s">
        <v>283</v>
      </c>
      <c r="E49" s="491"/>
      <c r="F49" s="491"/>
      <c r="G49" s="491" t="s">
        <v>284</v>
      </c>
      <c r="H49" s="491"/>
      <c r="I49" s="492"/>
      <c r="J49" s="43"/>
      <c r="K49" s="43"/>
    </row>
    <row r="50" spans="2:11" ht="32.25" customHeight="1" x14ac:dyDescent="0.2">
      <c r="B50" s="490"/>
      <c r="C50" s="259" t="s">
        <v>338</v>
      </c>
      <c r="D50" s="606" t="s">
        <v>338</v>
      </c>
      <c r="E50" s="607"/>
      <c r="F50" s="608"/>
      <c r="G50" s="606" t="s">
        <v>338</v>
      </c>
      <c r="H50" s="607"/>
      <c r="I50" s="609"/>
      <c r="J50" s="43"/>
      <c r="K50" s="43"/>
    </row>
    <row r="51" spans="2:11" ht="32.25" customHeight="1" x14ac:dyDescent="0.2">
      <c r="B51" s="218" t="s">
        <v>285</v>
      </c>
      <c r="C51" s="493" t="s">
        <v>347</v>
      </c>
      <c r="D51" s="493"/>
      <c r="E51" s="493"/>
      <c r="F51" s="493"/>
      <c r="G51" s="493"/>
      <c r="H51" s="493"/>
      <c r="I51" s="508"/>
      <c r="J51" s="46"/>
      <c r="K51" s="46"/>
    </row>
    <row r="52" spans="2:11" ht="28.5" customHeight="1" x14ac:dyDescent="0.2">
      <c r="B52" s="219" t="s">
        <v>286</v>
      </c>
      <c r="C52" s="493" t="s">
        <v>351</v>
      </c>
      <c r="D52" s="493"/>
      <c r="E52" s="493"/>
      <c r="F52" s="493"/>
      <c r="G52" s="493"/>
      <c r="H52" s="493"/>
      <c r="I52" s="508"/>
      <c r="J52" s="46"/>
      <c r="K52" s="46"/>
    </row>
    <row r="53" spans="2:11" ht="30" customHeight="1" x14ac:dyDescent="0.2">
      <c r="B53" s="217" t="s">
        <v>287</v>
      </c>
      <c r="C53" s="493" t="s">
        <v>345</v>
      </c>
      <c r="D53" s="493"/>
      <c r="E53" s="493"/>
      <c r="F53" s="493"/>
      <c r="G53" s="493"/>
      <c r="H53" s="493"/>
      <c r="I53" s="508"/>
      <c r="J53" s="47"/>
      <c r="K53" s="47"/>
    </row>
    <row r="54" spans="2:11" ht="31.5" customHeight="1" thickBot="1" x14ac:dyDescent="0.25">
      <c r="B54" s="220" t="s">
        <v>288</v>
      </c>
      <c r="C54" s="566"/>
      <c r="D54" s="566"/>
      <c r="E54" s="566"/>
      <c r="F54" s="566"/>
      <c r="G54" s="566"/>
      <c r="H54" s="566"/>
      <c r="I54" s="567"/>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TXp86OC+Kwn0f5ATLcCLtxtZrgb3KQGRtESor6D1lwlQNI3UL2j5lqOn473le+qIo5tIEQhWStVEs8GreEDXOA==" saltValue="2Ff45hiXBLXCDvyHV1gQJ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disablePrompts="1"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448"/>
      <c r="C2" s="446" t="s">
        <v>24</v>
      </c>
      <c r="D2" s="446"/>
      <c r="E2" s="446"/>
      <c r="F2" s="446"/>
      <c r="G2" s="446"/>
      <c r="H2" s="446"/>
      <c r="I2" s="450"/>
      <c r="J2" s="13"/>
      <c r="K2" s="13"/>
      <c r="M2" s="14" t="s">
        <v>47</v>
      </c>
    </row>
    <row r="3" spans="2:14" ht="25.5" customHeight="1" x14ac:dyDescent="0.2">
      <c r="B3" s="449"/>
      <c r="C3" s="447" t="s">
        <v>25</v>
      </c>
      <c r="D3" s="447"/>
      <c r="E3" s="447"/>
      <c r="F3" s="447"/>
      <c r="G3" s="447"/>
      <c r="H3" s="447"/>
      <c r="I3" s="451"/>
      <c r="J3" s="13"/>
      <c r="K3" s="13"/>
      <c r="M3" s="14" t="s">
        <v>48</v>
      </c>
    </row>
    <row r="4" spans="2:14" ht="25.5" customHeight="1" x14ac:dyDescent="0.2">
      <c r="B4" s="449"/>
      <c r="C4" s="447" t="s">
        <v>49</v>
      </c>
      <c r="D4" s="447"/>
      <c r="E4" s="447"/>
      <c r="F4" s="447"/>
      <c r="G4" s="447"/>
      <c r="H4" s="447"/>
      <c r="I4" s="451"/>
      <c r="J4" s="13"/>
      <c r="K4" s="13"/>
      <c r="M4" s="14" t="s">
        <v>50</v>
      </c>
    </row>
    <row r="5" spans="2:14" ht="25.5" customHeight="1" x14ac:dyDescent="0.2">
      <c r="B5" s="449"/>
      <c r="C5" s="447" t="s">
        <v>51</v>
      </c>
      <c r="D5" s="447"/>
      <c r="E5" s="447"/>
      <c r="F5" s="447"/>
      <c r="G5" s="452" t="s">
        <v>52</v>
      </c>
      <c r="H5" s="452"/>
      <c r="I5" s="451"/>
      <c r="J5" s="13"/>
      <c r="K5" s="13"/>
      <c r="M5" s="14" t="s">
        <v>53</v>
      </c>
    </row>
    <row r="6" spans="2:14" ht="23.25" customHeight="1" x14ac:dyDescent="0.2">
      <c r="B6" s="431" t="s">
        <v>54</v>
      </c>
      <c r="C6" s="432"/>
      <c r="D6" s="432"/>
      <c r="E6" s="432"/>
      <c r="F6" s="432"/>
      <c r="G6" s="432"/>
      <c r="H6" s="432"/>
      <c r="I6" s="433"/>
      <c r="J6" s="15"/>
      <c r="K6" s="15"/>
    </row>
    <row r="7" spans="2:14" ht="24" customHeight="1" x14ac:dyDescent="0.2">
      <c r="B7" s="434" t="s">
        <v>55</v>
      </c>
      <c r="C7" s="435"/>
      <c r="D7" s="435"/>
      <c r="E7" s="435"/>
      <c r="F7" s="435"/>
      <c r="G7" s="435"/>
      <c r="H7" s="435"/>
      <c r="I7" s="436"/>
      <c r="J7" s="16"/>
      <c r="K7" s="16"/>
    </row>
    <row r="8" spans="2:14" ht="24" customHeight="1" x14ac:dyDescent="0.2">
      <c r="B8" s="437" t="s">
        <v>56</v>
      </c>
      <c r="C8" s="438"/>
      <c r="D8" s="438"/>
      <c r="E8" s="438"/>
      <c r="F8" s="438"/>
      <c r="G8" s="438"/>
      <c r="H8" s="438"/>
      <c r="I8" s="439"/>
      <c r="J8" s="64"/>
      <c r="K8" s="64"/>
      <c r="N8" s="6" t="s">
        <v>57</v>
      </c>
    </row>
    <row r="9" spans="2:14" ht="30.75" customHeight="1" x14ac:dyDescent="0.2">
      <c r="B9" s="104" t="s">
        <v>58</v>
      </c>
      <c r="C9" s="65">
        <v>14</v>
      </c>
      <c r="D9" s="443" t="s">
        <v>59</v>
      </c>
      <c r="E9" s="443"/>
      <c r="F9" s="394" t="s">
        <v>207</v>
      </c>
      <c r="G9" s="395"/>
      <c r="H9" s="395"/>
      <c r="I9" s="396"/>
      <c r="J9" s="18"/>
      <c r="K9" s="18"/>
      <c r="M9" s="14" t="s">
        <v>60</v>
      </c>
      <c r="N9" s="6" t="s">
        <v>61</v>
      </c>
    </row>
    <row r="10" spans="2:14" ht="30.75" customHeight="1" x14ac:dyDescent="0.2">
      <c r="B10" s="21" t="s">
        <v>62</v>
      </c>
      <c r="C10" s="66" t="s">
        <v>81</v>
      </c>
      <c r="D10" s="444" t="s">
        <v>63</v>
      </c>
      <c r="E10" s="445"/>
      <c r="F10" s="428" t="s">
        <v>155</v>
      </c>
      <c r="G10" s="429"/>
      <c r="H10" s="19" t="s">
        <v>64</v>
      </c>
      <c r="I10" s="82" t="s">
        <v>81</v>
      </c>
      <c r="J10" s="20"/>
      <c r="K10" s="20"/>
      <c r="M10" s="14" t="s">
        <v>65</v>
      </c>
      <c r="N10" s="6" t="s">
        <v>66</v>
      </c>
    </row>
    <row r="11" spans="2:14" ht="30.75" customHeight="1" x14ac:dyDescent="0.2">
      <c r="B11" s="21" t="s">
        <v>67</v>
      </c>
      <c r="C11" s="440" t="s">
        <v>156</v>
      </c>
      <c r="D11" s="440"/>
      <c r="E11" s="440"/>
      <c r="F11" s="440"/>
      <c r="G11" s="19" t="s">
        <v>68</v>
      </c>
      <c r="H11" s="441">
        <v>1032</v>
      </c>
      <c r="I11" s="442"/>
      <c r="J11" s="22"/>
      <c r="K11" s="22"/>
      <c r="M11" s="14" t="s">
        <v>69</v>
      </c>
      <c r="N11" s="6" t="s">
        <v>70</v>
      </c>
    </row>
    <row r="12" spans="2:14" ht="30.75" customHeight="1" x14ac:dyDescent="0.2">
      <c r="B12" s="21" t="s">
        <v>71</v>
      </c>
      <c r="C12" s="425" t="s">
        <v>65</v>
      </c>
      <c r="D12" s="425"/>
      <c r="E12" s="425"/>
      <c r="F12" s="425"/>
      <c r="G12" s="19" t="s">
        <v>72</v>
      </c>
      <c r="H12" s="630" t="s">
        <v>165</v>
      </c>
      <c r="I12" s="631"/>
      <c r="J12" s="23"/>
      <c r="K12" s="23"/>
      <c r="M12" s="24" t="s">
        <v>73</v>
      </c>
    </row>
    <row r="13" spans="2:14" ht="30.75" customHeight="1" x14ac:dyDescent="0.2">
      <c r="B13" s="21" t="s">
        <v>74</v>
      </c>
      <c r="C13" s="421" t="s">
        <v>45</v>
      </c>
      <c r="D13" s="421"/>
      <c r="E13" s="421"/>
      <c r="F13" s="421"/>
      <c r="G13" s="421"/>
      <c r="H13" s="421"/>
      <c r="I13" s="422"/>
      <c r="J13" s="25"/>
      <c r="K13" s="25"/>
      <c r="M13" s="24"/>
    </row>
    <row r="14" spans="2:14" ht="30.75" customHeight="1" x14ac:dyDescent="0.2">
      <c r="B14" s="21" t="s">
        <v>75</v>
      </c>
      <c r="C14" s="428" t="s">
        <v>153</v>
      </c>
      <c r="D14" s="429"/>
      <c r="E14" s="429"/>
      <c r="F14" s="429"/>
      <c r="G14" s="429"/>
      <c r="H14" s="429"/>
      <c r="I14" s="430"/>
      <c r="J14" s="20"/>
      <c r="K14" s="20"/>
      <c r="M14" s="24"/>
      <c r="N14" s="6" t="s">
        <v>76</v>
      </c>
    </row>
    <row r="15" spans="2:14" ht="30.75" customHeight="1" x14ac:dyDescent="0.2">
      <c r="B15" s="21" t="s">
        <v>77</v>
      </c>
      <c r="C15" s="394" t="s">
        <v>166</v>
      </c>
      <c r="D15" s="395"/>
      <c r="E15" s="395"/>
      <c r="F15" s="632"/>
      <c r="G15" s="19" t="s">
        <v>78</v>
      </c>
      <c r="H15" s="417" t="s">
        <v>91</v>
      </c>
      <c r="I15" s="418"/>
      <c r="J15" s="20"/>
      <c r="K15" s="20"/>
      <c r="M15" s="24" t="s">
        <v>80</v>
      </c>
      <c r="N15" s="6" t="s">
        <v>81</v>
      </c>
    </row>
    <row r="16" spans="2:14" ht="30.75" customHeight="1" x14ac:dyDescent="0.2">
      <c r="B16" s="21" t="s">
        <v>82</v>
      </c>
      <c r="C16" s="419" t="s">
        <v>215</v>
      </c>
      <c r="D16" s="420"/>
      <c r="E16" s="420"/>
      <c r="F16" s="420"/>
      <c r="G16" s="19" t="s">
        <v>83</v>
      </c>
      <c r="H16" s="417" t="s">
        <v>70</v>
      </c>
      <c r="I16" s="418"/>
      <c r="J16" s="20"/>
      <c r="K16" s="20"/>
      <c r="M16" s="24" t="s">
        <v>84</v>
      </c>
    </row>
    <row r="17" spans="2:14" ht="36" customHeight="1" x14ac:dyDescent="0.2">
      <c r="B17" s="21" t="s">
        <v>85</v>
      </c>
      <c r="C17" s="633" t="s">
        <v>167</v>
      </c>
      <c r="D17" s="634"/>
      <c r="E17" s="634"/>
      <c r="F17" s="634"/>
      <c r="G17" s="634"/>
      <c r="H17" s="634"/>
      <c r="I17" s="635"/>
      <c r="J17" s="25"/>
      <c r="K17" s="25"/>
      <c r="M17" s="24" t="s">
        <v>86</v>
      </c>
      <c r="N17" s="6" t="s">
        <v>39</v>
      </c>
    </row>
    <row r="18" spans="2:14" ht="30.75" customHeight="1" x14ac:dyDescent="0.2">
      <c r="B18" s="21" t="s">
        <v>87</v>
      </c>
      <c r="C18" s="394" t="s">
        <v>168</v>
      </c>
      <c r="D18" s="395"/>
      <c r="E18" s="395"/>
      <c r="F18" s="395"/>
      <c r="G18" s="395"/>
      <c r="H18" s="395"/>
      <c r="I18" s="396"/>
      <c r="J18" s="26"/>
      <c r="K18" s="26"/>
      <c r="M18" s="24" t="s">
        <v>88</v>
      </c>
      <c r="N18" s="6" t="s">
        <v>40</v>
      </c>
    </row>
    <row r="19" spans="2:14" ht="30.75" customHeight="1" x14ac:dyDescent="0.2">
      <c r="B19" s="21" t="s">
        <v>89</v>
      </c>
      <c r="C19" s="636" t="s">
        <v>200</v>
      </c>
      <c r="D19" s="637"/>
      <c r="E19" s="637"/>
      <c r="F19" s="637"/>
      <c r="G19" s="637"/>
      <c r="H19" s="637"/>
      <c r="I19" s="638"/>
      <c r="J19" s="27"/>
      <c r="K19" s="27"/>
      <c r="M19" s="24"/>
      <c r="N19" s="6" t="s">
        <v>41</v>
      </c>
    </row>
    <row r="20" spans="2:14" ht="30.75" customHeight="1" x14ac:dyDescent="0.2">
      <c r="B20" s="21" t="s">
        <v>90</v>
      </c>
      <c r="C20" s="639" t="s">
        <v>152</v>
      </c>
      <c r="D20" s="640"/>
      <c r="E20" s="640"/>
      <c r="F20" s="640"/>
      <c r="G20" s="640"/>
      <c r="H20" s="640"/>
      <c r="I20" s="641"/>
      <c r="J20" s="28"/>
      <c r="K20" s="28"/>
      <c r="M20" s="24" t="s">
        <v>91</v>
      </c>
      <c r="N20" s="6" t="s">
        <v>42</v>
      </c>
    </row>
    <row r="21" spans="2:14" ht="27.75" customHeight="1" x14ac:dyDescent="0.2">
      <c r="B21" s="410" t="s">
        <v>92</v>
      </c>
      <c r="C21" s="412" t="s">
        <v>93</v>
      </c>
      <c r="D21" s="412"/>
      <c r="E21" s="412"/>
      <c r="F21" s="413" t="s">
        <v>94</v>
      </c>
      <c r="G21" s="413"/>
      <c r="H21" s="413"/>
      <c r="I21" s="414"/>
      <c r="J21" s="29"/>
      <c r="K21" s="29"/>
      <c r="M21" s="24" t="s">
        <v>79</v>
      </c>
      <c r="N21" s="6" t="s">
        <v>43</v>
      </c>
    </row>
    <row r="22" spans="2:14" ht="27" customHeight="1" x14ac:dyDescent="0.2">
      <c r="B22" s="411"/>
      <c r="C22" s="636" t="s">
        <v>169</v>
      </c>
      <c r="D22" s="637"/>
      <c r="E22" s="642"/>
      <c r="F22" s="636" t="s">
        <v>171</v>
      </c>
      <c r="G22" s="637"/>
      <c r="H22" s="637"/>
      <c r="I22" s="638"/>
      <c r="J22" s="27"/>
      <c r="K22" s="27"/>
      <c r="M22" s="24" t="s">
        <v>95</v>
      </c>
      <c r="N22" s="6" t="s">
        <v>44</v>
      </c>
    </row>
    <row r="23" spans="2:14" ht="39.75" customHeight="1" x14ac:dyDescent="0.2">
      <c r="B23" s="21" t="s">
        <v>96</v>
      </c>
      <c r="C23" s="428" t="s">
        <v>152</v>
      </c>
      <c r="D23" s="429"/>
      <c r="E23" s="643"/>
      <c r="F23" s="428" t="s">
        <v>152</v>
      </c>
      <c r="G23" s="429"/>
      <c r="H23" s="429"/>
      <c r="I23" s="430"/>
      <c r="J23" s="20"/>
      <c r="K23" s="20"/>
      <c r="M23" s="24"/>
      <c r="N23" s="6" t="s">
        <v>45</v>
      </c>
    </row>
    <row r="24" spans="2:14" ht="44.25" customHeight="1" x14ac:dyDescent="0.2">
      <c r="B24" s="21" t="s">
        <v>97</v>
      </c>
      <c r="C24" s="644" t="s">
        <v>170</v>
      </c>
      <c r="D24" s="645"/>
      <c r="E24" s="646"/>
      <c r="F24" s="636" t="s">
        <v>172</v>
      </c>
      <c r="G24" s="637"/>
      <c r="H24" s="637"/>
      <c r="I24" s="638"/>
      <c r="J24" s="26"/>
      <c r="K24" s="26"/>
      <c r="M24" s="30"/>
      <c r="N24" s="6" t="s">
        <v>46</v>
      </c>
    </row>
    <row r="25" spans="2:14" ht="29.25" customHeight="1" x14ac:dyDescent="0.2">
      <c r="B25" s="21" t="s">
        <v>98</v>
      </c>
      <c r="C25" s="397" t="s">
        <v>215</v>
      </c>
      <c r="D25" s="398"/>
      <c r="E25" s="399"/>
      <c r="F25" s="19" t="s">
        <v>99</v>
      </c>
      <c r="G25" s="647">
        <v>74</v>
      </c>
      <c r="H25" s="648"/>
      <c r="I25" s="649"/>
      <c r="J25" s="31"/>
      <c r="K25" s="31"/>
      <c r="M25" s="30"/>
    </row>
    <row r="26" spans="2:14" ht="27" customHeight="1" x14ac:dyDescent="0.2">
      <c r="B26" s="21" t="s">
        <v>100</v>
      </c>
      <c r="C26" s="394" t="s">
        <v>216</v>
      </c>
      <c r="D26" s="395"/>
      <c r="E26" s="632"/>
      <c r="F26" s="19" t="s">
        <v>101</v>
      </c>
      <c r="G26" s="647">
        <v>0</v>
      </c>
      <c r="H26" s="648"/>
      <c r="I26" s="649"/>
      <c r="J26" s="32"/>
      <c r="K26" s="32"/>
      <c r="M26" s="30"/>
    </row>
    <row r="27" spans="2:14" ht="47.25" customHeight="1" x14ac:dyDescent="0.2">
      <c r="B27" s="103" t="s">
        <v>102</v>
      </c>
      <c r="C27" s="428" t="s">
        <v>86</v>
      </c>
      <c r="D27" s="429"/>
      <c r="E27" s="643"/>
      <c r="F27" s="33" t="s">
        <v>103</v>
      </c>
      <c r="G27" s="404" t="s">
        <v>182</v>
      </c>
      <c r="H27" s="405"/>
      <c r="I27" s="406"/>
      <c r="J27" s="29"/>
      <c r="K27" s="29"/>
      <c r="M27" s="30"/>
    </row>
    <row r="28" spans="2:14" ht="30" customHeight="1" x14ac:dyDescent="0.2">
      <c r="B28" s="374" t="s">
        <v>104</v>
      </c>
      <c r="C28" s="375"/>
      <c r="D28" s="375"/>
      <c r="E28" s="375"/>
      <c r="F28" s="375"/>
      <c r="G28" s="375"/>
      <c r="H28" s="375"/>
      <c r="I28" s="376"/>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147">
        <v>0</v>
      </c>
      <c r="D30" s="148">
        <f>+C30</f>
        <v>0</v>
      </c>
      <c r="E30" s="149">
        <v>0</v>
      </c>
      <c r="F30" s="150">
        <f>+E30</f>
        <v>0</v>
      </c>
      <c r="G30" s="151" t="e">
        <f>+C30/E30</f>
        <v>#DIV/0!</v>
      </c>
      <c r="H30" s="152" t="e">
        <f>+D30/F30</f>
        <v>#DIV/0!</v>
      </c>
      <c r="I30" s="153" t="e">
        <f>+D30/$G$26</f>
        <v>#DIV/0!</v>
      </c>
      <c r="J30" s="75">
        <v>0.99</v>
      </c>
      <c r="K30" s="39"/>
      <c r="M30" s="30"/>
    </row>
    <row r="31" spans="2:14" ht="19.5" customHeight="1" x14ac:dyDescent="0.2">
      <c r="B31" s="38" t="s">
        <v>114</v>
      </c>
      <c r="C31" s="147">
        <v>0</v>
      </c>
      <c r="D31" s="148">
        <f>+D30+C31</f>
        <v>0</v>
      </c>
      <c r="E31" s="149">
        <v>0</v>
      </c>
      <c r="F31" s="150">
        <f>+F30+E31</f>
        <v>0</v>
      </c>
      <c r="G31" s="151" t="e">
        <f t="shared" ref="G31:G41" si="0">+C31/E31</f>
        <v>#DIV/0!</v>
      </c>
      <c r="H31" s="152" t="e">
        <f t="shared" ref="H31:H41" si="1">+D31/F31</f>
        <v>#DIV/0!</v>
      </c>
      <c r="I31" s="153" t="e">
        <f t="shared" ref="I31:I40" si="2">+D31/$G$26</f>
        <v>#DIV/0!</v>
      </c>
      <c r="J31" s="75">
        <v>0.99</v>
      </c>
      <c r="K31" s="39"/>
      <c r="M31" s="30"/>
    </row>
    <row r="32" spans="2:14" ht="19.5" customHeight="1" x14ac:dyDescent="0.2">
      <c r="B32" s="38" t="s">
        <v>115</v>
      </c>
      <c r="C32" s="147">
        <v>0</v>
      </c>
      <c r="D32" s="148">
        <f t="shared" ref="D32:D41" si="3">+D31+C32</f>
        <v>0</v>
      </c>
      <c r="E32" s="149">
        <v>0</v>
      </c>
      <c r="F32" s="150">
        <f t="shared" ref="F32:F41" si="4">+F31+E32</f>
        <v>0</v>
      </c>
      <c r="G32" s="151" t="e">
        <f t="shared" si="0"/>
        <v>#DIV/0!</v>
      </c>
      <c r="H32" s="152" t="e">
        <f t="shared" si="1"/>
        <v>#DIV/0!</v>
      </c>
      <c r="I32" s="153" t="e">
        <f t="shared" si="2"/>
        <v>#DIV/0!</v>
      </c>
      <c r="J32" s="75">
        <v>0.99</v>
      </c>
      <c r="K32" s="39"/>
      <c r="M32" s="30"/>
    </row>
    <row r="33" spans="2:11" ht="19.5" customHeight="1" x14ac:dyDescent="0.2">
      <c r="B33" s="38" t="s">
        <v>116</v>
      </c>
      <c r="C33" s="147">
        <v>0</v>
      </c>
      <c r="D33" s="148">
        <f t="shared" si="3"/>
        <v>0</v>
      </c>
      <c r="E33" s="149">
        <v>0</v>
      </c>
      <c r="F33" s="150">
        <f t="shared" si="4"/>
        <v>0</v>
      </c>
      <c r="G33" s="151" t="e">
        <f t="shared" si="0"/>
        <v>#DIV/0!</v>
      </c>
      <c r="H33" s="152" t="e">
        <f t="shared" si="1"/>
        <v>#DIV/0!</v>
      </c>
      <c r="I33" s="153" t="e">
        <f t="shared" si="2"/>
        <v>#DIV/0!</v>
      </c>
      <c r="J33" s="75">
        <v>0.99</v>
      </c>
      <c r="K33" s="39"/>
    </row>
    <row r="34" spans="2:11" ht="19.5" customHeight="1" x14ac:dyDescent="0.2">
      <c r="B34" s="38" t="s">
        <v>117</v>
      </c>
      <c r="C34" s="147">
        <v>0</v>
      </c>
      <c r="D34" s="148">
        <f t="shared" si="3"/>
        <v>0</v>
      </c>
      <c r="E34" s="149">
        <v>0</v>
      </c>
      <c r="F34" s="150">
        <f t="shared" si="4"/>
        <v>0</v>
      </c>
      <c r="G34" s="151" t="e">
        <f t="shared" si="0"/>
        <v>#DIV/0!</v>
      </c>
      <c r="H34" s="152" t="e">
        <f t="shared" si="1"/>
        <v>#DIV/0!</v>
      </c>
      <c r="I34" s="153" t="e">
        <f t="shared" si="2"/>
        <v>#DIV/0!</v>
      </c>
      <c r="J34" s="75">
        <v>0.99</v>
      </c>
      <c r="K34" s="39"/>
    </row>
    <row r="35" spans="2:11" ht="19.5" customHeight="1" x14ac:dyDescent="0.2">
      <c r="B35" s="38" t="s">
        <v>118</v>
      </c>
      <c r="C35" s="147">
        <v>0</v>
      </c>
      <c r="D35" s="148">
        <f t="shared" si="3"/>
        <v>0</v>
      </c>
      <c r="E35" s="149">
        <v>0</v>
      </c>
      <c r="F35" s="150">
        <f t="shared" si="4"/>
        <v>0</v>
      </c>
      <c r="G35" s="151" t="e">
        <f t="shared" si="0"/>
        <v>#DIV/0!</v>
      </c>
      <c r="H35" s="152" t="e">
        <f t="shared" si="1"/>
        <v>#DIV/0!</v>
      </c>
      <c r="I35" s="153" t="e">
        <f t="shared" si="2"/>
        <v>#DIV/0!</v>
      </c>
      <c r="J35" s="75">
        <v>0.99</v>
      </c>
      <c r="K35" s="39"/>
    </row>
    <row r="36" spans="2:11" ht="19.5" customHeight="1" x14ac:dyDescent="0.2">
      <c r="B36" s="38" t="s">
        <v>119</v>
      </c>
      <c r="C36" s="147">
        <v>0</v>
      </c>
      <c r="D36" s="148">
        <f t="shared" si="3"/>
        <v>0</v>
      </c>
      <c r="E36" s="149">
        <v>0</v>
      </c>
      <c r="F36" s="150">
        <f t="shared" si="4"/>
        <v>0</v>
      </c>
      <c r="G36" s="151" t="e">
        <f t="shared" si="0"/>
        <v>#DIV/0!</v>
      </c>
      <c r="H36" s="152" t="e">
        <f t="shared" si="1"/>
        <v>#DIV/0!</v>
      </c>
      <c r="I36" s="153" t="e">
        <f t="shared" si="2"/>
        <v>#DIV/0!</v>
      </c>
      <c r="J36" s="75">
        <v>0.99</v>
      </c>
      <c r="K36" s="39"/>
    </row>
    <row r="37" spans="2:11" ht="19.5" customHeight="1" x14ac:dyDescent="0.2">
      <c r="B37" s="38" t="s">
        <v>120</v>
      </c>
      <c r="C37" s="147">
        <v>0</v>
      </c>
      <c r="D37" s="148">
        <f t="shared" si="3"/>
        <v>0</v>
      </c>
      <c r="E37" s="149">
        <v>0</v>
      </c>
      <c r="F37" s="150">
        <f t="shared" si="4"/>
        <v>0</v>
      </c>
      <c r="G37" s="151" t="e">
        <f t="shared" si="0"/>
        <v>#DIV/0!</v>
      </c>
      <c r="H37" s="152" t="e">
        <f t="shared" si="1"/>
        <v>#DIV/0!</v>
      </c>
      <c r="I37" s="153" t="e">
        <f t="shared" si="2"/>
        <v>#DIV/0!</v>
      </c>
      <c r="J37" s="75">
        <v>0.99</v>
      </c>
      <c r="K37" s="39"/>
    </row>
    <row r="38" spans="2:11" ht="19.5" customHeight="1" x14ac:dyDescent="0.2">
      <c r="B38" s="38" t="s">
        <v>121</v>
      </c>
      <c r="C38" s="147">
        <v>0</v>
      </c>
      <c r="D38" s="148">
        <f t="shared" si="3"/>
        <v>0</v>
      </c>
      <c r="E38" s="149">
        <v>0</v>
      </c>
      <c r="F38" s="150">
        <f t="shared" si="4"/>
        <v>0</v>
      </c>
      <c r="G38" s="151" t="e">
        <f t="shared" si="0"/>
        <v>#DIV/0!</v>
      </c>
      <c r="H38" s="152" t="e">
        <f t="shared" si="1"/>
        <v>#DIV/0!</v>
      </c>
      <c r="I38" s="153" t="e">
        <f t="shared" si="2"/>
        <v>#DIV/0!</v>
      </c>
      <c r="J38" s="75">
        <v>0.99</v>
      </c>
      <c r="K38" s="39"/>
    </row>
    <row r="39" spans="2:11" ht="19.5" customHeight="1" x14ac:dyDescent="0.2">
      <c r="B39" s="38" t="s">
        <v>122</v>
      </c>
      <c r="C39" s="147">
        <v>0</v>
      </c>
      <c r="D39" s="148">
        <f t="shared" si="3"/>
        <v>0</v>
      </c>
      <c r="E39" s="149">
        <v>0</v>
      </c>
      <c r="F39" s="150">
        <f t="shared" si="4"/>
        <v>0</v>
      </c>
      <c r="G39" s="151" t="e">
        <f t="shared" si="0"/>
        <v>#DIV/0!</v>
      </c>
      <c r="H39" s="152" t="e">
        <f t="shared" si="1"/>
        <v>#DIV/0!</v>
      </c>
      <c r="I39" s="153" t="e">
        <f t="shared" si="2"/>
        <v>#DIV/0!</v>
      </c>
      <c r="J39" s="75">
        <v>0.99</v>
      </c>
      <c r="K39" s="39"/>
    </row>
    <row r="40" spans="2:11" ht="19.5" customHeight="1" x14ac:dyDescent="0.2">
      <c r="B40" s="38" t="s">
        <v>123</v>
      </c>
      <c r="C40" s="147">
        <v>0</v>
      </c>
      <c r="D40" s="148">
        <f t="shared" si="3"/>
        <v>0</v>
      </c>
      <c r="E40" s="149">
        <v>0</v>
      </c>
      <c r="F40" s="150">
        <f t="shared" si="4"/>
        <v>0</v>
      </c>
      <c r="G40" s="151" t="e">
        <f t="shared" si="0"/>
        <v>#DIV/0!</v>
      </c>
      <c r="H40" s="152" t="e">
        <f t="shared" si="1"/>
        <v>#DIV/0!</v>
      </c>
      <c r="I40" s="153" t="e">
        <f t="shared" si="2"/>
        <v>#DIV/0!</v>
      </c>
      <c r="J40" s="75">
        <v>0.99</v>
      </c>
      <c r="K40" s="39"/>
    </row>
    <row r="41" spans="2:11" ht="19.5" customHeight="1" x14ac:dyDescent="0.2">
      <c r="B41" s="38" t="s">
        <v>124</v>
      </c>
      <c r="C41" s="147">
        <v>0</v>
      </c>
      <c r="D41" s="148">
        <f t="shared" si="3"/>
        <v>0</v>
      </c>
      <c r="E41" s="149">
        <v>0</v>
      </c>
      <c r="F41" s="150">
        <f t="shared" si="4"/>
        <v>0</v>
      </c>
      <c r="G41" s="151" t="e">
        <f t="shared" si="0"/>
        <v>#DIV/0!</v>
      </c>
      <c r="H41" s="152" t="e">
        <f t="shared" si="1"/>
        <v>#DIV/0!</v>
      </c>
      <c r="I41" s="153" t="e">
        <f>+D41/$G$26</f>
        <v>#DIV/0!</v>
      </c>
      <c r="J41" s="75">
        <v>0.99</v>
      </c>
      <c r="K41" s="39"/>
    </row>
    <row r="42" spans="2:11" ht="54.75" customHeight="1" x14ac:dyDescent="0.2">
      <c r="B42" s="83" t="s">
        <v>125</v>
      </c>
      <c r="C42" s="352"/>
      <c r="D42" s="352"/>
      <c r="E42" s="352"/>
      <c r="F42" s="352"/>
      <c r="G42" s="352"/>
      <c r="H42" s="352"/>
      <c r="I42" s="370"/>
      <c r="J42" s="40"/>
      <c r="K42" s="40"/>
    </row>
    <row r="43" spans="2:11" ht="29.25" customHeight="1" x14ac:dyDescent="0.2">
      <c r="B43" s="374" t="s">
        <v>126</v>
      </c>
      <c r="C43" s="375"/>
      <c r="D43" s="375"/>
      <c r="E43" s="375"/>
      <c r="F43" s="375"/>
      <c r="G43" s="375"/>
      <c r="H43" s="375"/>
      <c r="I43" s="376"/>
      <c r="J43" s="64"/>
      <c r="K43" s="64"/>
    </row>
    <row r="44" spans="2:11" ht="32.25" customHeight="1" x14ac:dyDescent="0.2">
      <c r="B44" s="382"/>
      <c r="C44" s="383"/>
      <c r="D44" s="383"/>
      <c r="E44" s="383"/>
      <c r="F44" s="383"/>
      <c r="G44" s="383"/>
      <c r="H44" s="383"/>
      <c r="I44" s="384"/>
      <c r="J44" s="64"/>
      <c r="K44" s="64"/>
    </row>
    <row r="45" spans="2:11" ht="32.25" customHeight="1" x14ac:dyDescent="0.2">
      <c r="B45" s="385"/>
      <c r="C45" s="386"/>
      <c r="D45" s="386"/>
      <c r="E45" s="386"/>
      <c r="F45" s="386"/>
      <c r="G45" s="386"/>
      <c r="H45" s="386"/>
      <c r="I45" s="387"/>
      <c r="J45" s="40"/>
      <c r="K45" s="40"/>
    </row>
    <row r="46" spans="2:11" ht="32.25" customHeight="1" x14ac:dyDescent="0.2">
      <c r="B46" s="385"/>
      <c r="C46" s="386"/>
      <c r="D46" s="386"/>
      <c r="E46" s="386"/>
      <c r="F46" s="386"/>
      <c r="G46" s="386"/>
      <c r="H46" s="386"/>
      <c r="I46" s="387"/>
      <c r="J46" s="40"/>
      <c r="K46" s="40"/>
    </row>
    <row r="47" spans="2:11" ht="32.25" customHeight="1" x14ac:dyDescent="0.2">
      <c r="B47" s="385"/>
      <c r="C47" s="386"/>
      <c r="D47" s="386"/>
      <c r="E47" s="386"/>
      <c r="F47" s="386"/>
      <c r="G47" s="386"/>
      <c r="H47" s="386"/>
      <c r="I47" s="387"/>
      <c r="J47" s="40"/>
      <c r="K47" s="40"/>
    </row>
    <row r="48" spans="2:11" ht="32.25" customHeight="1" x14ac:dyDescent="0.2">
      <c r="B48" s="388"/>
      <c r="C48" s="389"/>
      <c r="D48" s="389"/>
      <c r="E48" s="389"/>
      <c r="F48" s="389"/>
      <c r="G48" s="389"/>
      <c r="H48" s="389"/>
      <c r="I48" s="390"/>
      <c r="J48" s="41"/>
      <c r="K48" s="41"/>
    </row>
    <row r="49" spans="2:11" ht="79.5" customHeight="1" x14ac:dyDescent="0.2">
      <c r="B49" s="21" t="s">
        <v>127</v>
      </c>
      <c r="C49" s="650"/>
      <c r="D49" s="651"/>
      <c r="E49" s="651"/>
      <c r="F49" s="651"/>
      <c r="G49" s="651"/>
      <c r="H49" s="651"/>
      <c r="I49" s="652"/>
      <c r="J49" s="42"/>
      <c r="K49" s="42"/>
    </row>
    <row r="50" spans="2:11" ht="26.25" customHeight="1" x14ac:dyDescent="0.2">
      <c r="B50" s="21" t="s">
        <v>128</v>
      </c>
      <c r="C50" s="653"/>
      <c r="D50" s="654"/>
      <c r="E50" s="654"/>
      <c r="F50" s="654"/>
      <c r="G50" s="654"/>
      <c r="H50" s="654"/>
      <c r="I50" s="655"/>
      <c r="J50" s="42"/>
      <c r="K50" s="42"/>
    </row>
    <row r="51" spans="2:11" ht="64.5" customHeight="1" x14ac:dyDescent="0.2">
      <c r="B51" s="133" t="s">
        <v>129</v>
      </c>
      <c r="C51" s="650"/>
      <c r="D51" s="651"/>
      <c r="E51" s="651"/>
      <c r="F51" s="651"/>
      <c r="G51" s="651"/>
      <c r="H51" s="651"/>
      <c r="I51" s="652"/>
      <c r="J51" s="42"/>
      <c r="K51" s="42"/>
    </row>
    <row r="52" spans="2:11" ht="29.25" customHeight="1" x14ac:dyDescent="0.2">
      <c r="B52" s="374" t="s">
        <v>130</v>
      </c>
      <c r="C52" s="375"/>
      <c r="D52" s="375"/>
      <c r="E52" s="375"/>
      <c r="F52" s="375"/>
      <c r="G52" s="375"/>
      <c r="H52" s="375"/>
      <c r="I52" s="376"/>
      <c r="J52" s="42"/>
      <c r="K52" s="42"/>
    </row>
    <row r="53" spans="2:11" ht="33" customHeight="1" x14ac:dyDescent="0.2">
      <c r="B53" s="377" t="s">
        <v>131</v>
      </c>
      <c r="C53" s="134" t="s">
        <v>132</v>
      </c>
      <c r="D53" s="378" t="s">
        <v>133</v>
      </c>
      <c r="E53" s="378"/>
      <c r="F53" s="378"/>
      <c r="G53" s="378" t="s">
        <v>134</v>
      </c>
      <c r="H53" s="378"/>
      <c r="I53" s="379"/>
      <c r="J53" s="43"/>
      <c r="K53" s="43"/>
    </row>
    <row r="54" spans="2:11" ht="31.5" customHeight="1" x14ac:dyDescent="0.2">
      <c r="B54" s="377"/>
      <c r="C54" s="113"/>
      <c r="D54" s="352"/>
      <c r="E54" s="352"/>
      <c r="F54" s="352"/>
      <c r="G54" s="380"/>
      <c r="H54" s="380"/>
      <c r="I54" s="381"/>
      <c r="J54" s="43"/>
      <c r="K54" s="43"/>
    </row>
    <row r="55" spans="2:11" ht="31.5" customHeight="1" x14ac:dyDescent="0.2">
      <c r="B55" s="133" t="s">
        <v>135</v>
      </c>
      <c r="C55" s="656" t="s">
        <v>173</v>
      </c>
      <c r="D55" s="657"/>
      <c r="E55" s="365" t="s">
        <v>136</v>
      </c>
      <c r="F55" s="365"/>
      <c r="G55" s="364" t="s">
        <v>158</v>
      </c>
      <c r="H55" s="364"/>
      <c r="I55" s="366"/>
      <c r="J55" s="45"/>
      <c r="K55" s="45"/>
    </row>
    <row r="56" spans="2:11" ht="31.5" customHeight="1" x14ac:dyDescent="0.2">
      <c r="B56" s="133" t="s">
        <v>137</v>
      </c>
      <c r="C56" s="352" t="str">
        <f>+'[3]HV 1'!C56:D56</f>
        <v>NICOLAS ADOLFO CORREAL HUERTAS</v>
      </c>
      <c r="D56" s="352"/>
      <c r="E56" s="367" t="s">
        <v>138</v>
      </c>
      <c r="F56" s="367"/>
      <c r="G56" s="364" t="str">
        <f>+'[7]HV 1'!G59:I59</f>
        <v>DIANA VIDAL</v>
      </c>
      <c r="H56" s="364"/>
      <c r="I56" s="366"/>
      <c r="J56" s="45"/>
      <c r="K56" s="45"/>
    </row>
    <row r="57" spans="2:11" ht="31.5" customHeight="1" x14ac:dyDescent="0.2">
      <c r="B57" s="133" t="s">
        <v>139</v>
      </c>
      <c r="C57" s="352"/>
      <c r="D57" s="352"/>
      <c r="E57" s="353" t="s">
        <v>140</v>
      </c>
      <c r="F57" s="354"/>
      <c r="G57" s="357"/>
      <c r="H57" s="358"/>
      <c r="I57" s="359"/>
      <c r="J57" s="46"/>
      <c r="K57" s="46"/>
    </row>
    <row r="58" spans="2:11" ht="31.5" customHeight="1" thickBot="1" x14ac:dyDescent="0.25">
      <c r="B58" s="84" t="s">
        <v>141</v>
      </c>
      <c r="C58" s="363"/>
      <c r="D58" s="363"/>
      <c r="E58" s="355"/>
      <c r="F58" s="356"/>
      <c r="G58" s="360"/>
      <c r="H58" s="361"/>
      <c r="I58" s="362"/>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700-000000000000}">
      <formula1>$M$15:$M$18</formula1>
    </dataValidation>
    <dataValidation type="list" allowBlank="1" showInputMessage="1" showErrorMessage="1" sqref="C12:F12" xr:uid="{00000000-0002-0000-0700-000001000000}">
      <formula1>$M$9:$M$12</formula1>
    </dataValidation>
    <dataValidation type="list" allowBlank="1" showInputMessage="1" showErrorMessage="1" sqref="K15" xr:uid="{00000000-0002-0000-0700-000002000000}">
      <formula1>O20:O22</formula1>
    </dataValidation>
    <dataValidation type="list" allowBlank="1" showInputMessage="1" showErrorMessage="1" sqref="H15:J15" xr:uid="{00000000-0002-0000-0700-000003000000}">
      <formula1>M20:M22</formula1>
    </dataValidation>
    <dataValidation type="list" allowBlank="1" showInputMessage="1" showErrorMessage="1" sqref="J13:K13" xr:uid="{00000000-0002-0000-0700-000004000000}">
      <formula1>$M$24:$M$31</formula1>
    </dataValidation>
    <dataValidation type="list" allowBlank="1" showInputMessage="1" showErrorMessage="1" sqref="C13:I13" xr:uid="{00000000-0002-0000-0700-000005000000}">
      <formula1>$N$17:$N$24</formula1>
    </dataValidation>
    <dataValidation type="list" allowBlank="1" showInputMessage="1" showErrorMessage="1" sqref="H16:I16" xr:uid="{00000000-0002-0000-0700-000006000000}">
      <formula1>$N$8:$N$11</formula1>
    </dataValidation>
    <dataValidation type="list" allowBlank="1" showInputMessage="1" showErrorMessage="1" sqref="C10 I10" xr:uid="{00000000-0002-0000-07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69"/>
      <c r="C1" s="472" t="s">
        <v>24</v>
      </c>
      <c r="D1" s="473"/>
      <c r="E1" s="473"/>
      <c r="F1" s="473"/>
      <c r="G1" s="473"/>
      <c r="H1" s="474"/>
      <c r="I1" s="475"/>
      <c r="J1" s="476"/>
    </row>
    <row r="2" spans="2:11" ht="18" customHeight="1" thickBot="1" x14ac:dyDescent="0.3">
      <c r="B2" s="470"/>
      <c r="C2" s="481" t="s">
        <v>25</v>
      </c>
      <c r="D2" s="482"/>
      <c r="E2" s="482"/>
      <c r="F2" s="482"/>
      <c r="G2" s="482"/>
      <c r="H2" s="483"/>
      <c r="I2" s="477"/>
      <c r="J2" s="478"/>
    </row>
    <row r="3" spans="2:11" ht="18" customHeight="1" thickBot="1" x14ac:dyDescent="0.3">
      <c r="B3" s="470"/>
      <c r="C3" s="481" t="s">
        <v>183</v>
      </c>
      <c r="D3" s="482"/>
      <c r="E3" s="482"/>
      <c r="F3" s="482"/>
      <c r="G3" s="482"/>
      <c r="H3" s="483"/>
      <c r="I3" s="477"/>
      <c r="J3" s="478"/>
    </row>
    <row r="4" spans="2:11" ht="18" customHeight="1" thickBot="1" x14ac:dyDescent="0.3">
      <c r="B4" s="471"/>
      <c r="C4" s="481" t="s">
        <v>143</v>
      </c>
      <c r="D4" s="482"/>
      <c r="E4" s="482"/>
      <c r="F4" s="483"/>
      <c r="G4" s="484" t="s">
        <v>190</v>
      </c>
      <c r="H4" s="485"/>
      <c r="I4" s="479"/>
      <c r="J4" s="480"/>
    </row>
    <row r="5" spans="2:11" ht="18" customHeight="1" thickBot="1" x14ac:dyDescent="0.3">
      <c r="B5" s="57"/>
      <c r="C5" s="58"/>
      <c r="D5" s="58"/>
      <c r="E5" s="58"/>
      <c r="F5" s="58"/>
      <c r="G5" s="58"/>
      <c r="H5" s="58"/>
      <c r="I5" s="58"/>
      <c r="J5" s="59"/>
    </row>
    <row r="6" spans="2:11" ht="51.75" customHeight="1" thickBot="1" x14ac:dyDescent="0.3">
      <c r="B6" s="1" t="s">
        <v>199</v>
      </c>
      <c r="C6" s="486" t="str">
        <f>+'[5]Sección 1. Metas - Magnitud'!C7</f>
        <v>1032 - Gestión y control de tránsito y transporte</v>
      </c>
      <c r="D6" s="487"/>
      <c r="E6" s="488"/>
      <c r="F6" s="60"/>
      <c r="G6" s="58"/>
      <c r="H6" s="58"/>
      <c r="I6" s="58"/>
      <c r="J6" s="59"/>
    </row>
    <row r="7" spans="2:11" ht="32.25" customHeight="1" thickBot="1" x14ac:dyDescent="0.3">
      <c r="B7" s="2" t="s">
        <v>0</v>
      </c>
      <c r="C7" s="486" t="str">
        <f>+'[5]Sección 1. Metas - Magnitud'!C8:F8</f>
        <v>Dirección de Control y Vigilancia</v>
      </c>
      <c r="D7" s="487"/>
      <c r="E7" s="488"/>
      <c r="F7" s="60"/>
      <c r="G7" s="58"/>
      <c r="H7" s="58"/>
      <c r="I7" s="58"/>
      <c r="J7" s="59"/>
    </row>
    <row r="8" spans="2:11" ht="32.25" customHeight="1" thickBot="1" x14ac:dyDescent="0.3">
      <c r="B8" s="2" t="s">
        <v>144</v>
      </c>
      <c r="C8" s="486" t="str">
        <f>+'[5]Sección 1. Metas - Magnitud'!C9:F9</f>
        <v>Subsecretaría de Servicios de la Movilidad</v>
      </c>
      <c r="D8" s="487"/>
      <c r="E8" s="488"/>
      <c r="F8" s="4"/>
      <c r="G8" s="58"/>
      <c r="H8" s="58"/>
      <c r="I8" s="58"/>
      <c r="J8" s="59"/>
    </row>
    <row r="9" spans="2:11" ht="33.75" customHeight="1" thickBot="1" x14ac:dyDescent="0.3">
      <c r="B9" s="2" t="s">
        <v>28</v>
      </c>
      <c r="C9" s="486" t="s">
        <v>184</v>
      </c>
      <c r="D9" s="487"/>
      <c r="E9" s="488"/>
      <c r="F9" s="60"/>
      <c r="G9" s="58"/>
      <c r="H9" s="58"/>
      <c r="I9" s="58"/>
      <c r="J9" s="59"/>
    </row>
    <row r="10" spans="2:11" ht="33.75" customHeight="1" thickBot="1" x14ac:dyDescent="0.3">
      <c r="B10" s="106" t="s">
        <v>197</v>
      </c>
      <c r="C10" s="486" t="str">
        <f>+'[7]HV 14'!F9</f>
        <v>14. Realizar 241 visitas administrativas y de seguimiento a empresas prestadoras del servicio público de transporte.</v>
      </c>
      <c r="D10" s="487"/>
      <c r="E10" s="488"/>
      <c r="F10" s="60"/>
      <c r="G10" s="58"/>
      <c r="H10" s="58"/>
      <c r="I10" s="58"/>
      <c r="J10" s="59"/>
    </row>
    <row r="11" spans="2:11" ht="34.5" customHeight="1" x14ac:dyDescent="0.25"/>
    <row r="12" spans="2:11" ht="21.75" customHeight="1" x14ac:dyDescent="0.25">
      <c r="B12" s="462" t="s">
        <v>218</v>
      </c>
      <c r="C12" s="463"/>
      <c r="D12" s="463"/>
      <c r="E12" s="463"/>
      <c r="F12" s="463"/>
      <c r="G12" s="463"/>
      <c r="H12" s="464"/>
      <c r="I12" s="664" t="s">
        <v>145</v>
      </c>
      <c r="J12" s="665"/>
      <c r="K12" s="665"/>
    </row>
    <row r="13" spans="2:11" s="62" customFormat="1" ht="30" customHeight="1" x14ac:dyDescent="0.25">
      <c r="B13" s="136" t="s">
        <v>146</v>
      </c>
      <c r="C13" s="136" t="s">
        <v>147</v>
      </c>
      <c r="D13" s="136" t="s">
        <v>196</v>
      </c>
      <c r="E13" s="136" t="s">
        <v>148</v>
      </c>
      <c r="F13" s="136" t="s">
        <v>149</v>
      </c>
      <c r="G13" s="136" t="s">
        <v>191</v>
      </c>
      <c r="H13" s="136" t="s">
        <v>192</v>
      </c>
      <c r="I13" s="135" t="s">
        <v>193</v>
      </c>
      <c r="J13" s="135" t="s">
        <v>194</v>
      </c>
      <c r="K13" s="135" t="s">
        <v>195</v>
      </c>
    </row>
    <row r="14" spans="2:11" s="62" customFormat="1" x14ac:dyDescent="0.25">
      <c r="B14" s="154"/>
      <c r="C14" s="155"/>
      <c r="D14" s="156"/>
      <c r="E14" s="157"/>
      <c r="F14" s="155"/>
      <c r="G14" s="156"/>
      <c r="H14" s="158"/>
      <c r="I14" s="159"/>
      <c r="J14" s="160"/>
      <c r="K14" s="161"/>
    </row>
    <row r="15" spans="2:11" ht="165" customHeight="1" x14ac:dyDescent="0.25">
      <c r="B15" s="154"/>
      <c r="C15" s="162"/>
      <c r="D15" s="156"/>
      <c r="E15" s="163"/>
      <c r="F15" s="164"/>
      <c r="G15" s="156"/>
      <c r="H15" s="158"/>
      <c r="I15" s="159"/>
      <c r="J15" s="160"/>
      <c r="K15" s="662"/>
    </row>
    <row r="16" spans="2:11" x14ac:dyDescent="0.25">
      <c r="B16" s="154"/>
      <c r="C16" s="155"/>
      <c r="D16" s="156"/>
      <c r="E16" s="157"/>
      <c r="F16" s="155"/>
      <c r="G16" s="156"/>
      <c r="H16" s="158"/>
      <c r="I16" s="159"/>
      <c r="J16" s="160"/>
      <c r="K16" s="663"/>
    </row>
    <row r="17" spans="2:12" x14ac:dyDescent="0.25">
      <c r="B17" s="154"/>
      <c r="C17" s="165"/>
      <c r="D17" s="156"/>
      <c r="E17" s="157"/>
      <c r="F17" s="165"/>
      <c r="G17" s="156"/>
      <c r="H17" s="166"/>
      <c r="I17" s="159"/>
      <c r="J17" s="160"/>
      <c r="K17" s="161"/>
    </row>
    <row r="18" spans="2:12" x14ac:dyDescent="0.25">
      <c r="B18" s="154"/>
      <c r="C18" s="165"/>
      <c r="D18" s="156"/>
      <c r="E18" s="157"/>
      <c r="F18" s="165"/>
      <c r="G18" s="156"/>
      <c r="H18" s="166"/>
      <c r="I18" s="167"/>
      <c r="J18" s="160"/>
      <c r="K18" s="168"/>
    </row>
    <row r="19" spans="2:12" ht="15" customHeight="1" x14ac:dyDescent="0.25">
      <c r="B19" s="658" t="s">
        <v>17</v>
      </c>
      <c r="C19" s="659"/>
      <c r="D19" s="169">
        <f>SUM(D15:D16)</f>
        <v>0</v>
      </c>
      <c r="E19" s="660" t="s">
        <v>17</v>
      </c>
      <c r="F19" s="661"/>
      <c r="G19" s="169">
        <v>1</v>
      </c>
      <c r="H19" s="170"/>
      <c r="I19" s="171">
        <f>SUM(I14:I18)</f>
        <v>0</v>
      </c>
      <c r="J19" s="172"/>
      <c r="K19" s="172"/>
    </row>
    <row r="23" spans="2:12" x14ac:dyDescent="0.25">
      <c r="L23" s="143"/>
    </row>
    <row r="24" spans="2:12" x14ac:dyDescent="0.25">
      <c r="L24" s="143"/>
    </row>
    <row r="25" spans="2:12" x14ac:dyDescent="0.25">
      <c r="L25" s="143"/>
    </row>
    <row r="26" spans="2:12" x14ac:dyDescent="0.25">
      <c r="L26" s="143"/>
    </row>
    <row r="27" spans="2:12" x14ac:dyDescent="0.25">
      <c r="L27" s="143"/>
    </row>
    <row r="28" spans="2:12" x14ac:dyDescent="0.25">
      <c r="L28" s="143"/>
    </row>
    <row r="30" spans="2:12" x14ac:dyDescent="0.25">
      <c r="L30" s="144"/>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Sección 3. Metas Producto</vt:lpstr>
      <vt:lpstr>MP - SIT</vt:lpstr>
      <vt:lpstr>Act.Meta_SIT</vt:lpstr>
      <vt:lpstr>META 1</vt:lpstr>
      <vt:lpstr>META 2</vt:lpstr>
      <vt:lpstr>META 3</vt:lpstr>
      <vt:lpstr>META 4</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ANDRES</cp:lastModifiedBy>
  <cp:lastPrinted>2018-04-10T15:28:46Z</cp:lastPrinted>
  <dcterms:created xsi:type="dcterms:W3CDTF">2010-03-25T16:40:43Z</dcterms:created>
  <dcterms:modified xsi:type="dcterms:W3CDTF">2022-02-08T19:27:58Z</dcterms:modified>
</cp:coreProperties>
</file>