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d_jaimes_animalesbog_gov_co/Documents/SEGUIMIENTO/2022/2. FEBRERO/"/>
    </mc:Choice>
  </mc:AlternateContent>
  <xr:revisionPtr revIDLastSave="1247" documentId="13_ncr:1_{5B10508D-693B-4D82-A459-AAC4E9FE7DCF}" xr6:coauthVersionLast="45" xr6:coauthVersionMax="47" xr10:uidLastSave="{616FC6D7-2A73-4B94-895D-0C51AE645CC8}"/>
  <bookViews>
    <workbookView xWindow="-108" yWindow="-108" windowWidth="23256" windowHeight="12576" tabRatio="743" firstSheet="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4'!$A$1:$I$58</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7" i="92" l="1"/>
  <c r="D28" i="92"/>
  <c r="D28" i="91"/>
  <c r="I49" i="92" l="1"/>
  <c r="I48" i="92"/>
  <c r="I62" i="91" l="1"/>
  <c r="I61" i="91"/>
  <c r="I60" i="91"/>
  <c r="K59" i="91"/>
  <c r="J59" i="91"/>
  <c r="I65" i="91" l="1"/>
  <c r="I58" i="91" l="1"/>
  <c r="I57" i="91"/>
  <c r="I56" i="91" l="1"/>
  <c r="I55" i="91"/>
  <c r="I54" i="91"/>
  <c r="I52" i="91" l="1"/>
  <c r="I51" i="91"/>
  <c r="I50" i="91"/>
  <c r="I49" i="91"/>
  <c r="I48" i="91"/>
  <c r="I47" i="91"/>
  <c r="I46" i="91"/>
  <c r="I55" i="90" l="1"/>
  <c r="I57" i="90" l="1"/>
  <c r="I56" i="90"/>
  <c r="I49" i="95" l="1"/>
  <c r="I46" i="95"/>
  <c r="I52" i="87" l="1"/>
  <c r="I51" i="87"/>
  <c r="I50" i="87"/>
  <c r="I49" i="87"/>
  <c r="I48" i="87"/>
  <c r="I47" i="87"/>
  <c r="I46" i="87"/>
  <c r="E31" i="80" l="1"/>
  <c r="E34" i="80"/>
  <c r="E35" i="80"/>
  <c r="H27" i="80"/>
  <c r="H28" i="80" s="1"/>
  <c r="H29" i="80" s="1"/>
  <c r="F27" i="80"/>
  <c r="E37" i="80"/>
  <c r="E36" i="80"/>
  <c r="E33" i="80"/>
  <c r="E32" i="80"/>
  <c r="E29" i="80"/>
  <c r="E38" i="80"/>
  <c r="G27" i="80" l="1"/>
  <c r="I27" i="80" s="1"/>
  <c r="E30" i="80"/>
  <c r="H30" i="80"/>
  <c r="H31" i="80" s="1"/>
  <c r="H32" i="80" s="1"/>
  <c r="H33" i="80" s="1"/>
  <c r="H34" i="80" s="1"/>
  <c r="H35" i="80" s="1"/>
  <c r="H36" i="80" s="1"/>
  <c r="H37" i="80" s="1"/>
  <c r="H38" i="80" s="1"/>
  <c r="E27" i="80"/>
  <c r="E28" i="80"/>
  <c r="E38" i="93" l="1"/>
  <c r="E37" i="93"/>
  <c r="E36" i="93"/>
  <c r="E35" i="93"/>
  <c r="E34" i="93"/>
  <c r="E33" i="93"/>
  <c r="E32" i="93"/>
  <c r="E31" i="93"/>
  <c r="E30" i="93"/>
  <c r="E29" i="93"/>
  <c r="E28" i="93"/>
  <c r="E27" i="93"/>
  <c r="E38" i="95" l="1"/>
  <c r="E37" i="95"/>
  <c r="E36" i="95"/>
  <c r="E35" i="95"/>
  <c r="E34" i="95"/>
  <c r="E33" i="95"/>
  <c r="E32" i="95"/>
  <c r="E31" i="95"/>
  <c r="E30" i="95"/>
  <c r="E29" i="95"/>
  <c r="E28" i="95"/>
  <c r="E27" i="95"/>
  <c r="F27" i="93" l="1"/>
  <c r="H27" i="91" l="1"/>
  <c r="E38" i="91"/>
  <c r="E37" i="91"/>
  <c r="E36" i="91"/>
  <c r="E35" i="91"/>
  <c r="E34" i="91"/>
  <c r="E32" i="91"/>
  <c r="E31" i="91"/>
  <c r="H27" i="95"/>
  <c r="H28" i="95" s="1"/>
  <c r="H29" i="95" s="1"/>
  <c r="H30" i="95" s="1"/>
  <c r="H31" i="95" s="1"/>
  <c r="H32" i="95" s="1"/>
  <c r="H33" i="95" s="1"/>
  <c r="H34" i="95" s="1"/>
  <c r="H35" i="95" s="1"/>
  <c r="H36" i="95" s="1"/>
  <c r="H37" i="95" s="1"/>
  <c r="H38" i="95" s="1"/>
  <c r="F27" i="95"/>
  <c r="E38" i="92"/>
  <c r="E37" i="92"/>
  <c r="E36" i="92"/>
  <c r="E35" i="92"/>
  <c r="E34" i="92"/>
  <c r="E33" i="92"/>
  <c r="E32" i="92"/>
  <c r="E31" i="92"/>
  <c r="E30" i="92"/>
  <c r="H27" i="92"/>
  <c r="F27" i="92"/>
  <c r="E27" i="92"/>
  <c r="E33" i="91"/>
  <c r="H27" i="90"/>
  <c r="H28" i="90" s="1"/>
  <c r="H29" i="90"/>
  <c r="H30" i="90"/>
  <c r="H31" i="90"/>
  <c r="H32" i="90"/>
  <c r="H33" i="90"/>
  <c r="H34" i="90" s="1"/>
  <c r="H35" i="90"/>
  <c r="H36" i="90"/>
  <c r="H37" i="90"/>
  <c r="H38" i="90"/>
  <c r="E38" i="90"/>
  <c r="E37" i="90"/>
  <c r="E36" i="90"/>
  <c r="E35" i="90"/>
  <c r="E34" i="90"/>
  <c r="E33" i="90"/>
  <c r="E32" i="90"/>
  <c r="E31" i="90"/>
  <c r="E30" i="90"/>
  <c r="E29" i="90"/>
  <c r="E28" i="90"/>
  <c r="G27" i="90"/>
  <c r="I27" i="90" s="1"/>
  <c r="F27" i="90"/>
  <c r="E27" i="90"/>
  <c r="E37" i="87"/>
  <c r="H27" i="87"/>
  <c r="H28" i="87" s="1"/>
  <c r="E28" i="87"/>
  <c r="E29" i="87"/>
  <c r="E30" i="87"/>
  <c r="E31" i="87"/>
  <c r="E32" i="87"/>
  <c r="E33" i="87"/>
  <c r="E34" i="87"/>
  <c r="E35" i="87"/>
  <c r="E36" i="87"/>
  <c r="E38" i="87"/>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E29" i="92"/>
  <c r="F27" i="87" l="1"/>
  <c r="E27" i="91"/>
  <c r="E30" i="91"/>
  <c r="E29" i="91"/>
  <c r="F27" i="91"/>
  <c r="H29" i="87"/>
  <c r="H30" i="87" s="1"/>
  <c r="H31" i="87" s="1"/>
  <c r="H32" i="87" s="1"/>
  <c r="H33" i="87" s="1"/>
  <c r="H34" i="87" s="1"/>
  <c r="H35" i="87" s="1"/>
  <c r="H36" i="87" s="1"/>
  <c r="H37" i="87" s="1"/>
  <c r="H38" i="87" s="1"/>
  <c r="E27" i="87"/>
  <c r="G27" i="87"/>
  <c r="I27" i="87" s="1"/>
  <c r="H27" i="93"/>
  <c r="H28" i="93" s="1"/>
  <c r="H29" i="93" l="1"/>
  <c r="H30" i="93" s="1"/>
  <c r="H31" i="93" s="1"/>
  <c r="H32" i="93" s="1"/>
  <c r="H33" i="93" s="1"/>
  <c r="H34" i="93" s="1"/>
  <c r="H35" i="93" s="1"/>
  <c r="H36" i="93" s="1"/>
  <c r="H37" i="93" s="1"/>
  <c r="H38" i="93" s="1"/>
  <c r="G27" i="93"/>
  <c r="I27" i="93" s="1"/>
  <c r="H29" i="91"/>
  <c r="H30" i="91"/>
  <c r="H31" i="91"/>
  <c r="H32" i="91"/>
  <c r="H33" i="91"/>
  <c r="H34" i="91"/>
  <c r="H35" i="91"/>
  <c r="H36" i="91"/>
  <c r="H37" i="91"/>
  <c r="H38" i="91"/>
  <c r="H28" i="91"/>
  <c r="E28" i="91"/>
  <c r="G27" i="91"/>
  <c r="I27" i="91" s="1"/>
  <c r="H29" i="92"/>
  <c r="H30" i="92"/>
  <c r="H31" i="92"/>
  <c r="H32" i="92"/>
  <c r="H33" i="92"/>
  <c r="H34" i="92"/>
  <c r="H35" i="92"/>
  <c r="H36" i="92"/>
  <c r="H37" i="92"/>
  <c r="H38" i="92"/>
  <c r="G27" i="92"/>
  <c r="I27" i="92" s="1"/>
  <c r="E28" i="92"/>
  <c r="H28"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<sst xmlns="http://schemas.openxmlformats.org/spreadsheetml/2006/main" count="1329" uniqueCount="469">
  <si>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</si>
  <si>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</si>
  <si>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</si>
  <si>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</si>
  <si>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</si>
  <si>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</si>
  <si>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</si>
  <si>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</si>
  <si>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</si>
  <si>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</si>
  <si>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</si>
  <si>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</si>
  <si>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</si>
  <si>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</si>
  <si>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</si>
  <si>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</si>
  <si>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</si>
  <si>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</si>
  <si>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</si>
  <si>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</si>
  <si>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</si>
  <si>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</si>
  <si>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</si>
  <si>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</si>
  <si>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</si>
  <si>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</si>
  <si>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</si>
  <si>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</si>
  <si>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</si>
  <si>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</si>
  <si>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</si>
  <si>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</si>
  <si>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</si>
  <si>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</si>
  <si>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</si>
  <si>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</si>
  <si>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</si>
  <si>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</si>
  <si>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</si>
  <si>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</si>
  <si>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</si>
  <si>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</si>
  <si>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</si>
  <si>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</si>
  <si>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</si>
  <si>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</si>
  <si>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</si>
  <si>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</si>
  <si>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</si>
  <si>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</si>
  <si>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</si>
  <si>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</si>
  <si>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</si>
  <si>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</si>
  <si>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</si>
  <si>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</si>
  <si>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</si>
  <si>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</si>
  <si>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</si>
  <si>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</si>
  <si>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</si>
  <si>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</si>
  <si>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</si>
  <si>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</si>
  <si>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</si>
  <si>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</si>
  <si>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</si>
  <si>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</si>
  <si>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</si>
  <si>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</si>
  <si>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</si>
  <si>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</si>
  <si>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</si>
  <si>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</si>
  <si>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</si>
  <si>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</si>
  <si>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</si>
  <si>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</si>
  <si>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</si>
  <si>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</si>
  <si>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</si>
  <si>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</si>
  <si>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</si>
  <si>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</si>
  <si>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</si>
  <si>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</si>
  <si>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</si>
  <si>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</si>
  <si>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</si>
  <si>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</si>
  <si>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</si>
  <si>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</si>
  <si>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</si>
  <si>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</si>
  <si>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</si>
  <si>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</si>
  <si>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</si>
  <si>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</si>
  <si>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</si>
  <si>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</si>
  <si>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</si>
  <si>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</si>
  <si>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</si>
  <si>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</si>
  <si>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</si>
  <si>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</si>
  <si>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</si>
  <si>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</si>
  <si>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</si>
  <si>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</si>
  <si>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</si>
  <si>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</si>
  <si>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</si>
  <si>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</si>
  <si>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</si>
  <si>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</si>
  <si>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</si>
  <si>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</si>
  <si>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</si>
  <si>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</si>
  <si>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</si>
  <si>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</si>
  <si>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</si>
  <si>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</si>
  <si>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</si>
  <si>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</si>
  <si>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</si>
  <si>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</si>
  <si>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</si>
  <si>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</si>
  <si>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</si>
  <si>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</si>
  <si>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</si>
  <si>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</si>
  <si>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</si>
  <si>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</si>
  <si>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</si>
  <si>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</si>
  <si>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</si>
  <si>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</si>
  <si>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</si>
  <si>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</si>
  <si>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</si>
  <si>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</si>
  <si>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</si>
  <si>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</si>
  <si>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</si>
  <si>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</si>
  <si>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</si>
  <si>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</si>
  <si>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</si>
  <si>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</si>
  <si>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</si>
  <si>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</si>
  <si>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</si>
  <si>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</si>
  <si>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</si>
  <si>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</si>
  <si>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</si>
  <si>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</si>
  <si>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</si>
  <si>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</si>
  <si>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</si>
  <si>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</si>
  <si>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</si>
  <si>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</si>
  <si>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</si>
  <si>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</si>
  <si>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</si>
  <si>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</si>
  <si>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</si>
  <si>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</si>
  <si>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</si>
  <si>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</si>
  <si>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</si>
  <si>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</si>
  <si>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</si>
  <si>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</si>
  <si>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</si>
  <si>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</si>
  <si>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</si>
  <si>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</si>
  <si>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</si>
  <si>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</si>
  <si>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</si>
  <si>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</si>
  <si>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</si>
  <si>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</si>
  <si>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</si>
  <si>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</si>
  <si>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</si>
  <si>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</si>
  <si>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</si>
  <si>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</si>
  <si>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</si>
  <si>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</si>
  <si>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</si>
  <si>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</si>
  <si>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</si>
  <si>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</si>
  <si>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</si>
  <si>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</si>
  <si>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</si>
  <si>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</si>
  <si>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</si>
  <si>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</si>
  <si>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</si>
  <si>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</si>
  <si>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</si>
  <si>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</si>
  <si>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</si>
  <si>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</si>
  <si>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</si>
  <si>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</si>
  <si>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</si>
  <si>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</si>
  <si>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</si>
  <si>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</si>
  <si>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</si>
  <si>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</si>
  <si>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</si>
  <si>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</si>
  <si>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</si>
  <si>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</si>
  <si>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</si>
  <si>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</si>
  <si>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</si>
  <si>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</si>
  <si>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</si>
  <si>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</si>
  <si>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</si>
  <si>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</si>
  <si>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</si>
  <si>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</si>
  <si>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</si>
  <si>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</si>
  <si>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</si>
  <si>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</si>
  <si>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</si>
  <si>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</si>
  <si>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</si>
  <si>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</si>
  <si>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</si>
  <si>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</si>
  <si>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</si>
  <si>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</si>
  <si>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</si>
  <si>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</si>
  <si>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</si>
  <si>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</si>
  <si>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</si>
  <si>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</si>
  <si>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</si>
  <si>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</si>
  <si>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</si>
  <si>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</si>
  <si>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</si>
  <si>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</si>
  <si>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</si>
  <si>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</si>
  <si>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</si>
  <si>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</si>
  <si>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</si>
  <si>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</si>
  <si>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</si>
  <si>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</si>
  <si>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</si>
  <si>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</si>
  <si>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</si>
  <si>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</si>
  <si>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</si>
  <si>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</si>
  <si>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</si>
  <si>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</si>
  <si>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</si>
  <si>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</si>
  <si>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</si>
  <si>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</si>
  <si>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</si>
  <si>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</si>
  <si>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</si>
  <si>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</si>
  <si>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</si>
  <si>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</si>
  <si>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</si>
  <si>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</si>
  <si>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</si>
  <si>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</si>
  <si>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</si>
  <si>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</si>
  <si>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</si>
  <si>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</si>
  <si>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</si>
  <si>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</si>
  <si>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</si>
  <si>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</si>
  <si>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</si>
  <si>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</si>
  <si>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</si>
  <si>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</si>
  <si>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</si>
  <si>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</si>
  <si>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</si>
  <si>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</si>
  <si>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</si>
  <si>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</si>
  <si>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</si>
  <si>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</si>
  <si>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</si>
  <si>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</si>
  <si>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</si>
  <si>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</si>
  <si>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</si>
  <si>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</si>
  <si>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</si>
  <si>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</si>
  <si>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</si>
  <si>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</si>
  <si>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</si>
  <si>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</si>
  <si>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</si>
  <si>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</si>
  <si>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</si>
  <si>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</si>
  <si>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</si>
  <si>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</si>
  <si>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</si>
  <si>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</si>
  <si>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</si>
  <si>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</si>
  <si>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</si>
  <si>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</si>
  <si>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</si>
  <si>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</si>
  <si>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</si>
  <si>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</si>
  <si>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</si>
  <si>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</si>
  <si>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</si>
  <si>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</si>
  <si>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</si>
  <si>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</si>
  <si>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</si>
  <si>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</si>
  <si>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</si>
  <si>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</si>
  <si>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</si>
  <si>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</si>
  <si>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</si>
  <si>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</si>
  <si>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</si>
  <si>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</si>
  <si>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</si>
  <si>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</si>
  <si>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</si>
  <si>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</si>
  <si>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</si>
  <si>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</si>
  <si>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</si>
  <si>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</si>
  <si>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</si>
  <si>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</si>
  <si>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</si>
  <si>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</si>
  <si>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</si>
  <si>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</si>
  <si>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</si>
  <si>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</si>
  <si>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</si>
  <si>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</si>
  <si>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</si>
  <si>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</si>
  <si>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</si>
  <si>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</si>
  <si>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</si>
  <si>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</si>
  <si>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</si>
  <si>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</si>
  <si>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</si>
  <si>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</si>
  <si>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</si>
  <si>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</si>
  <si>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</si>
  <si>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</si>
  <si>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</si>
  <si>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En el mes de octubre  se emitieron 2 actas de adopción (33 y  34) en donde se actualizaron o crearon 8 documentos, se actualiza el listado maestro de documentos. Se modifican o cargan  compromisos en espacios de participacion reglamentada y no reglamentada en la plataforma colibrí de la veeduria Distrital.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</si>
  <si>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</si>
  <si>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</si>
  <si>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</si>
  <si>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</si>
  <si>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</si>
  <si>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</si>
  <si>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</si>
  <si>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</si>
  <si>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</si>
  <si>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</si>
  <si>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</si>
  <si>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</si>
  <si>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Giros realizados: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</si>
  <si>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</si>
  <si>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</si>
  <si>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</si>
  <si>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</si>
  <si>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</si>
  <si>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</si>
  <si>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</si>
  <si>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</si>
  <si>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</si>
  <si>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</si>
  <si>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</si>
  <si>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</si>
  <si>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</si>
  <si>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</si>
  <si>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</si>
  <si>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</si>
  <si>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</si>
  <si>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</si>
  <si>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</si>
  <si>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</si>
  <si>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</si>
  <si>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</si>
  <si>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</si>
  <si>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</si>
  <si>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</si>
  <si>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Mantenimientos realizados</t>
  </si>
  <si>
    <t>Seguimientos y modificaciones al PAA:</t>
  </si>
  <si>
    <t>NA</t>
  </si>
  <si>
    <t>Con la actualización o modificación de documentos permite que los colaboradores apliquen los procesos como estan definidos en los documentos brindadno un mejor servicio para las partes interesadas</t>
  </si>
  <si>
    <t>Los beneficios obtenidos para la comunidad fueron los siguientes: Se pudieron solicitar de manera facil, rapida y agil, mas de 300 CDP, se logró la planificación efectiva del plan de Adquisición, se sistematizó la generación y firmas de viabilidades y Registros Presupuestales, adicionalmente en el Sistema de Información de Turnos, se lograron asignar a la comunidad mas 6.000 citas de esterilización distribuidos en las diferentes localidades del Distrito.</t>
  </si>
  <si>
    <t>5</t>
  </si>
  <si>
    <t>Impresiones en redes</t>
  </si>
  <si>
    <t xml:space="preserve">Se ha hecho una socialización masiva en el marco del free press y a través de redes sociales, llegando cada vez más a la comunidad. Las tasas de alcance e interacción nos dan una buena señal en cuando a redes sociales. En cuanto a comunicados de prensa, hay un porcentaje valioso de cobertura frente a nuestros comunicados. </t>
  </si>
  <si>
    <t>CATALINA MARÍA CRUZ</t>
  </si>
  <si>
    <t xml:space="preserve">Durante el mes de febrero se adelanto la primera mesa Técnica con el Departamento Administrativo del Servicio civil, quienes realizaron recomendaciones las cuales se estan acogiendo, asi mismo, se realizó una mesa de trabajo en la cual se analisaba el panorama financiero del Instituto frente al rediseño. Lo que ha permitido proyectar diferentes propuestas para adaptarse a la que genere mayor beneficios y crecimiento a la entidad. </t>
  </si>
  <si>
    <t>Nos encontramos a la espera de la reunion con la Secretaría Distrital de Hacienda, sin embargo frente a esto, el DASCD manifesto que iban a realizar el acompañamiento total.</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</si>
  <si>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</si>
  <si>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XIMENA DEL PILAR RODRIGUEZ CIFUENTES</t>
  </si>
  <si>
    <t xml:space="preserve">Durante el mes se mantuvieron estables las campañas de Vetetips, Lunes de Investigación, Miércoles de seguimiento, flash animal, guardianes online; así como la publicación y creación del contenido para las jornadas y campañas solicitadas por las áreas misionales. Cabe mencionar que como logro se obtuvo el cubrimiento masivo de la defensa ante las denuncias de Marcela Valencia, así como la amplificación de la jornada de adopción. </t>
  </si>
  <si>
    <t>En el mes de febrero de 2022 se realizó los reportes en PMR, SPI, POA, Alertas y Recomendaciones, seguimiento al POA  y Hojas de vida de indicadores del mes de enero de 2022 como tambien se realizó la reprogrmacion en SEGPLAN para la vigencia 2022. 
Se realizó la revisión técnica con observaciones al Documento de Anexo técnico del proyecto de inversión local "Bosa Peluda" de la Alcaldía Local de Bosa. Así mismo se elaboró la primera versión de ajustes para el Documento de Criterios de Viabilidad y Elegibilidad del Sector Ambiente para el concepto de gasto en bienestar animal.
De otro lado se inició la articulación con el equipo del Observatorio PyBA para la construcción conjunta de herramientas de medición de indicadores de resultados del plan de acción de la política pública de bienestar animal y la formulación de los indicadores de objetivos específicos para esta política.</t>
  </si>
  <si>
    <t>Andres Guerrero, Nancy Montero, Deisy Pascagaza, Leidy Rodriguez</t>
  </si>
  <si>
    <t>Se actualiza 4 documentos y se depuran algunos procedimientos del area de Fauna que ya no se realizaban eliminandolos</t>
  </si>
  <si>
    <t>Planes o politicas MIPG gestionadas (formuladas, actualizadas o evaluadas)</t>
  </si>
  <si>
    <t xml:space="preserve">Actividades del plan de mejoramiento FURAG o implementación MIPG realizadas. </t>
  </si>
  <si>
    <t>XIMENA CASTRO PINTO</t>
  </si>
  <si>
    <r>
      <rPr>
        <b/>
        <sz val="11"/>
        <color theme="1"/>
        <rFont val="Arial"/>
        <family val="2"/>
      </rPr>
      <t>OFICINA ASESORA JURIDICA:</t>
    </r>
    <r>
      <rPr>
        <sz val="11"/>
        <color theme="1"/>
        <rFont val="Arial"/>
        <family val="2"/>
      </rPr>
      <t xml:space="preserve"> Durante el mes de febrero de 2022, la Oficina Asesora Jurídica recibio 244 peticiones allegadas y atendidas en los terminos legalmente establecidos, se adjunta cuadro de control de correspondencia. Asimismo, se dio respuesta a 3 acciones de tutela Nos 221-0331, 2022.0132 y 2022-0197, se presento impugnación al fallo de tutela No 2022-0009 y recurso de reposición y en subsidio apelación contra la decisión del Juez 59 Administrativo del Circuito Judicial de Bogotá D.C dentro de la conciliación 2021-00193, se profirió fallo favorable dentro de tutela:  2022-00132, se profirió fallo favorable dentro de tutela:  2022-00132, se elaboró y presentó documento dando alcance a la impugnación presentada por la parte accionante en contra del fallo de tutela 2021-0905, con el objeto de desvirtuar las afirmaciones efectuadas en el mismo, se dio cumplimiento al auto de requerimiento proferido dentro de la Acción de Reparación Directa No 2021-00165.
Se asistió a Ciento Treinta y Seis (136)  diligencias judiciales y se elaboraron ocho (8) oficios de excusas dirigidos a los Juzgados y/o autoridades competentes.  
Se elaboraron cinco (5) denuncias, dos (2) de ellas fueron presentadas ante la Fiscalía General de la Nación, las mismas ingresaron por asesorías al Centro de Atención Jurídica y por traslado de la Subdirección de Atención a la Fauna.</t>
    </r>
  </si>
  <si>
    <t>3 Tutelas
1 Impugnación
1 Recurso de Reposición
Demás actuaciones judiciales</t>
  </si>
  <si>
    <t>136 y 8 oficios de excusa</t>
  </si>
  <si>
    <t>Diligencias judiciales atendidas:</t>
  </si>
  <si>
    <r>
      <rPr>
        <b/>
        <sz val="11"/>
        <color theme="1"/>
        <rFont val="Arial"/>
        <family val="2"/>
      </rPr>
      <t>OFICINA DE CONTROL INTERNO DISCIPLINARIO:</t>
    </r>
    <r>
      <rPr>
        <sz val="11"/>
        <color theme="1"/>
        <rFont val="Arial"/>
        <family val="2"/>
      </rPr>
      <t xml:space="preserve"> 
1. Inhibitorio 003 radicado SDQS 142002022, 142042022, 149492022 Y 142992022
2. Inhibitorio 004 radicado SDQS188972022
3. Inhibitorio 005 radicado SDQS 190982022
4. Inhibitorio 006 radicado SDQS 142922022
5. ARCHIVO 2019IE-003
6.APERTURA PRELIMINAR 2022ER-007
7.APERTURA PRELIMINAR 2022ER-008
8. APERTURA PRELIMINAR 2022ER-009
9.APERTURA PRELIMINAR 2022ER-010
10. APERTURA PRELIMINAR 2022ER-011
11. APERTURA PRELIMINAR 2022ER-012
12. APERTURA PRELIMINAR 2022ER-013
13. Constancia de ejecutoria del expediente 2019IE-032
14. Comunicación investigado archivo 2019IE-003
15. Comunicación quejosa archivo 2019IE-003</t>
    </r>
  </si>
  <si>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inhibitorios.</t>
  </si>
  <si>
    <t>Se responde a las peticiones ciudadanas radicadas en el Sistema Distrital de Quejas y Soluciones (SDQS), procurando un mejor desempeño de la Administración Pública.</t>
  </si>
  <si>
    <r>
      <rPr>
        <b/>
        <sz val="11"/>
        <color theme="1"/>
        <rFont val="Arial"/>
        <family val="2"/>
      </rPr>
      <t>SUBDIRECCIÓN DE GESTIÓN CORPORATIVA: GRUPO CONTRACTUAL:</t>
    </r>
    <r>
      <rPr>
        <sz val="11"/>
        <color theme="1"/>
        <rFont val="Arial"/>
        <family val="2"/>
      </rPr>
      <t xml:space="preserve"> 
 En total se suscriben 1 contratos de Bienes y Servicios- Minima Cuantia de Residuos Solidos y una O.C. de Aseo y Cafeteria  / Se tramitan las novedades de Contratos solicitadas: 1 Adicion, 3 Adicion y prorroga,  3 Cesiones de Contrato, 2 prorrogas, 4 suspensiones, 1 terminacion Anticipada, Otras modificaciones a 3 Contratos.
Se realizan Estudios Previos de Contratos De Proceso de Fumigaciones - Proceso de Alimentos
Se realiza la presentacion de Informes a Sivicof- Veeduria- Sideap
Se da respuesta a 6 requerimientos PQR externos - 3 Derechos de peticion, y  4 requerimientos de la personeria / Se da respuesta a 108 solicitudes de Certificaciones de Contratos y 51 tramite de Paz y Salvos </t>
    </r>
  </si>
  <si>
    <t>Derechos de petición respondidos, PQR, Requerimientos:</t>
  </si>
  <si>
    <t>Certificaciones de Contratos y paz y salvos</t>
  </si>
  <si>
    <r>
      <t xml:space="preserve">EQUIPO DE ATENCIÓN AL CIUDADANO: </t>
    </r>
    <r>
      <rPr>
        <sz val="10"/>
        <color theme="1"/>
        <rFont val="Arial"/>
        <family val="2"/>
      </rPr>
      <t xml:space="preserve"> Durante el mes de fenrero se radicó un total de 1.193 derechos de petición a través de los diferentes canales de atención, y fueron direccionados a las diferentes dependencias del IDPYBA, en el mes se vencieron un total de 31 peticiones. Se. El indicador de gestión de PQRSD es 93%. Se realiza mesa dxe trabajo con las depoendencia con el fin de levantar un plan de mejoramiento que permita realizar seguimiento mensual a la efectividad de las acciones planteadas por los responsables de gestionar peticiones.
Se realizaron 3.952 asesorías a través de los canales de atención dispuestos por el IDPYBA, en donde la mayor solicitud es de entrega de turnos para esterilizaciones y el canal más utilizado es el presencial, dado que estamos ubicados en 7 puntos de la red CADE.
El 77% de los ciudadanos se encuentra satisfechos con la atención recibida, el procentaje de insatisfacción corresponde  a los ciudadanos que no puedieron acceder a turnos de esterilización, no reciben respuestas a sus PQRSD o no fueron atendidos a través de la línea telefónica.</t>
    </r>
  </si>
  <si>
    <r>
      <t xml:space="preserve">EQUIPO DE TALENTO HUMANO. </t>
    </r>
    <r>
      <rPr>
        <sz val="10"/>
        <color theme="1"/>
        <rFont val="Arial"/>
        <family val="2"/>
      </rPr>
      <t>Para el mes de febrero de 2022 se tenian programadas 9 capacitaciones de las cuales se realizaron 8: Capacitación Préstamos documentales, Innovación en la administración pública para todos, procedimientos y conexión a WIFI,  resolución de conflictos, Plan Estratégico de Seguridad Vial,  prevención de accidentes, uso de botilos o pocillos reutilizables, ahorro y uso eficiente de la energía y el agua. Así mismo, en el plan de bienestar e incentivos, se tenian programadas 6 actividades de las cuales se ejecutaron 4. Por otra parte, en el Plan de SST y en el PESV, se cumplió a cabalidad con las actividades programadas. Finalmente, se dio cumplimiento a las inducciones y reinducciones programadas en los tiempos establecidos. Respecto al FURAG-MIPG, se están realizando las acciones, reportes y actividades atinentes a Talento Humano.</t>
    </r>
  </si>
  <si>
    <r>
      <t xml:space="preserve">EQUIPO DE RECURSOS FÍSICOS: </t>
    </r>
    <r>
      <rPr>
        <sz val="10"/>
        <color theme="1"/>
        <rFont val="Arial"/>
        <family val="2"/>
      </rPr>
      <t xml:space="preserve">:1 - Se realiza el tramite de pago de cuatro provedores que prestan sus servicios o suministros al Instituto, es de aclarar que el informe de actividades del provedor Moderline no se tramito para pago, debido a que se le realizo un pago anticipado en el mes de didiembre de 2021, en el cual se pago anticipadamente los meses de enero, febrero y marzo de 2022.
El provedor Luminica no radico los soportes para la generacion del respectivo pago, debido a situaciones administrativas en su empresa.
2 - Se logra interpetar que las actividades de mantenimineot propuesta para el mes de febrero, se realizaron de manera efectiva por parte de cada uno de los provedores obligados contractualmente a la realizacion de dicha actividad.
3-De acuerdo con el resultado del  indicador  se puede inferir que el contrato de  servicio de transporte, para el mes de febrero fue suficiente y aporta significateivamente en la ejecucion de las diferentes atividades misionales y administrativas del Instituto </t>
    </r>
    <r>
      <rPr>
        <b/>
        <sz val="10"/>
        <color theme="1"/>
        <rFont val="Arial"/>
        <family val="2"/>
      </rPr>
      <t xml:space="preserve">
</t>
    </r>
  </si>
  <si>
    <t>11 ingresos; 204 salidas; 27 traslados; 2 reintegros 9 COMPRAS</t>
  </si>
  <si>
    <t>5 ingresos; 110 salidas; 72 traslados; 3 reintegros; 9 compras</t>
  </si>
  <si>
    <r>
      <t xml:space="preserve">EQUIPO DE GESTIÓN AMBIENTAL: </t>
    </r>
    <r>
      <rPr>
        <sz val="10"/>
        <color theme="1"/>
        <rFont val="Arial"/>
        <family val="2"/>
      </rPr>
      <t>Durante el mes de febrero se adjudicó el contrato de residuos peligrosos con la empresa DESCONT. Adicionalmente, se desarrollaron 11 actividades de ese PIGA; se realizaron los reportes requeridos por las entidades y se desarrollaron actividades relacionadas con los recursos peligrosos, prácticas sostenibles, movilidad sostenible y el material reciclado</t>
    </r>
  </si>
  <si>
    <t>AVANCE MES</t>
  </si>
  <si>
    <t>ACUMULADO AÑO</t>
  </si>
  <si>
    <r>
      <t xml:space="preserve">EQUIPO DE GESTIÓN DOCUMENTAL: </t>
    </r>
    <r>
      <rPr>
        <sz val="10"/>
        <color theme="1"/>
        <rFont val="Arial"/>
        <family val="2"/>
      </rPr>
      <t>Al implementar las capacitaciones dentro de la entidad se  refleja la buena cultura archivística y se cumplirán con los requisitos solicitados por la Ley en materia archivística , por otra parte es importante mantener los inventarios actualizados ya  que  esta herramienta facilitar parte del trabajo en la entrega de las transferencias documentales primarias  además de facilitar la  administración y control de la información de la entidad  y el acceso a la misma para la consulta de los usuarios internos y externos</t>
    </r>
  </si>
  <si>
    <t>49 CDP y 37 CRP</t>
  </si>
  <si>
    <t>674 CDP y 725 CRP</t>
  </si>
  <si>
    <t>Natalia Roncancio; Fredy Ariza; Liz Tabares; Ricardo Quinche; Yoset Tovares</t>
  </si>
  <si>
    <r>
      <t xml:space="preserve">EQUIPO DE GESTIÓN FINANCIERA: </t>
    </r>
    <r>
      <rPr>
        <sz val="10"/>
        <color theme="1"/>
        <rFont val="Arial"/>
        <family val="2"/>
      </rPr>
      <t xml:space="preserve">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theme="1"/>
        <rFont val="Arial"/>
        <family val="2"/>
      </rPr>
      <t>NOTA:</t>
    </r>
    <r>
      <rPr>
        <sz val="10"/>
        <color theme="1"/>
        <rFont val="Arial"/>
        <family val="2"/>
      </rPr>
      <t xml:space="preserve"> En cuanto a algunos CDP y CRP, cada documento debe expedirse tres veces, esto debido a que se expide en un rubro por cada elemento PEP, que si bien sigue siendo el mismo documento y el mismo consecutivo, el tramite se realiza una vez por cada elemento.</t>
    </r>
  </si>
  <si>
    <t>Al implementar las capacitaciones dentro de la entidad se  refleja la buena cultura archivística y se cumplirán con los requisitos solicitados por la Ley en materia archivística , por otra parte es importante mantener los inventarios actualizados ya  que  esta herramienta facilitar parte del trabajo en la entrega de las transferencias documentales primarias  además de facilitar la  administración y control de la información de la entidad  y el acceso a la misma para la consulta de los usuarios internos y externos</t>
  </si>
  <si>
    <t>Inconvenientes presentados en el Gestor de Contenido del A-Z Digital en cuanto a la finalización de Peticiones y Semaforización de los mismos, se llevo a cabo una Mesa de Trabajo con las áreas Misionales, parte Técnica y el Proveedor para brindar solución. Asi mismo se identificaron defectos en el ERP Zbox software usado por funcionales de Talento Humano, Contractual, Nomina lo que llevó a generar un taller con el proveedor para identificar las fallas y definir un plan de trabajo de remediación a los defectos previamente identificados.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</si>
</sst>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8"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68"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43" fontId="33" fillId="0" borderId="0" applyFont="0" applyFill="0" applyBorder="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43" fontId="33" fillId="0" borderId="0" applyFont="0" applyFill="0" applyBorder="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7"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7"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43" fontId="33" fillId="0" borderId="0" applyFont="0" applyFill="0" applyBorder="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18" fillId="16"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23" fillId="7" borderId="156" applyNumberForma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26" fillId="16"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0" fontId="4" fillId="23" borderId="15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3" fillId="7" borderId="176"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43"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43" fontId="33" fillId="0" borderId="0" applyFont="0" applyFill="0" applyBorder="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78" applyNumberFormat="0" applyAlignment="0" applyProtection="0"/>
    <xf numFmtId="41" fontId="33" fillId="0" borderId="0" applyFont="0" applyFill="0" applyBorder="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2"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3" fillId="7" borderId="17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9"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31" fillId="0" borderId="175" applyNumberFormat="0" applyFill="0" applyAlignment="0" applyProtection="0"/>
    <xf numFmtId="43" fontId="33" fillId="0" borderId="0" applyFont="0" applyFill="0" applyBorder="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4" applyNumberFormat="0" applyAlignment="0" applyProtection="0"/>
    <xf numFmtId="43" fontId="33" fillId="0" borderId="0" applyFont="0" applyFill="0" applyBorder="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43" fontId="33" fillId="0" borderId="0" applyFont="0" applyFill="0" applyBorder="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6"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2"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18" fillId="16" borderId="172" applyNumberFormat="0" applyAlignment="0" applyProtection="0"/>
    <xf numFmtId="0" fontId="23" fillId="7" borderId="172" applyNumberFormat="0" applyAlignment="0" applyProtection="0"/>
    <xf numFmtId="0" fontId="18" fillId="16" borderId="172"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4"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2"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26" fillId="16" borderId="174"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43" fontId="33" fillId="0" borderId="0" applyFont="0" applyFill="0" applyBorder="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2"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18" fillId="16"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4" fillId="23" borderId="173" applyNumberFormat="0" applyFont="0" applyAlignment="0" applyProtection="0"/>
    <xf numFmtId="0" fontId="18" fillId="16" borderId="172"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26" fillId="16" borderId="174"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3" fillId="7" borderId="176" applyNumberFormat="0" applyAlignment="0" applyProtection="0"/>
    <xf numFmtId="0" fontId="31" fillId="0" borderId="175"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23" fillId="7" borderId="172"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4" applyNumberFormat="0" applyAlignment="0" applyProtection="0"/>
    <xf numFmtId="0" fontId="31" fillId="0" borderId="179" applyNumberFormat="0" applyFill="0" applyAlignment="0" applyProtection="0"/>
    <xf numFmtId="0" fontId="31" fillId="0" borderId="175"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2"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3"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18" fillId="16"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4"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4" applyNumberFormat="0" applyAlignment="0" applyProtection="0"/>
    <xf numFmtId="0" fontId="23" fillId="7" borderId="17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5"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2"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6" applyNumberFormat="0" applyAlignment="0" applyProtection="0"/>
    <xf numFmtId="0" fontId="18" fillId="16" borderId="172"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2" applyNumberFormat="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3"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2" applyNumberFormat="0" applyAlignment="0" applyProtection="0"/>
    <xf numFmtId="0" fontId="26" fillId="16" borderId="174"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4"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3" applyNumberFormat="0" applyFont="0" applyAlignment="0" applyProtection="0"/>
    <xf numFmtId="0" fontId="31" fillId="0" borderId="175"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23" fillId="7" borderId="172"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2" applyNumberForma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3" applyNumberFormat="0" applyFont="0" applyAlignment="0" applyProtection="0"/>
    <xf numFmtId="0" fontId="26" fillId="16" borderId="178"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76" applyNumberFormat="0" applyAlignment="0" applyProtection="0"/>
    <xf numFmtId="0" fontId="4" fillId="23" borderId="173" applyNumberFormat="0" applyFont="0" applyAlignment="0" applyProtection="0"/>
    <xf numFmtId="0" fontId="26" fillId="16" borderId="178"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18" fillId="16" borderId="172" applyNumberFormat="0" applyAlignment="0" applyProtection="0"/>
    <xf numFmtId="0" fontId="18" fillId="16" borderId="17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72" applyNumberFormat="0" applyAlignment="0" applyProtection="0"/>
    <xf numFmtId="0" fontId="31" fillId="0" borderId="175" applyNumberFormat="0" applyFill="0" applyAlignment="0" applyProtection="0"/>
    <xf numFmtId="0" fontId="26" fillId="16" borderId="178" applyNumberFormat="0" applyAlignment="0" applyProtection="0"/>
    <xf numFmtId="0" fontId="23" fillId="7" borderId="176"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8" applyNumberFormat="0" applyAlignment="0" applyProtection="0"/>
    <xf numFmtId="0" fontId="26" fillId="16" borderId="174"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18" fillId="16" borderId="172" applyNumberForma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5"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18" fillId="16" borderId="172"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4" fillId="23" borderId="177" applyNumberFormat="0" applyFont="0" applyAlignment="0" applyProtection="0"/>
    <xf numFmtId="0" fontId="18" fillId="16" borderId="176" applyNumberFormat="0" applyAlignment="0" applyProtection="0"/>
    <xf numFmtId="0" fontId="31" fillId="0" borderId="179"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4" applyNumberFormat="0" applyAlignment="0" applyProtection="0"/>
    <xf numFmtId="0" fontId="23" fillId="7" borderId="172" applyNumberFormat="0" applyAlignment="0" applyProtection="0"/>
    <xf numFmtId="0" fontId="18" fillId="16" borderId="172" applyNumberFormat="0" applyAlignment="0" applyProtection="0"/>
    <xf numFmtId="0" fontId="26" fillId="16" borderId="178"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4" fillId="23" borderId="173" applyNumberFormat="0" applyFont="0" applyAlignment="0" applyProtection="0"/>
    <xf numFmtId="0" fontId="31" fillId="0" borderId="179" applyNumberFormat="0" applyFill="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26" fillId="16" borderId="178" applyNumberFormat="0" applyAlignment="0" applyProtection="0"/>
    <xf numFmtId="0" fontId="31" fillId="0" borderId="179" applyNumberFormat="0" applyFill="0" applyAlignment="0" applyProtection="0"/>
    <xf numFmtId="0" fontId="26" fillId="16" borderId="178" applyNumberFormat="0" applyAlignment="0" applyProtection="0"/>
    <xf numFmtId="0" fontId="4" fillId="23" borderId="177" applyNumberFormat="0" applyFont="0" applyAlignment="0" applyProtection="0"/>
    <xf numFmtId="0" fontId="26" fillId="16" borderId="174" applyNumberFormat="0" applyAlignment="0" applyProtection="0"/>
    <xf numFmtId="0" fontId="23" fillId="7" borderId="176"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23" fillId="7" borderId="176"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18" fillId="16"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26" fillId="16" borderId="178"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0" fontId="4" fillId="23" borderId="17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3" fillId="7" borderId="190"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43"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43" fontId="33" fillId="0" borderId="0" applyFont="0" applyFill="0" applyBorder="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41" fontId="33" fillId="0" borderId="0" applyFont="0" applyFill="0" applyBorder="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31" fillId="0" borderId="193" applyNumberFormat="0" applyFill="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43" fontId="33" fillId="0" borderId="0" applyFont="0" applyFill="0" applyBorder="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4" fillId="23" borderId="185" applyNumberFormat="0" applyFont="0" applyAlignment="0" applyProtection="0"/>
    <xf numFmtId="0" fontId="18" fillId="16" borderId="190" applyNumberFormat="0" applyAlignment="0" applyProtection="0"/>
    <xf numFmtId="0" fontId="31" fillId="0" borderId="193" applyNumberFormat="0" applyFill="0" applyAlignment="0" applyProtection="0"/>
    <xf numFmtId="0" fontId="23" fillId="7" borderId="190" applyNumberFormat="0" applyAlignment="0" applyProtection="0"/>
    <xf numFmtId="0" fontId="31" fillId="0" borderId="193" applyNumberFormat="0" applyFill="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18" fillId="16" borderId="190"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18" fillId="16"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18" fillId="16" borderId="190" applyNumberFormat="0" applyAlignment="0" applyProtection="0"/>
    <xf numFmtId="0" fontId="26" fillId="16" borderId="192"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4" fillId="23" borderId="185" applyNumberFormat="0" applyFont="0" applyAlignment="0" applyProtection="0"/>
    <xf numFmtId="0" fontId="31" fillId="0" borderId="193" applyNumberFormat="0" applyFill="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26" fillId="16" borderId="192" applyNumberFormat="0" applyAlignment="0" applyProtection="0"/>
    <xf numFmtId="0" fontId="31" fillId="0" borderId="193" applyNumberFormat="0" applyFill="0" applyAlignment="0" applyProtection="0"/>
    <xf numFmtId="0" fontId="26" fillId="16" borderId="192" applyNumberFormat="0" applyAlignment="0" applyProtection="0"/>
    <xf numFmtId="0" fontId="4" fillId="23" borderId="185" applyNumberFormat="0" applyFont="0" applyAlignment="0" applyProtection="0"/>
    <xf numFmtId="0" fontId="26" fillId="16" borderId="192" applyNumberFormat="0" applyAlignment="0" applyProtection="0"/>
    <xf numFmtId="0" fontId="23" fillId="7" borderId="190"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31" fillId="0" borderId="193" applyNumberFormat="0" applyFill="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23" fillId="7" borderId="190" applyNumberFormat="0" applyAlignment="0" applyProtection="0"/>
    <xf numFmtId="0" fontId="26" fillId="16" borderId="192"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4" fontId="33" fillId="0" borderId="0" applyFont="0" applyFill="0" applyBorder="0" applyAlignment="0" applyProtection="0"/>
  </cellStyleXfs>
  <cellXfs count="1011">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6" fontId="33" fillId="0" borderId="0" xfId="1251" applyFont="1"/>
    <xf numFmtId="166"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1" fontId="63" fillId="26" borderId="10" xfId="1250" applyNumberFormat="1" applyFont="1" applyFill="1" applyBorder="1" applyAlignment="1">
      <alignment horizontal="center" vertical="center"/>
    </xf>
    <xf numFmtId="168" fontId="9" fillId="26" borderId="10" xfId="1250" applyFont="1" applyFill="1" applyBorder="1" applyAlignment="1">
      <alignment horizontal="center" vertical="center"/>
    </xf>
    <xf numFmtId="171" fontId="63" fillId="60" borderId="10" xfId="1250" applyNumberFormat="1" applyFont="1" applyFill="1" applyBorder="1" applyAlignment="1">
      <alignment horizontal="center" vertical="center"/>
    </xf>
    <xf numFmtId="168"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9" fontId="70" fillId="0" borderId="68" xfId="0" applyNumberFormat="1" applyFont="1" applyBorder="1" applyProtection="1">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7" fontId="5" fillId="0" borderId="72" xfId="1496" applyNumberFormat="1" applyFont="1" applyFill="1" applyBorder="1" applyAlignment="1" applyProtection="1">
      <alignment horizontal="center" vertical="center" wrapText="1"/>
      <protection hidden="1"/>
    </xf>
    <xf numFmtId="177"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179" fontId="5" fillId="24" borderId="72" xfId="1250" applyNumberFormat="1" applyFont="1" applyFill="1" applyBorder="1" applyAlignment="1" applyProtection="1">
      <alignment horizontal="center" vertical="center"/>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8"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7" fontId="5" fillId="0" borderId="75" xfId="1496" applyNumberFormat="1" applyFont="1" applyFill="1" applyBorder="1" applyAlignment="1" applyProtection="1">
      <alignment horizontal="center" vertical="center" wrapText="1"/>
      <protection hidden="1"/>
    </xf>
    <xf numFmtId="14" fontId="5" fillId="0" borderId="68" xfId="1371" applyNumberFormat="1" applyFont="1" applyBorder="1" applyAlignment="1" applyProtection="1">
      <alignment horizontal="center" vertical="center" wrapText="1"/>
      <protection locked="0" hidden="1"/>
    </xf>
    <xf numFmtId="178" fontId="81" fillId="24" borderId="68" xfId="1250" applyNumberFormat="1" applyFont="1" applyFill="1" applyBorder="1" applyAlignment="1" applyProtection="1">
      <alignment horizontal="center" vertical="center"/>
      <protection hidden="1"/>
    </xf>
    <xf numFmtId="9" fontId="54" fillId="0" borderId="68" xfId="1495" applyFont="1" applyBorder="1" applyProtection="1">
      <protection hidden="1"/>
    </xf>
    <xf numFmtId="10" fontId="9" fillId="50" borderId="71" xfId="1495" applyNumberFormat="1" applyFont="1" applyFill="1" applyBorder="1" applyAlignment="1" applyProtection="1">
      <alignment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7" fontId="5" fillId="24" borderId="72" xfId="1496" applyNumberFormat="1" applyFont="1" applyFill="1" applyBorder="1" applyAlignment="1" applyProtection="1">
      <alignment horizontal="center" vertical="center" wrapText="1"/>
      <protection hidden="1"/>
    </xf>
    <xf numFmtId="177" fontId="5" fillId="24" borderId="75" xfId="1496" applyNumberFormat="1" applyFont="1" applyFill="1" applyBorder="1" applyAlignment="1" applyProtection="1">
      <alignment horizontal="center" vertical="center" wrapText="1"/>
      <protection hidden="1"/>
    </xf>
    <xf numFmtId="179" fontId="70" fillId="24" borderId="68"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68" xfId="1371" applyFont="1" applyFill="1" applyBorder="1" applyAlignment="1" applyProtection="1">
      <alignment vertical="center" wrapText="1"/>
      <protection hidden="1"/>
    </xf>
    <xf numFmtId="14" fontId="12" fillId="0" borderId="68"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68" xfId="1495" applyFont="1" applyBorder="1" applyProtection="1">
      <protection hidden="1"/>
    </xf>
    <xf numFmtId="10" fontId="4" fillId="50" borderId="71" xfId="1495" applyNumberFormat="1" applyFont="1" applyFill="1" applyBorder="1" applyAlignment="1" applyProtection="1">
      <alignment vertical="center" wrapText="1"/>
      <protection locked="0" hidden="1"/>
    </xf>
    <xf numFmtId="10" fontId="59" fillId="0" borderId="0" xfId="1495" applyNumberFormat="1" applyFont="1" applyFill="1" applyBorder="1" applyAlignment="1">
      <alignment horizontal="center" vertical="center" wrapText="1"/>
    </xf>
    <xf numFmtId="179" fontId="12" fillId="24" borderId="148" xfId="1250" applyNumberFormat="1" applyFont="1" applyFill="1" applyBorder="1" applyAlignment="1" applyProtection="1">
      <alignment horizontal="center" vertical="center"/>
      <protection hidden="1"/>
    </xf>
    <xf numFmtId="9" fontId="54" fillId="0" borderId="148" xfId="0" applyNumberFormat="1" applyFont="1" applyBorder="1"/>
    <xf numFmtId="168" fontId="9" fillId="24" borderId="72" xfId="1250" applyFont="1" applyFill="1" applyBorder="1" applyAlignment="1" applyProtection="1">
      <alignment vertical="center" wrapText="1"/>
      <protection hidden="1"/>
    </xf>
    <xf numFmtId="168" fontId="9" fillId="0" borderId="194" xfId="1250"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9" fontId="54" fillId="0" borderId="195" xfId="0" applyNumberFormat="1" applyFont="1" applyBorder="1"/>
    <xf numFmtId="43" fontId="11" fillId="0" borderId="0" xfId="1371" applyNumberFormat="1" applyFont="1" applyAlignment="1" applyProtection="1">
      <alignment horizontal="center" vertical="center" wrapText="1"/>
      <protection hidden="1"/>
    </xf>
    <xf numFmtId="44" fontId="51" fillId="0" borderId="0" xfId="32118" applyFont="1" applyProtection="1">
      <protection hidden="1"/>
    </xf>
    <xf numFmtId="2" fontId="5" fillId="57" borderId="72" xfId="1496" applyNumberFormat="1" applyFont="1" applyFill="1" applyBorder="1" applyAlignment="1" applyProtection="1">
      <alignment horizontal="center" vertical="center" wrapText="1"/>
      <protection hidden="1"/>
    </xf>
    <xf numFmtId="2" fontId="5" fillId="57" borderId="75" xfId="1496" applyNumberFormat="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left" vertical="center" wrapText="1"/>
      <protection hidden="1"/>
    </xf>
    <xf numFmtId="0" fontId="8" fillId="61" borderId="36" xfId="1371" applyFont="1" applyFill="1" applyBorder="1" applyAlignment="1" applyProtection="1">
      <alignment horizontal="center" vertical="center" wrapText="1"/>
      <protection hidden="1"/>
    </xf>
    <xf numFmtId="10" fontId="9" fillId="0" borderId="150" xfId="1495" applyNumberFormat="1" applyFont="1" applyFill="1" applyBorder="1" applyAlignment="1">
      <alignment horizontal="center" vertical="center"/>
    </xf>
    <xf numFmtId="0" fontId="54" fillId="0" borderId="195" xfId="1371" applyFont="1" applyFill="1" applyBorder="1" applyAlignment="1" applyProtection="1">
      <alignment vertical="center" wrapText="1"/>
      <protection locked="0" hidden="1"/>
    </xf>
    <xf numFmtId="0" fontId="5" fillId="0" borderId="195" xfId="1371" applyFont="1" applyBorder="1" applyAlignment="1" applyProtection="1">
      <alignment horizontal="center" vertical="center"/>
      <protection hidden="1"/>
    </xf>
    <xf numFmtId="0" fontId="8" fillId="61" borderId="195" xfId="1371" applyFont="1" applyFill="1" applyBorder="1" applyAlignment="1" applyProtection="1">
      <alignment vertical="center" wrapText="1"/>
      <protection hidden="1"/>
    </xf>
    <xf numFmtId="0" fontId="5" fillId="0" borderId="196" xfId="1371" applyFont="1" applyBorder="1" applyAlignment="1" applyProtection="1">
      <alignment horizontal="center" vertical="center"/>
      <protection hidden="1"/>
    </xf>
    <xf numFmtId="178" fontId="5" fillId="0" borderId="194" xfId="1496" applyNumberFormat="1" applyFont="1" applyFill="1" applyBorder="1" applyAlignment="1" applyProtection="1">
      <alignment horizontal="center" vertical="center" wrapText="1"/>
      <protection hidden="1"/>
    </xf>
    <xf numFmtId="178" fontId="5" fillId="0" borderId="196"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5" xfId="1371" applyFont="1" applyFill="1" applyBorder="1" applyAlignment="1" applyProtection="1">
      <alignment horizontal="center" vertical="center" wrapText="1"/>
      <protection hidden="1"/>
    </xf>
    <xf numFmtId="0" fontId="8" fillId="61" borderId="195" xfId="0" applyFont="1" applyFill="1" applyBorder="1" applyAlignment="1" applyProtection="1">
      <alignment horizontal="center" vertical="center" wrapText="1"/>
      <protection hidden="1"/>
    </xf>
    <xf numFmtId="0" fontId="8" fillId="61" borderId="196" xfId="1371" applyFont="1" applyFill="1" applyBorder="1" applyAlignment="1" applyProtection="1">
      <alignment horizontal="center" vertical="center" wrapText="1"/>
      <protection hidden="1"/>
    </xf>
    <xf numFmtId="179" fontId="12" fillId="24" borderId="195" xfId="1250" applyNumberFormat="1" applyFont="1" applyFill="1" applyBorder="1" applyAlignment="1" applyProtection="1">
      <alignment horizontal="center" vertical="center"/>
      <protection hidden="1"/>
    </xf>
    <xf numFmtId="170" fontId="59" fillId="0" borderId="195" xfId="1495" applyNumberFormat="1" applyFont="1" applyBorder="1" applyProtection="1">
      <protection hidden="1"/>
    </xf>
    <xf numFmtId="10" fontId="12" fillId="50" borderId="17" xfId="1495" applyNumberFormat="1" applyFont="1" applyFill="1" applyBorder="1" applyAlignment="1" applyProtection="1">
      <alignment vertical="center" wrapText="1"/>
      <protection locked="0" hidden="1"/>
    </xf>
    <xf numFmtId="9" fontId="59" fillId="0" borderId="195" xfId="1495" applyFont="1" applyBorder="1" applyProtection="1">
      <protection hidden="1"/>
    </xf>
    <xf numFmtId="0" fontId="8" fillId="61" borderId="195" xfId="1371" applyFont="1" applyFill="1" applyBorder="1" applyAlignment="1" applyProtection="1">
      <alignment horizontal="center" vertical="center" wrapText="1"/>
      <protection locked="0" hidden="1"/>
    </xf>
    <xf numFmtId="14" fontId="9" fillId="0" borderId="195" xfId="1371" applyNumberFormat="1" applyFont="1" applyBorder="1" applyAlignment="1" applyProtection="1">
      <alignment horizontal="center" vertical="center" wrapText="1"/>
      <protection locked="0" hidden="1"/>
    </xf>
    <xf numFmtId="0" fontId="70" fillId="50" borderId="195" xfId="1371" applyFont="1" applyFill="1" applyBorder="1" applyAlignment="1" applyProtection="1">
      <alignment vertical="center" wrapText="1"/>
      <protection locked="0" hidden="1"/>
    </xf>
    <xf numFmtId="0" fontId="71" fillId="50" borderId="195" xfId="1371" applyFont="1" applyFill="1" applyBorder="1" applyAlignment="1" applyProtection="1">
      <alignment horizontal="center" vertical="center" wrapText="1"/>
      <protection locked="0" hidden="1"/>
    </xf>
    <xf numFmtId="178" fontId="5" fillId="57" borderId="194" xfId="1496" applyNumberFormat="1" applyFont="1" applyFill="1" applyBorder="1" applyAlignment="1" applyProtection="1">
      <alignment horizontal="center" vertical="center" wrapText="1"/>
      <protection hidden="1"/>
    </xf>
    <xf numFmtId="178" fontId="5" fillId="57" borderId="196" xfId="1496" applyNumberFormat="1" applyFont="1" applyFill="1" applyBorder="1" applyAlignment="1" applyProtection="1">
      <alignment horizontal="center" vertical="center" wrapText="1"/>
      <protection hidden="1"/>
    </xf>
    <xf numFmtId="179" fontId="70" fillId="24" borderId="195" xfId="1250" applyNumberFormat="1" applyFont="1" applyFill="1" applyBorder="1" applyAlignment="1" applyProtection="1">
      <alignment horizontal="center" vertical="center"/>
      <protection hidden="1"/>
    </xf>
    <xf numFmtId="9" fontId="54" fillId="0" borderId="195" xfId="1495" applyFont="1" applyBorder="1" applyProtection="1">
      <protection hidden="1"/>
    </xf>
    <xf numFmtId="10" fontId="9" fillId="50" borderId="17" xfId="1495" applyNumberFormat="1" applyFont="1" applyFill="1" applyBorder="1" applyAlignment="1" applyProtection="1">
      <alignment vertical="center" wrapText="1"/>
      <protection locked="0" hidden="1"/>
    </xf>
    <xf numFmtId="0" fontId="71" fillId="50" borderId="196" xfId="1371" applyFont="1" applyFill="1" applyBorder="1" applyAlignment="1" applyProtection="1">
      <alignment horizontal="center" vertical="center" wrapText="1"/>
      <protection locked="0" hidden="1"/>
    </xf>
    <xf numFmtId="0" fontId="70" fillId="50" borderId="196" xfId="1371" applyFont="1" applyFill="1" applyBorder="1" applyAlignment="1" applyProtection="1">
      <alignment vertical="center" wrapText="1"/>
      <protection locked="0" hidden="1"/>
    </xf>
    <xf numFmtId="0" fontId="59" fillId="50" borderId="195" xfId="1371" applyFont="1" applyFill="1" applyBorder="1" applyAlignment="1" applyProtection="1">
      <alignment vertical="center" wrapText="1"/>
      <protection locked="0" hidden="1"/>
    </xf>
    <xf numFmtId="0" fontId="59" fillId="50" borderId="195" xfId="1371" applyFont="1" applyFill="1" applyBorder="1" applyAlignment="1" applyProtection="1">
      <alignment horizontal="justify" vertical="center" wrapText="1"/>
      <protection locked="0" hidden="1"/>
    </xf>
    <xf numFmtId="0" fontId="8" fillId="61" borderId="195" xfId="1371" applyFont="1" applyFill="1" applyBorder="1" applyAlignment="1" applyProtection="1">
      <alignment horizontal="left" vertical="center" wrapText="1"/>
      <protection hidden="1"/>
    </xf>
    <xf numFmtId="0" fontId="70" fillId="50" borderId="195" xfId="1371" applyFont="1" applyFill="1" applyBorder="1" applyAlignment="1" applyProtection="1">
      <alignment horizontal="left" vertical="center" wrapText="1"/>
      <protection locked="0"/>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5" xfId="1371" applyFont="1" applyBorder="1" applyAlignment="1" applyProtection="1">
      <alignment vertical="center" wrapText="1"/>
      <protection locked="0" hidden="1"/>
    </xf>
    <xf numFmtId="0" fontId="59" fillId="50" borderId="195" xfId="1371" applyFont="1" applyFill="1" applyBorder="1" applyAlignment="1" applyProtection="1">
      <alignment vertical="top" wrapText="1"/>
      <protection locked="0" hidden="1"/>
    </xf>
    <xf numFmtId="9" fontId="59" fillId="0" borderId="68" xfId="1495" applyFont="1" applyBorder="1" applyProtection="1">
      <protection hidden="1"/>
    </xf>
    <xf numFmtId="0" fontId="59" fillId="50" borderId="195" xfId="1371" applyFont="1" applyFill="1" applyBorder="1" applyAlignment="1" applyProtection="1">
      <alignment horizontal="center" vertical="center" wrapText="1"/>
      <protection locked="0" hidden="1"/>
    </xf>
    <xf numFmtId="0" fontId="71" fillId="0" borderId="195"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5" xfId="1250" applyNumberFormat="1" applyFont="1" applyFill="1" applyBorder="1" applyAlignment="1" applyProtection="1">
      <alignment horizontal="center" vertical="center" wrapText="1"/>
      <protection locked="0" hidden="1"/>
    </xf>
    <xf numFmtId="9" fontId="59" fillId="0" borderId="195" xfId="1495" applyFont="1" applyFill="1" applyBorder="1" applyAlignment="1" applyProtection="1">
      <alignment horizontal="center" vertical="center" wrapText="1"/>
      <protection locked="0" hidden="1"/>
    </xf>
    <xf numFmtId="0" fontId="59" fillId="0" borderId="195" xfId="1371" applyFont="1" applyFill="1" applyBorder="1" applyAlignment="1" applyProtection="1">
      <alignment horizontal="center" vertical="center" wrapText="1"/>
      <protection locked="0" hidden="1"/>
    </xf>
    <xf numFmtId="0" fontId="59" fillId="0" borderId="195" xfId="1371" applyFont="1" applyBorder="1" applyAlignment="1" applyProtection="1">
      <alignment horizontal="center" vertical="center" wrapText="1"/>
      <protection locked="0" hidden="1"/>
    </xf>
    <xf numFmtId="0" fontId="59" fillId="0" borderId="196" xfId="0" applyFont="1" applyBorder="1" applyAlignment="1" applyProtection="1">
      <alignment horizontal="center" vertical="center"/>
      <protection hidden="1"/>
    </xf>
    <xf numFmtId="4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5" xfId="1371" applyNumberFormat="1" applyFont="1" applyFill="1" applyBorder="1" applyAlignment="1" applyProtection="1">
      <alignment horizontal="center" vertical="center" wrapText="1"/>
      <protection locked="0" hidden="1"/>
    </xf>
    <xf numFmtId="49" fontId="59" fillId="50" borderId="195" xfId="1371" applyNumberFormat="1" applyFont="1" applyFill="1" applyBorder="1" applyAlignment="1" applyProtection="1">
      <alignment horizontal="center" vertical="center" wrapText="1"/>
      <protection locked="0"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70" fillId="50" borderId="195" xfId="1371" applyFont="1" applyFill="1" applyBorder="1" applyAlignment="1" applyProtection="1">
      <alignment horizontal="center" vertical="center" wrapText="1"/>
      <protection locked="0"/>
    </xf>
    <xf numFmtId="0" fontId="71" fillId="50" borderId="195" xfId="1371"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8" fontId="15" fillId="51" borderId="17" xfId="1250" applyNumberFormat="1" applyFont="1" applyFill="1" applyBorder="1" applyAlignment="1" applyProtection="1">
      <alignment vertical="center" wrapText="1"/>
      <protection hidden="1"/>
    </xf>
    <xf numFmtId="168" fontId="15" fillId="51" borderId="19" xfId="1250" applyNumberFormat="1" applyFont="1" applyFill="1" applyBorder="1" applyAlignment="1" applyProtection="1">
      <alignment vertical="center" wrapText="1"/>
      <protection hidden="1"/>
    </xf>
    <xf numFmtId="168" fontId="15" fillId="0" borderId="17" xfId="1250" applyNumberFormat="1" applyFont="1" applyFill="1" applyBorder="1" applyAlignment="1" applyProtection="1">
      <alignment vertical="center" wrapText="1"/>
      <protection hidden="1"/>
    </xf>
    <xf numFmtId="168"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1" fontId="15" fillId="0" borderId="10" xfId="1250" applyNumberFormat="1" applyFont="1" applyFill="1" applyBorder="1" applyAlignment="1" applyProtection="1">
      <alignment vertical="center" wrapText="1"/>
      <protection hidden="1"/>
    </xf>
    <xf numFmtId="168" fontId="5" fillId="0" borderId="17" xfId="1250" applyFont="1" applyFill="1" applyBorder="1" applyAlignment="1" applyProtection="1">
      <alignment horizontal="center" vertical="center" wrapText="1"/>
      <protection hidden="1"/>
    </xf>
    <xf numFmtId="168" fontId="5" fillId="0" borderId="19" xfId="1250" applyFont="1" applyFill="1" applyBorder="1" applyAlignment="1" applyProtection="1">
      <alignment horizontal="center" vertical="center" wrapText="1"/>
      <protection hidden="1"/>
    </xf>
    <xf numFmtId="170"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2" fontId="15" fillId="55" borderId="17" xfId="1251" applyNumberFormat="1" applyFont="1" applyFill="1" applyBorder="1" applyAlignment="1" applyProtection="1">
      <alignment horizontal="center" vertical="center" wrapText="1"/>
      <protection hidden="1"/>
    </xf>
    <xf numFmtId="172"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1" fontId="15" fillId="50" borderId="17" xfId="1250" applyNumberFormat="1" applyFont="1" applyFill="1" applyBorder="1" applyAlignment="1" applyProtection="1">
      <alignment vertical="center" wrapText="1"/>
      <protection hidden="1"/>
    </xf>
    <xf numFmtId="171" fontId="15" fillId="50" borderId="19" xfId="1250" applyNumberFormat="1" applyFont="1" applyFill="1" applyBorder="1" applyAlignment="1" applyProtection="1">
      <alignment vertical="center" wrapText="1"/>
      <protection hidden="1"/>
    </xf>
    <xf numFmtId="171" fontId="15" fillId="51" borderId="17" xfId="1250" applyNumberFormat="1" applyFont="1" applyFill="1" applyBorder="1" applyAlignment="1" applyProtection="1">
      <alignment vertical="center" wrapText="1"/>
      <protection hidden="1"/>
    </xf>
    <xf numFmtId="171" fontId="15" fillId="51" borderId="19" xfId="1250" applyNumberFormat="1" applyFont="1" applyFill="1" applyBorder="1" applyAlignment="1" applyProtection="1">
      <alignment vertical="center" wrapText="1"/>
      <protection hidden="1"/>
    </xf>
    <xf numFmtId="171" fontId="15" fillId="0" borderId="17" xfId="1250" applyNumberFormat="1" applyFont="1" applyFill="1" applyBorder="1" applyAlignment="1" applyProtection="1">
      <alignment vertical="center" wrapText="1"/>
      <protection hidden="1"/>
    </xf>
    <xf numFmtId="171"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8" fontId="15" fillId="50" borderId="17" xfId="1250" applyNumberFormat="1" applyFont="1" applyFill="1" applyBorder="1" applyAlignment="1" applyProtection="1">
      <alignment vertical="center" wrapText="1"/>
      <protection hidden="1"/>
    </xf>
    <xf numFmtId="168"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0" fontId="70" fillId="50" borderId="22" xfId="0" applyNumberFormat="1" applyFont="1" applyFill="1" applyBorder="1" applyAlignment="1" applyProtection="1">
      <alignment horizontal="center" vertical="center" wrapText="1"/>
      <protection hidden="1"/>
    </xf>
    <xf numFmtId="170" fontId="70" fillId="50" borderId="23" xfId="0" applyNumberFormat="1" applyFont="1" applyFill="1" applyBorder="1" applyAlignment="1" applyProtection="1">
      <alignment horizontal="center" vertical="center" wrapText="1"/>
      <protection hidden="1"/>
    </xf>
    <xf numFmtId="170" fontId="70" fillId="50" borderId="26" xfId="0" applyNumberFormat="1" applyFont="1" applyFill="1" applyBorder="1" applyAlignment="1" applyProtection="1">
      <alignment horizontal="center" vertical="center" wrapText="1"/>
      <protection hidden="1"/>
    </xf>
    <xf numFmtId="170" fontId="70" fillId="50" borderId="27" xfId="0" applyNumberFormat="1" applyFont="1" applyFill="1" applyBorder="1" applyAlignment="1" applyProtection="1">
      <alignment horizontal="center" vertical="center" wrapText="1"/>
      <protection hidden="1"/>
    </xf>
    <xf numFmtId="170" fontId="71" fillId="55" borderId="17" xfId="0" applyNumberFormat="1" applyFont="1" applyFill="1" applyBorder="1" applyAlignment="1" applyProtection="1">
      <alignment horizontal="center" vertical="center" wrapText="1"/>
      <protection hidden="1"/>
    </xf>
    <xf numFmtId="170" fontId="71" fillId="55" borderId="19" xfId="0" applyNumberFormat="1" applyFont="1" applyFill="1" applyBorder="1" applyAlignment="1" applyProtection="1">
      <alignment horizontal="center" vertical="center" wrapText="1"/>
      <protection hidden="1"/>
    </xf>
    <xf numFmtId="170" fontId="15" fillId="55" borderId="17" xfId="0" applyNumberFormat="1" applyFont="1" applyFill="1" applyBorder="1" applyAlignment="1" applyProtection="1">
      <alignment horizontal="center" vertical="center" wrapText="1"/>
      <protection hidden="1"/>
    </xf>
    <xf numFmtId="170" fontId="15" fillId="55" borderId="19" xfId="0" applyNumberFormat="1" applyFont="1" applyFill="1" applyBorder="1" applyAlignment="1" applyProtection="1">
      <alignment horizontal="center" vertical="center" wrapText="1"/>
      <protection hidden="1"/>
    </xf>
    <xf numFmtId="170" fontId="5" fillId="50" borderId="22" xfId="0" applyNumberFormat="1" applyFont="1" applyFill="1" applyBorder="1" applyAlignment="1" applyProtection="1">
      <alignment horizontal="center" vertical="center" wrapText="1"/>
      <protection hidden="1"/>
    </xf>
    <xf numFmtId="170" fontId="5" fillId="50" borderId="23" xfId="0" applyNumberFormat="1" applyFont="1" applyFill="1" applyBorder="1" applyAlignment="1" applyProtection="1">
      <alignment horizontal="center" vertical="center" wrapText="1"/>
      <protection hidden="1"/>
    </xf>
    <xf numFmtId="170" fontId="5" fillId="50" borderId="26" xfId="0" applyNumberFormat="1" applyFont="1" applyFill="1" applyBorder="1" applyAlignment="1" applyProtection="1">
      <alignment horizontal="center" vertical="center" wrapText="1"/>
      <protection hidden="1"/>
    </xf>
    <xf numFmtId="170" fontId="5" fillId="50" borderId="27"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vertical="center" wrapText="1"/>
      <protection hidden="1"/>
    </xf>
    <xf numFmtId="170"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70" fontId="5" fillId="51" borderId="17" xfId="0" applyNumberFormat="1" applyFont="1" applyFill="1" applyBorder="1" applyAlignment="1" applyProtection="1">
      <alignment vertical="center" wrapText="1"/>
      <protection hidden="1"/>
    </xf>
    <xf numFmtId="170"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0" fontId="15" fillId="50" borderId="17" xfId="0" applyNumberFormat="1" applyFont="1" applyFill="1" applyBorder="1" applyAlignment="1" applyProtection="1">
      <alignment vertical="center" wrapText="1"/>
      <protection hidden="1"/>
    </xf>
    <xf numFmtId="170"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0" fontId="9" fillId="0" borderId="20" xfId="1496" applyNumberFormat="1" applyFont="1" applyFill="1" applyBorder="1" applyAlignment="1">
      <alignment horizontal="center" vertical="center" wrapText="1"/>
    </xf>
    <xf numFmtId="170" fontId="9" fillId="0" borderId="32" xfId="1496" applyNumberFormat="1" applyFont="1" applyFill="1" applyBorder="1" applyAlignment="1">
      <alignment horizontal="center" vertical="center" wrapText="1"/>
    </xf>
    <xf numFmtId="170"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wrapText="1"/>
      <protection hidden="1"/>
    </xf>
    <xf numFmtId="0" fontId="5" fillId="0" borderId="69" xfId="137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protection hidden="1"/>
    </xf>
    <xf numFmtId="0" fontId="5" fillId="0" borderId="69" xfId="1371" applyFont="1" applyFill="1" applyBorder="1" applyAlignment="1" applyProtection="1">
      <alignment horizontal="center" vertical="center"/>
      <protection hidden="1"/>
    </xf>
    <xf numFmtId="49" fontId="5" fillId="0" borderId="68" xfId="1371" applyNumberFormat="1" applyFont="1" applyFill="1" applyBorder="1" applyAlignment="1" applyProtection="1">
      <alignment horizontal="center" vertical="center"/>
      <protection hidden="1"/>
    </xf>
    <xf numFmtId="14" fontId="5" fillId="0" borderId="72" xfId="1371" applyNumberFormat="1" applyFont="1" applyFill="1" applyBorder="1" applyAlignment="1" applyProtection="1">
      <alignment horizontal="center" vertical="center" wrapText="1"/>
      <protection hidden="1"/>
    </xf>
    <xf numFmtId="0" fontId="5" fillId="0" borderId="73" xfId="1371" applyFont="1" applyFill="1" applyBorder="1" applyAlignment="1" applyProtection="1">
      <alignment horizontal="center" vertical="center" wrapText="1"/>
      <protection hidden="1"/>
    </xf>
    <xf numFmtId="0" fontId="5" fillId="0" borderId="74" xfId="1371" applyFont="1" applyFill="1" applyBorder="1" applyAlignment="1" applyProtection="1">
      <alignment horizontal="center" vertical="center" wrapText="1"/>
      <protection hidden="1"/>
    </xf>
    <xf numFmtId="175" fontId="5" fillId="0" borderId="72" xfId="1496" applyNumberFormat="1" applyFont="1" applyFill="1" applyBorder="1" applyAlignment="1" applyProtection="1">
      <alignment horizontal="center" vertical="center" wrapText="1"/>
      <protection hidden="1"/>
    </xf>
    <xf numFmtId="175" fontId="5" fillId="0" borderId="73" xfId="1496" applyNumberFormat="1" applyFont="1" applyFill="1" applyBorder="1" applyAlignment="1" applyProtection="1">
      <alignment horizontal="center" vertical="center" wrapText="1"/>
      <protection hidden="1"/>
    </xf>
    <xf numFmtId="175" fontId="5" fillId="0" borderId="75" xfId="1496"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Fill="1" applyBorder="1" applyAlignment="1" applyProtection="1">
      <alignment horizontal="center" vertical="center" wrapText="1"/>
      <protection hidden="1"/>
    </xf>
    <xf numFmtId="14" fontId="5" fillId="0" borderId="74" xfId="1371" applyNumberFormat="1" applyFont="1" applyFill="1" applyBorder="1" applyAlignment="1" applyProtection="1">
      <alignment horizontal="center" vertical="center" wrapText="1"/>
      <protection hidden="1"/>
    </xf>
    <xf numFmtId="0" fontId="5" fillId="0" borderId="79" xfId="1371" applyFont="1" applyFill="1" applyBorder="1" applyAlignment="1" applyProtection="1">
      <alignment horizontal="center" vertical="center"/>
      <protection hidden="1"/>
    </xf>
    <xf numFmtId="0" fontId="5" fillId="0" borderId="80" xfId="1371" applyFont="1" applyFill="1" applyBorder="1" applyAlignment="1" applyProtection="1">
      <alignment horizontal="center" vertical="center"/>
      <protection hidden="1"/>
    </xf>
    <xf numFmtId="0" fontId="5" fillId="0" borderId="8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center" vertical="center" wrapText="1"/>
      <protection hidden="1"/>
    </xf>
    <xf numFmtId="0" fontId="51" fillId="50" borderId="72" xfId="1371" applyFont="1" applyFill="1" applyBorder="1" applyAlignment="1" applyProtection="1">
      <alignment horizontal="justify" vertical="center" wrapText="1"/>
      <protection locked="0" hidden="1"/>
    </xf>
    <xf numFmtId="0" fontId="51" fillId="50" borderId="73" xfId="1371" applyFont="1" applyFill="1" applyBorder="1" applyAlignment="1" applyProtection="1">
      <alignment horizontal="justify" vertical="center" wrapText="1"/>
      <protection locked="0" hidden="1"/>
    </xf>
    <xf numFmtId="0" fontId="51" fillId="50" borderId="75" xfId="1371" applyFont="1" applyFill="1" applyBorder="1" applyAlignment="1" applyProtection="1">
      <alignment horizontal="justify" vertical="center" wrapText="1"/>
      <protection locked="0"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77"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68" fontId="12" fillId="50" borderId="71" xfId="1250" applyFont="1" applyFill="1" applyBorder="1" applyAlignment="1" applyProtection="1">
      <alignment horizontal="center" vertical="center" wrapText="1"/>
      <protection locked="0" hidden="1"/>
    </xf>
    <xf numFmtId="168" fontId="12" fillId="50" borderId="35" xfId="1250" applyFont="1" applyFill="1" applyBorder="1" applyAlignment="1" applyProtection="1">
      <alignment horizontal="center" vertical="center" wrapText="1"/>
      <protection locked="0" hidden="1"/>
    </xf>
    <xf numFmtId="168" fontId="12" fillId="50" borderId="19" xfId="1250" applyFont="1" applyFill="1" applyBorder="1" applyAlignment="1" applyProtection="1">
      <alignment horizontal="center" vertical="center" wrapText="1"/>
      <protection locked="0" hidden="1"/>
    </xf>
    <xf numFmtId="168" fontId="9" fillId="50" borderId="71" xfId="1250" applyFont="1" applyFill="1" applyBorder="1" applyAlignment="1" applyProtection="1">
      <alignment horizontal="center" vertical="center" wrapText="1"/>
      <protection locked="0" hidden="1"/>
    </xf>
    <xf numFmtId="168" fontId="9" fillId="50" borderId="35" xfId="1250" applyFont="1" applyFill="1" applyBorder="1" applyAlignment="1" applyProtection="1">
      <alignment horizontal="center" vertical="center" wrapText="1"/>
      <protection locked="0" hidden="1"/>
    </xf>
    <xf numFmtId="168" fontId="9" fillId="50" borderId="19" xfId="1250" applyFont="1" applyFill="1" applyBorder="1" applyAlignment="1" applyProtection="1">
      <alignment horizontal="center" vertical="center" wrapText="1"/>
      <protection locked="0" hidden="1"/>
    </xf>
    <xf numFmtId="0" fontId="12" fillId="0" borderId="68" xfId="1371" applyFont="1" applyBorder="1" applyAlignment="1" applyProtection="1">
      <alignment horizontal="center" vertical="center" wrapText="1"/>
      <protection locked="0" hidden="1"/>
    </xf>
    <xf numFmtId="0" fontId="12" fillId="0" borderId="69"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70" fillId="50" borderId="194" xfId="1371" applyFont="1" applyFill="1" applyBorder="1" applyAlignment="1" applyProtection="1">
      <alignment horizontal="justify" vertical="center" wrapText="1"/>
      <protection locked="0" hidden="1"/>
    </xf>
    <xf numFmtId="0" fontId="70" fillId="50" borderId="188" xfId="1371" applyFont="1" applyFill="1" applyBorder="1" applyAlignment="1" applyProtection="1">
      <alignment horizontal="justify" vertical="center" wrapText="1"/>
      <protection locked="0" hidden="1"/>
    </xf>
    <xf numFmtId="0" fontId="70" fillId="50" borderId="189" xfId="1371" applyFont="1" applyFill="1" applyBorder="1" applyAlignment="1" applyProtection="1">
      <alignment horizontal="justify" vertical="center" wrapText="1"/>
      <protection locked="0" hidden="1"/>
    </xf>
    <xf numFmtId="0" fontId="5" fillId="50" borderId="194" xfId="1371" applyFont="1" applyFill="1" applyBorder="1" applyAlignment="1" applyProtection="1">
      <alignment horizontal="justify" vertical="center" wrapText="1"/>
      <protection locked="0" hidden="1"/>
    </xf>
    <xf numFmtId="0" fontId="5" fillId="50" borderId="188" xfId="1371" applyFont="1" applyFill="1" applyBorder="1" applyAlignment="1" applyProtection="1">
      <alignment horizontal="justify" vertical="center" wrapText="1"/>
      <protection locked="0" hidden="1"/>
    </xf>
    <xf numFmtId="0" fontId="5" fillId="50" borderId="189" xfId="1371" applyFont="1" applyFill="1" applyBorder="1" applyAlignment="1" applyProtection="1">
      <alignment horizontal="justify" vertical="center" wrapText="1"/>
      <protection locked="0" hidden="1"/>
    </xf>
    <xf numFmtId="0" fontId="70" fillId="50" borderId="72" xfId="1371" applyFont="1" applyFill="1" applyBorder="1" applyAlignment="1" applyProtection="1">
      <alignment horizontal="justify" vertical="center" wrapText="1"/>
      <protection locked="0" hidden="1"/>
    </xf>
    <xf numFmtId="0" fontId="70" fillId="50" borderId="73"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0" fontId="55" fillId="0" borderId="196" xfId="0" applyFont="1" applyBorder="1" applyAlignment="1" applyProtection="1">
      <alignment horizontal="center" vertical="center" wrapText="1"/>
      <protection locked="0" hidden="1"/>
    </xf>
    <xf numFmtId="0" fontId="75" fillId="0" borderId="195" xfId="0" applyFont="1" applyBorder="1" applyAlignment="1" applyProtection="1">
      <alignment horizontal="center" vertical="center" wrapText="1"/>
      <protection locked="0" hidden="1"/>
    </xf>
    <xf numFmtId="0" fontId="57" fillId="61" borderId="195" xfId="1371" applyFont="1" applyFill="1" applyBorder="1" applyAlignment="1" applyProtection="1">
      <alignment horizontal="center" vertical="center"/>
      <protection hidden="1"/>
    </xf>
    <xf numFmtId="0" fontId="57" fillId="61" borderId="196" xfId="1371" applyFont="1" applyFill="1" applyBorder="1" applyAlignment="1" applyProtection="1">
      <alignment horizontal="center" vertical="center"/>
      <protection hidden="1"/>
    </xf>
    <xf numFmtId="0" fontId="8" fillId="61" borderId="195" xfId="1371" applyFont="1" applyFill="1" applyBorder="1" applyAlignment="1" applyProtection="1">
      <alignment horizontal="center" vertical="center" wrapText="1"/>
      <protection hidden="1"/>
    </xf>
    <xf numFmtId="0" fontId="5" fillId="0" borderId="195" xfId="1371" applyFont="1" applyBorder="1" applyAlignment="1" applyProtection="1">
      <alignment horizontal="center" vertical="center" wrapText="1"/>
      <protection hidden="1"/>
    </xf>
    <xf numFmtId="0" fontId="5" fillId="0" borderId="196" xfId="1371" applyFont="1" applyBorder="1" applyAlignment="1" applyProtection="1">
      <alignment horizontal="center" vertical="center" wrapText="1"/>
      <protection hidden="1"/>
    </xf>
    <xf numFmtId="0" fontId="5" fillId="0" borderId="195" xfId="1371" applyFont="1" applyBorder="1" applyAlignment="1" applyProtection="1">
      <alignment horizontal="center" vertical="center"/>
      <protection hidden="1"/>
    </xf>
    <xf numFmtId="0" fontId="5" fillId="50" borderId="195" xfId="1371" applyFont="1" applyFill="1" applyBorder="1" applyAlignment="1" applyProtection="1">
      <alignment horizontal="center" vertical="center" wrapText="1"/>
      <protection hidden="1"/>
    </xf>
    <xf numFmtId="0" fontId="5" fillId="50" borderId="196" xfId="1371" applyFont="1" applyFill="1" applyBorder="1" applyAlignment="1" applyProtection="1">
      <alignment horizontal="center" vertical="center" wrapText="1"/>
      <protection hidden="1"/>
    </xf>
    <xf numFmtId="1" fontId="5" fillId="0" borderId="195" xfId="1273" applyNumberFormat="1" applyFont="1" applyFill="1" applyBorder="1" applyAlignment="1" applyProtection="1">
      <alignment horizontal="center" vertical="center" wrapText="1"/>
      <protection hidden="1"/>
    </xf>
    <xf numFmtId="1" fontId="5" fillId="0" borderId="196" xfId="1273" applyNumberFormat="1" applyFont="1" applyFill="1" applyBorder="1" applyAlignment="1" applyProtection="1">
      <alignment horizontal="center" vertical="center" wrapText="1"/>
      <protection hidden="1"/>
    </xf>
    <xf numFmtId="9" fontId="5" fillId="0" borderId="195" xfId="1496" applyFont="1" applyFill="1" applyBorder="1" applyAlignment="1" applyProtection="1">
      <alignment horizontal="center" vertical="center"/>
      <protection hidden="1"/>
    </xf>
    <xf numFmtId="0" fontId="5" fillId="0" borderId="195" xfId="1496" applyNumberFormat="1" applyFont="1" applyFill="1" applyBorder="1" applyAlignment="1" applyProtection="1">
      <alignment horizontal="center" vertical="center" wrapText="1"/>
      <protection hidden="1"/>
    </xf>
    <xf numFmtId="0" fontId="5" fillId="0" borderId="196" xfId="1496" applyNumberFormat="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wrapText="1"/>
      <protection hidden="1"/>
    </xf>
    <xf numFmtId="0" fontId="5" fillId="0" borderId="196" xfId="137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protection hidden="1"/>
    </xf>
    <xf numFmtId="0" fontId="5" fillId="0" borderId="196" xfId="1371" applyFont="1" applyFill="1" applyBorder="1" applyAlignment="1" applyProtection="1">
      <alignment horizontal="center" vertical="center"/>
      <protection hidden="1"/>
    </xf>
    <xf numFmtId="49" fontId="5" fillId="0" borderId="195" xfId="1371" applyNumberFormat="1" applyFont="1" applyFill="1" applyBorder="1" applyAlignment="1" applyProtection="1">
      <alignment horizontal="center" vertical="center"/>
      <protection hidden="1"/>
    </xf>
    <xf numFmtId="14" fontId="5" fillId="50" borderId="194" xfId="1371" applyNumberFormat="1" applyFont="1" applyFill="1" applyBorder="1" applyAlignment="1" applyProtection="1">
      <alignment horizontal="center" vertical="center" wrapText="1"/>
      <protection hidden="1"/>
    </xf>
    <xf numFmtId="0" fontId="5" fillId="50" borderId="188"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4" xfId="1496" applyNumberFormat="1" applyFont="1" applyFill="1" applyBorder="1" applyAlignment="1" applyProtection="1">
      <alignment horizontal="center" vertical="center" wrapText="1"/>
      <protection hidden="1"/>
    </xf>
    <xf numFmtId="4" fontId="5" fillId="50" borderId="188" xfId="1496" applyNumberFormat="1" applyFont="1" applyFill="1" applyBorder="1" applyAlignment="1" applyProtection="1">
      <alignment horizontal="center" vertical="center" wrapText="1"/>
      <protection hidden="1"/>
    </xf>
    <xf numFmtId="4" fontId="5" fillId="50" borderId="189" xfId="1496" applyNumberFormat="1" applyFont="1" applyFill="1" applyBorder="1" applyAlignment="1" applyProtection="1">
      <alignment horizontal="center" vertical="center" wrapText="1"/>
      <protection hidden="1"/>
    </xf>
    <xf numFmtId="0" fontId="77" fillId="0" borderId="195" xfId="1371" applyFont="1" applyBorder="1" applyAlignment="1" applyProtection="1">
      <alignment horizontal="center" vertical="center"/>
      <protection hidden="1"/>
    </xf>
    <xf numFmtId="0" fontId="77" fillId="0" borderId="196" xfId="1371" applyFont="1" applyBorder="1" applyAlignment="1" applyProtection="1">
      <alignment horizontal="center" vertical="center"/>
      <protection hidden="1"/>
    </xf>
    <xf numFmtId="0" fontId="8" fillId="61" borderId="195" xfId="1371" applyFont="1" applyFill="1" applyBorder="1" applyAlignment="1" applyProtection="1">
      <alignment horizontal="center" vertical="center"/>
      <protection hidden="1"/>
    </xf>
    <xf numFmtId="9" fontId="8" fillId="61" borderId="195" xfId="1496" applyFont="1" applyFill="1" applyBorder="1" applyAlignment="1" applyProtection="1">
      <alignment horizontal="center" vertical="center"/>
      <protection hidden="1"/>
    </xf>
    <xf numFmtId="9" fontId="8" fillId="61" borderId="196" xfId="1496" applyFont="1" applyFill="1" applyBorder="1" applyAlignment="1" applyProtection="1">
      <alignment horizontal="center" vertical="center"/>
      <protection hidden="1"/>
    </xf>
    <xf numFmtId="0" fontId="5" fillId="0" borderId="194" xfId="1371" applyFont="1" applyBorder="1" applyAlignment="1" applyProtection="1">
      <alignment horizontal="center" vertical="center"/>
      <protection hidden="1"/>
    </xf>
    <xf numFmtId="0" fontId="5" fillId="0" borderId="188"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5" xfId="1371" applyFont="1" applyFill="1" applyBorder="1" applyAlignment="1" applyProtection="1">
      <alignment horizontal="center" vertical="center"/>
      <protection hidden="1"/>
    </xf>
    <xf numFmtId="0" fontId="5" fillId="50" borderId="196" xfId="1371" applyFont="1" applyFill="1" applyBorder="1" applyAlignment="1" applyProtection="1">
      <alignment horizontal="center" vertical="center"/>
      <protection hidden="1"/>
    </xf>
    <xf numFmtId="0" fontId="5" fillId="50" borderId="194" xfId="1371" applyFont="1" applyFill="1" applyBorder="1" applyAlignment="1" applyProtection="1">
      <alignment horizontal="justify" vertical="center" wrapText="1"/>
      <protection hidden="1"/>
    </xf>
    <xf numFmtId="0" fontId="5" fillId="50" borderId="188"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4" xfId="1371" applyFont="1" applyFill="1" applyBorder="1" applyAlignment="1" applyProtection="1">
      <alignment horizontal="center" vertical="center" wrapText="1"/>
      <protection hidden="1"/>
    </xf>
    <xf numFmtId="0" fontId="5" fillId="50" borderId="189" xfId="1371" applyFont="1" applyFill="1" applyBorder="1" applyAlignment="1" applyProtection="1">
      <alignment horizontal="center" vertical="center" wrapText="1"/>
      <protection hidden="1"/>
    </xf>
    <xf numFmtId="14" fontId="5" fillId="50" borderId="188"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4" xfId="1371" applyFont="1" applyFill="1" applyBorder="1" applyAlignment="1" applyProtection="1">
      <alignment horizontal="center" vertical="center" wrapText="1"/>
      <protection hidden="1"/>
    </xf>
    <xf numFmtId="0" fontId="5" fillId="0" borderId="188" xfId="1371" applyFont="1" applyFill="1" applyBorder="1" applyAlignment="1" applyProtection="1">
      <alignment horizontal="center" vertical="center" wrapText="1"/>
      <protection hidden="1"/>
    </xf>
    <xf numFmtId="0" fontId="5" fillId="0" borderId="189" xfId="1371" applyFont="1" applyFill="1" applyBorder="1" applyAlignment="1" applyProtection="1">
      <alignment horizontal="center" vertical="center" wrapText="1"/>
      <protection hidden="1"/>
    </xf>
    <xf numFmtId="168" fontId="9" fillId="50" borderId="17" xfId="1250" applyFont="1" applyFill="1" applyBorder="1" applyAlignment="1" applyProtection="1">
      <alignment horizontal="center" vertical="center" wrapText="1"/>
      <protection locked="0" hidden="1"/>
    </xf>
    <xf numFmtId="2" fontId="9" fillId="50" borderId="197"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194" xfId="1371" applyFont="1" applyFill="1" applyBorder="1" applyAlignment="1" applyProtection="1">
      <alignment horizontal="justify" vertical="center" wrapText="1"/>
      <protection locked="0" hidden="1"/>
    </xf>
    <xf numFmtId="0" fontId="51" fillId="0" borderId="188" xfId="1371" applyFont="1" applyFill="1" applyBorder="1" applyAlignment="1" applyProtection="1">
      <alignment horizontal="justify" vertical="center" wrapText="1"/>
      <protection locked="0" hidden="1"/>
    </xf>
    <xf numFmtId="0" fontId="51" fillId="0" borderId="189" xfId="1371" applyFont="1" applyFill="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94" xfId="1371" applyFont="1" applyFill="1" applyBorder="1" applyAlignment="1" applyProtection="1">
      <alignment horizontal="center" vertical="center" wrapText="1"/>
      <protection locked="0" hidden="1"/>
    </xf>
    <xf numFmtId="0" fontId="70" fillId="50" borderId="188" xfId="1371" applyFont="1" applyFill="1" applyBorder="1" applyAlignment="1" applyProtection="1">
      <alignment horizontal="center" vertical="center" wrapText="1"/>
      <protection locked="0" hidden="1"/>
    </xf>
    <xf numFmtId="0" fontId="70" fillId="50" borderId="189"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101"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70" fillId="50" borderId="22" xfId="1371" applyFont="1" applyFill="1" applyBorder="1" applyAlignment="1" applyProtection="1">
      <alignment horizontal="center" vertical="center" wrapText="1"/>
      <protection locked="0" hidden="1"/>
    </xf>
    <xf numFmtId="0" fontId="70" fillId="50" borderId="23" xfId="1371" applyFont="1" applyFill="1" applyBorder="1" applyAlignment="1" applyProtection="1">
      <alignment horizontal="center" vertical="center" wrapText="1"/>
      <protection locked="0" hidden="1"/>
    </xf>
    <xf numFmtId="0" fontId="70" fillId="50" borderId="24" xfId="1371" applyFont="1" applyFill="1" applyBorder="1" applyAlignment="1" applyProtection="1">
      <alignment horizontal="center" vertical="center" wrapText="1"/>
      <protection locked="0" hidden="1"/>
    </xf>
    <xf numFmtId="0" fontId="70" fillId="50" borderId="149" xfId="1371" applyFont="1" applyFill="1" applyBorder="1" applyAlignment="1" applyProtection="1">
      <alignment horizontal="center" vertical="center" wrapText="1"/>
      <protection locked="0" hidden="1"/>
    </xf>
    <xf numFmtId="0" fontId="70" fillId="50" borderId="0" xfId="1371" applyFont="1" applyFill="1" applyBorder="1" applyAlignment="1" applyProtection="1">
      <alignment horizontal="center" vertical="center" wrapText="1"/>
      <protection locked="0" hidden="1"/>
    </xf>
    <xf numFmtId="0" fontId="70" fillId="50" borderId="25" xfId="1371" applyFont="1" applyFill="1" applyBorder="1" applyAlignment="1" applyProtection="1">
      <alignment horizontal="center" vertical="center" wrapText="1"/>
      <protection locked="0" hidden="1"/>
    </xf>
    <xf numFmtId="0" fontId="70" fillId="50" borderId="26" xfId="1371" applyFont="1" applyFill="1" applyBorder="1" applyAlignment="1" applyProtection="1">
      <alignment horizontal="center" vertical="center" wrapText="1"/>
      <protection locked="0" hidden="1"/>
    </xf>
    <xf numFmtId="0" fontId="70" fillId="50" borderId="27" xfId="1371" applyFont="1" applyFill="1" applyBorder="1" applyAlignment="1" applyProtection="1">
      <alignment horizontal="center" vertical="center" wrapText="1"/>
      <protection locked="0" hidden="1"/>
    </xf>
    <xf numFmtId="0" fontId="70" fillId="50" borderId="28" xfId="1371" applyFont="1" applyFill="1" applyBorder="1" applyAlignment="1" applyProtection="1">
      <alignment horizontal="center" vertical="center" wrapText="1"/>
      <protection locked="0" hidden="1"/>
    </xf>
    <xf numFmtId="0" fontId="9" fillId="0" borderId="195" xfId="1371" applyFont="1" applyBorder="1" applyAlignment="1" applyProtection="1">
      <alignment horizontal="center" vertical="center" wrapText="1"/>
      <protection locked="0" hidden="1"/>
    </xf>
    <xf numFmtId="0" fontId="9" fillId="0" borderId="196" xfId="1371" applyFont="1" applyBorder="1" applyAlignment="1" applyProtection="1">
      <alignment horizontal="center" vertical="center" wrapText="1"/>
      <protection locked="0" hidden="1"/>
    </xf>
    <xf numFmtId="0" fontId="9" fillId="0" borderId="110" xfId="1371" applyFont="1" applyBorder="1" applyAlignment="1" applyProtection="1">
      <alignment horizontal="center" vertical="center" wrapText="1"/>
      <protection locked="0" hidden="1"/>
    </xf>
    <xf numFmtId="0" fontId="9" fillId="0" borderId="111" xfId="1371" applyFont="1" applyBorder="1" applyAlignment="1" applyProtection="1">
      <alignment horizontal="center" vertical="center" wrapText="1"/>
      <protection locked="0" hidden="1"/>
    </xf>
    <xf numFmtId="0" fontId="9" fillId="0" borderId="112"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5" xfId="1371" applyFont="1" applyFill="1" applyBorder="1" applyAlignment="1" applyProtection="1">
      <alignment horizontal="center" vertical="center" wrapText="1"/>
      <protection locked="0" hidden="1"/>
    </xf>
    <xf numFmtId="0" fontId="8" fillId="61" borderId="196" xfId="1371" applyFont="1" applyFill="1" applyBorder="1" applyAlignment="1" applyProtection="1">
      <alignment horizontal="center" vertical="center" wrapText="1"/>
      <protection locked="0" hidden="1"/>
    </xf>
    <xf numFmtId="0" fontId="57" fillId="0" borderId="68" xfId="0" applyFont="1" applyBorder="1" applyAlignment="1" applyProtection="1">
      <alignment horizontal="center" vertical="center" wrapText="1"/>
      <protection locked="0"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14" fontId="5" fillId="0" borderId="72" xfId="1371" applyNumberFormat="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6" fontId="5" fillId="24" borderId="72" xfId="1250" applyNumberFormat="1" applyFont="1" applyFill="1" applyBorder="1" applyAlignment="1" applyProtection="1">
      <alignment horizontal="center" vertical="center" wrapText="1"/>
      <protection hidden="1"/>
    </xf>
    <xf numFmtId="176" fontId="5" fillId="24" borderId="73" xfId="1250" applyNumberFormat="1" applyFont="1" applyFill="1" applyBorder="1" applyAlignment="1" applyProtection="1">
      <alignment horizontal="center" vertical="center" wrapText="1"/>
      <protection hidden="1"/>
    </xf>
    <xf numFmtId="176"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0" fontId="12" fillId="0" borderId="195" xfId="1371" applyFont="1" applyBorder="1" applyAlignment="1" applyProtection="1">
      <alignment horizontal="center" vertical="center" wrapText="1"/>
      <protection locked="0"/>
    </xf>
    <xf numFmtId="0" fontId="12" fillId="0" borderId="196" xfId="1371" applyFont="1" applyBorder="1" applyAlignment="1" applyProtection="1">
      <alignment horizontal="center" vertical="center" wrapText="1"/>
      <protection locked="0"/>
    </xf>
    <xf numFmtId="0" fontId="12" fillId="0" borderId="194" xfId="1371" applyFont="1" applyBorder="1" applyAlignment="1" applyProtection="1">
      <alignment horizontal="center" vertical="center" wrapText="1"/>
      <protection locked="0"/>
    </xf>
    <xf numFmtId="0" fontId="12" fillId="0" borderId="188" xfId="1371" applyFont="1" applyBorder="1" applyAlignment="1" applyProtection="1">
      <alignment horizontal="center" vertical="center" wrapText="1"/>
      <protection locked="0"/>
    </xf>
    <xf numFmtId="0" fontId="12" fillId="0" borderId="189" xfId="1371" applyFont="1" applyBorder="1" applyAlignment="1" applyProtection="1">
      <alignment horizontal="center" vertical="center" wrapText="1"/>
      <protection locked="0"/>
    </xf>
    <xf numFmtId="0" fontId="12" fillId="0" borderId="204"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59" fillId="50" borderId="165" xfId="1371" applyFont="1" applyFill="1" applyBorder="1" applyAlignment="1" applyProtection="1">
      <alignment horizontal="justify" vertical="center" wrapText="1"/>
      <protection locked="0"/>
    </xf>
    <xf numFmtId="0" fontId="59" fillId="50" borderId="166" xfId="1371" applyFont="1" applyFill="1" applyBorder="1" applyAlignment="1" applyProtection="1">
      <alignment horizontal="justify" vertical="center" wrapText="1"/>
      <protection locked="0"/>
    </xf>
    <xf numFmtId="0" fontId="59" fillId="50" borderId="167" xfId="1371" applyFont="1" applyFill="1" applyBorder="1" applyAlignment="1" applyProtection="1">
      <alignment horizontal="justify" vertical="center" wrapText="1"/>
      <protection locked="0"/>
    </xf>
    <xf numFmtId="0" fontId="59" fillId="0" borderId="194" xfId="1371" applyFont="1" applyBorder="1" applyAlignment="1" applyProtection="1">
      <alignment horizontal="justify" vertical="center" wrapText="1"/>
      <protection locked="0"/>
    </xf>
    <xf numFmtId="0" fontId="59" fillId="0" borderId="188"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12" fillId="0" borderId="194" xfId="1371" applyFont="1" applyBorder="1" applyAlignment="1" applyProtection="1">
      <alignment horizontal="justify" vertical="center" wrapText="1"/>
      <protection locked="0"/>
    </xf>
    <xf numFmtId="0" fontId="12" fillId="0" borderId="188" xfId="1371" applyFont="1" applyBorder="1" applyAlignment="1" applyProtection="1">
      <alignment horizontal="justify" vertical="center" wrapText="1"/>
      <protection locked="0"/>
    </xf>
    <xf numFmtId="0" fontId="12" fillId="0" borderId="189" xfId="1371" applyFont="1" applyBorder="1" applyAlignment="1" applyProtection="1">
      <alignment horizontal="justify" vertical="center" wrapText="1"/>
      <protection locked="0"/>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14" fontId="9" fillId="0" borderId="72" xfId="1371" applyNumberFormat="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0" fontId="9" fillId="0" borderId="72"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59" fillId="50" borderId="150"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59" fillId="50" borderId="151"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8" fontId="4" fillId="50" borderId="77" xfId="1250" applyFont="1" applyFill="1" applyBorder="1" applyAlignment="1" applyProtection="1">
      <alignment horizontal="center" vertical="center" wrapText="1"/>
      <protection locked="0" hidden="1"/>
    </xf>
    <xf numFmtId="168" fontId="4" fillId="50" borderId="63" xfId="1250" applyFont="1" applyFill="1" applyBorder="1" applyAlignment="1" applyProtection="1">
      <alignment horizontal="center" vertical="center" wrapText="1"/>
      <protection locked="0" hidden="1"/>
    </xf>
    <xf numFmtId="168" fontId="4" fillId="50" borderId="64" xfId="1250" applyFont="1" applyFill="1" applyBorder="1" applyAlignment="1" applyProtection="1">
      <alignment horizontal="center" vertical="center" wrapText="1"/>
      <protection locked="0" hidden="1"/>
    </xf>
    <xf numFmtId="0" fontId="9" fillId="0" borderId="194" xfId="1371" applyFont="1" applyBorder="1" applyAlignment="1" applyProtection="1">
      <alignment horizontal="center" vertical="center" wrapText="1"/>
      <protection locked="0" hidden="1"/>
    </xf>
    <xf numFmtId="0" fontId="9" fillId="0" borderId="188" xfId="1371" applyFont="1" applyBorder="1" applyAlignment="1" applyProtection="1">
      <alignment horizontal="center" vertical="center" wrapText="1"/>
      <protection locked="0" hidden="1"/>
    </xf>
    <xf numFmtId="0" fontId="9" fillId="0" borderId="189" xfId="1371" applyFont="1" applyBorder="1" applyAlignment="1" applyProtection="1">
      <alignment horizontal="center" vertical="center" wrapText="1"/>
      <protection locked="0" hidden="1"/>
    </xf>
    <xf numFmtId="0" fontId="9" fillId="0" borderId="99" xfId="1371" applyFont="1" applyBorder="1" applyAlignment="1" applyProtection="1">
      <alignment horizontal="center" vertical="center" wrapText="1"/>
      <protection locked="0" hidden="1"/>
    </xf>
    <xf numFmtId="0" fontId="9" fillId="0" borderId="100" xfId="1371" applyFont="1" applyBorder="1" applyAlignment="1" applyProtection="1">
      <alignment horizontal="center" vertical="center" wrapText="1"/>
      <protection locked="0" hidden="1"/>
    </xf>
    <xf numFmtId="0" fontId="59" fillId="0" borderId="194" xfId="1371" applyFont="1" applyBorder="1" applyAlignment="1" applyProtection="1">
      <alignment horizontal="center" vertical="center" wrapText="1"/>
      <protection locked="0" hidden="1"/>
    </xf>
    <xf numFmtId="0" fontId="59" fillId="0" borderId="188" xfId="1371" applyFont="1" applyBorder="1" applyAlignment="1" applyProtection="1">
      <alignment horizontal="center" vertical="center" wrapText="1"/>
      <protection locked="0" hidden="1"/>
    </xf>
    <xf numFmtId="0" fontId="59" fillId="0" borderId="189" xfId="1371" applyFont="1" applyBorder="1" applyAlignment="1" applyProtection="1">
      <alignment horizontal="center" vertical="center" wrapText="1"/>
      <protection locked="0" hidden="1"/>
    </xf>
    <xf numFmtId="0" fontId="12" fillId="0" borderId="194" xfId="1371" applyFont="1" applyBorder="1" applyAlignment="1" applyProtection="1">
      <alignment horizontal="center" vertical="center" wrapText="1"/>
      <protection locked="0" hidden="1"/>
    </xf>
    <xf numFmtId="0" fontId="12" fillId="0" borderId="188" xfId="1371" applyFont="1" applyBorder="1" applyAlignment="1" applyProtection="1">
      <alignment horizontal="center" vertical="center" wrapText="1"/>
      <protection locked="0" hidden="1"/>
    </xf>
    <xf numFmtId="0" fontId="12" fillId="0" borderId="189" xfId="1371" applyFont="1" applyBorder="1" applyAlignment="1" applyProtection="1">
      <alignment horizontal="center" vertical="center" wrapText="1"/>
      <protection locked="0" hidden="1"/>
    </xf>
    <xf numFmtId="0" fontId="8" fillId="61" borderId="201"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59" fillId="0" borderId="202" xfId="1371" applyFont="1" applyBorder="1" applyAlignment="1" applyProtection="1">
      <alignment horizontal="center" vertical="center" wrapText="1"/>
      <protection hidden="1"/>
    </xf>
    <xf numFmtId="0" fontId="59" fillId="0" borderId="203" xfId="1371" applyFont="1" applyBorder="1" applyAlignment="1" applyProtection="1">
      <alignment horizontal="center" vertical="center" wrapText="1"/>
      <protection hidden="1"/>
    </xf>
    <xf numFmtId="0" fontId="59" fillId="0" borderId="0" xfId="1371" applyFont="1" applyBorder="1" applyAlignment="1" applyProtection="1">
      <alignment horizontal="center" vertical="center" wrapText="1"/>
      <protection hidden="1"/>
    </xf>
    <xf numFmtId="0" fontId="59" fillId="0" borderId="25" xfId="1371" applyFont="1" applyBorder="1" applyAlignment="1" applyProtection="1">
      <alignment horizontal="center" vertical="center" wrapText="1"/>
      <protection hidden="1"/>
    </xf>
    <xf numFmtId="0" fontId="59" fillId="0" borderId="27" xfId="1371" applyFont="1" applyBorder="1" applyAlignment="1" applyProtection="1">
      <alignment horizontal="center" vertical="center" wrapText="1"/>
      <protection hidden="1"/>
    </xf>
    <xf numFmtId="0" fontId="59" fillId="0" borderId="2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5"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9"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9" fillId="50" borderId="198" xfId="1371" applyFont="1" applyFill="1" applyBorder="1" applyAlignment="1" applyProtection="1">
      <alignment horizontal="left" vertical="top" wrapText="1"/>
      <protection locked="0" hidden="1"/>
    </xf>
    <xf numFmtId="0" fontId="59" fillId="50" borderId="202" xfId="1371" applyFont="1" applyFill="1" applyBorder="1" applyAlignment="1" applyProtection="1">
      <alignment horizontal="left" vertical="top" wrapText="1"/>
      <protection locked="0" hidden="1"/>
    </xf>
    <xf numFmtId="0" fontId="59" fillId="50" borderId="203" xfId="1371" applyFont="1" applyFill="1" applyBorder="1" applyAlignment="1" applyProtection="1">
      <alignment horizontal="left" vertical="top" wrapText="1"/>
      <protection locked="0" hidden="1"/>
    </xf>
    <xf numFmtId="0" fontId="59" fillId="50" borderId="149" xfId="1371" applyFont="1" applyFill="1" applyBorder="1" applyAlignment="1" applyProtection="1">
      <alignment horizontal="left" vertical="top" wrapText="1"/>
      <protection locked="0" hidden="1"/>
    </xf>
    <xf numFmtId="0" fontId="59" fillId="50" borderId="0" xfId="1371" applyFont="1" applyFill="1" applyBorder="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59" fillId="50" borderId="198" xfId="1371" applyFont="1" applyFill="1" applyBorder="1" applyAlignment="1" applyProtection="1">
      <alignment horizontal="left" vertical="center" wrapText="1"/>
      <protection locked="0" hidden="1"/>
    </xf>
    <xf numFmtId="0" fontId="59" fillId="50" borderId="202" xfId="1371" applyFont="1" applyFill="1" applyBorder="1" applyAlignment="1" applyProtection="1">
      <alignment horizontal="left" vertical="center" wrapText="1"/>
      <protection locked="0" hidden="1"/>
    </xf>
    <xf numFmtId="0" fontId="59" fillId="50" borderId="203" xfId="1371" applyFont="1" applyFill="1" applyBorder="1" applyAlignment="1" applyProtection="1">
      <alignment horizontal="left" vertical="center" wrapText="1"/>
      <protection locked="0" hidden="1"/>
    </xf>
    <xf numFmtId="0" fontId="59" fillId="50" borderId="149" xfId="1371" applyFont="1" applyFill="1" applyBorder="1" applyAlignment="1" applyProtection="1">
      <alignment horizontal="left" vertical="center" wrapText="1"/>
      <protection locked="0" hidden="1"/>
    </xf>
    <xf numFmtId="0" fontId="59" fillId="50" borderId="0" xfId="1371" applyFont="1" applyFill="1" applyBorder="1" applyAlignment="1" applyProtection="1">
      <alignment horizontal="left" vertical="center" wrapText="1"/>
      <protection locked="0" hidden="1"/>
    </xf>
    <xf numFmtId="0" fontId="59" fillId="50" borderId="25" xfId="1371" applyFont="1" applyFill="1" applyBorder="1" applyAlignment="1" applyProtection="1">
      <alignment horizontal="left" vertical="center" wrapText="1"/>
      <protection locked="0" hidden="1"/>
    </xf>
    <xf numFmtId="0" fontId="59" fillId="50" borderId="26" xfId="1371" applyFont="1" applyFill="1" applyBorder="1" applyAlignment="1" applyProtection="1">
      <alignment horizontal="left" vertical="center" wrapText="1"/>
      <protection locked="0" hidden="1"/>
    </xf>
    <xf numFmtId="0" fontId="59" fillId="50" borderId="27" xfId="1371" applyFont="1" applyFill="1" applyBorder="1" applyAlignment="1" applyProtection="1">
      <alignment horizontal="left" vertical="center" wrapText="1"/>
      <protection locked="0" hidden="1"/>
    </xf>
    <xf numFmtId="0" fontId="59" fillId="50" borderId="28" xfId="1371" applyFont="1" applyFill="1" applyBorder="1" applyAlignment="1" applyProtection="1">
      <alignment horizontal="left" vertical="center" wrapText="1"/>
      <protection locked="0" hidden="1"/>
    </xf>
    <xf numFmtId="0" fontId="55" fillId="0" borderId="198" xfId="1371" applyFont="1" applyFill="1" applyBorder="1" applyAlignment="1" applyProtection="1">
      <alignment horizontal="left" vertical="center" wrapText="1"/>
      <protection locked="0" hidden="1"/>
    </xf>
    <xf numFmtId="0" fontId="55" fillId="0" borderId="202" xfId="1371" applyFont="1" applyFill="1" applyBorder="1" applyAlignment="1" applyProtection="1">
      <alignment horizontal="left" vertical="center" wrapText="1"/>
      <protection locked="0" hidden="1"/>
    </xf>
    <xf numFmtId="0" fontId="55" fillId="0" borderId="203" xfId="1371" applyFont="1" applyFill="1" applyBorder="1" applyAlignment="1" applyProtection="1">
      <alignment horizontal="left" vertical="center" wrapText="1"/>
      <protection locked="0" hidden="1"/>
    </xf>
    <xf numFmtId="0" fontId="55" fillId="0" borderId="149" xfId="1371" applyFont="1" applyFill="1" applyBorder="1" applyAlignment="1" applyProtection="1">
      <alignment horizontal="left" vertical="center" wrapText="1"/>
      <protection locked="0" hidden="1"/>
    </xf>
    <xf numFmtId="0" fontId="55" fillId="0" borderId="0" xfId="1371" applyFont="1" applyFill="1" applyBorder="1" applyAlignment="1" applyProtection="1">
      <alignment horizontal="left" vertical="center" wrapText="1"/>
      <protection locked="0" hidden="1"/>
    </xf>
    <xf numFmtId="0" fontId="55" fillId="0" borderId="25" xfId="1371" applyFont="1" applyFill="1" applyBorder="1" applyAlignment="1" applyProtection="1">
      <alignment horizontal="left" vertical="center" wrapText="1"/>
      <protection locked="0" hidden="1"/>
    </xf>
    <xf numFmtId="0" fontId="55" fillId="0" borderId="26" xfId="1371" applyFont="1" applyFill="1" applyBorder="1" applyAlignment="1" applyProtection="1">
      <alignment horizontal="left" vertical="center" wrapText="1"/>
      <protection locked="0" hidden="1"/>
    </xf>
    <xf numFmtId="0" fontId="55" fillId="0" borderId="27" xfId="1371" applyFont="1" applyFill="1" applyBorder="1" applyAlignment="1" applyProtection="1">
      <alignment horizontal="left" vertical="center" wrapText="1"/>
      <protection locked="0" hidden="1"/>
    </xf>
    <xf numFmtId="0" fontId="55" fillId="0" borderId="28" xfId="1371" applyFont="1" applyFill="1" applyBorder="1" applyAlignment="1" applyProtection="1">
      <alignment horizontal="left" vertical="center" wrapText="1"/>
      <protection locked="0" hidden="1"/>
    </xf>
    <xf numFmtId="0" fontId="55" fillId="0" borderId="22" xfId="1371" applyFont="1" applyFill="1" applyBorder="1" applyAlignment="1" applyProtection="1">
      <alignment horizontal="left" vertical="top" wrapText="1"/>
      <protection locked="0" hidden="1"/>
    </xf>
    <xf numFmtId="0" fontId="0" fillId="0" borderId="23" xfId="0" applyBorder="1" applyAlignment="1">
      <alignment horizontal="left" vertical="top" wrapText="1"/>
    </xf>
    <xf numFmtId="0" fontId="0" fillId="0" borderId="149" xfId="0" applyBorder="1" applyAlignment="1">
      <alignment horizontal="left" vertical="top" wrapText="1"/>
    </xf>
    <xf numFmtId="0" fontId="0" fillId="0" borderId="0"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50" fillId="0" borderId="195" xfId="1371" applyFont="1" applyBorder="1" applyAlignment="1" applyProtection="1">
      <alignment horizontal="center" vertical="center"/>
      <protection hidden="1"/>
    </xf>
    <xf numFmtId="0" fontId="54" fillId="0" borderId="194" xfId="1371" applyFont="1" applyFill="1" applyBorder="1" applyAlignment="1" applyProtection="1">
      <alignment horizontal="left" vertical="center" wrapText="1"/>
      <protection locked="0" hidden="1"/>
    </xf>
    <xf numFmtId="0" fontId="54" fillId="0" borderId="188" xfId="1371" applyFont="1" applyFill="1" applyBorder="1" applyAlignment="1" applyProtection="1">
      <alignment horizontal="left" vertical="center" wrapText="1"/>
      <protection locked="0" hidden="1"/>
    </xf>
    <xf numFmtId="0" fontId="54" fillId="0" borderId="189" xfId="1371" applyFont="1" applyFill="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3" xfId="1371" applyFont="1" applyFill="1" applyBorder="1" applyAlignment="1" applyProtection="1">
      <alignment horizontal="left" vertical="top" wrapText="1"/>
      <protection locked="0" hidden="1"/>
    </xf>
    <xf numFmtId="0" fontId="55" fillId="0" borderId="149" xfId="1371" applyFont="1" applyFill="1" applyBorder="1" applyAlignment="1" applyProtection="1">
      <alignment horizontal="left" vertical="top" wrapText="1"/>
      <protection locked="0" hidden="1"/>
    </xf>
    <xf numFmtId="0" fontId="55" fillId="0" borderId="0" xfId="1371" applyFont="1" applyFill="1" applyBorder="1" applyAlignment="1" applyProtection="1">
      <alignment horizontal="left" vertical="top" wrapText="1"/>
      <protection locked="0" hidden="1"/>
    </xf>
    <xf numFmtId="0" fontId="55" fillId="0" borderId="198" xfId="1371" applyFont="1" applyFill="1" applyBorder="1" applyAlignment="1" applyProtection="1">
      <alignment horizontal="left" vertical="top" wrapText="1"/>
      <protection locked="0" hidden="1"/>
    </xf>
    <xf numFmtId="0" fontId="55" fillId="0" borderId="202" xfId="1371" applyFont="1" applyFill="1" applyBorder="1" applyAlignment="1" applyProtection="1">
      <alignment horizontal="left" vertical="top" wrapText="1"/>
      <protection locked="0" hidden="1"/>
    </xf>
    <xf numFmtId="0" fontId="55" fillId="0" borderId="203" xfId="1371" applyFont="1" applyFill="1" applyBorder="1" applyAlignment="1" applyProtection="1">
      <alignment horizontal="left" vertical="top" wrapText="1"/>
      <protection locked="0" hidden="1"/>
    </xf>
    <xf numFmtId="0" fontId="55" fillId="0" borderId="25" xfId="1371" applyFont="1" applyFill="1" applyBorder="1" applyAlignment="1" applyProtection="1">
      <alignment horizontal="left" vertical="top" wrapText="1"/>
      <protection locked="0" hidden="1"/>
    </xf>
    <xf numFmtId="0" fontId="55" fillId="0" borderId="26" xfId="1371" applyFont="1" applyFill="1" applyBorder="1" applyAlignment="1" applyProtection="1">
      <alignment horizontal="left" vertical="top" wrapText="1"/>
      <protection locked="0" hidden="1"/>
    </xf>
    <xf numFmtId="0" fontId="55" fillId="0" borderId="27" xfId="1371" applyFont="1" applyFill="1" applyBorder="1" applyAlignment="1" applyProtection="1">
      <alignment horizontal="left" vertical="top" wrapText="1"/>
      <protection locked="0" hidden="1"/>
    </xf>
    <xf numFmtId="0" fontId="55" fillId="0" borderId="28" xfId="1371" applyFont="1" applyFill="1" applyBorder="1" applyAlignment="1" applyProtection="1">
      <alignment horizontal="left" vertical="top" wrapText="1"/>
      <protection locked="0" hidden="1"/>
    </xf>
    <xf numFmtId="0" fontId="55" fillId="0" borderId="22" xfId="1371" applyFont="1" applyFill="1" applyBorder="1" applyAlignment="1" applyProtection="1">
      <alignment horizontal="left" vertical="center" wrapText="1"/>
      <protection locked="0" hidden="1"/>
    </xf>
    <xf numFmtId="0" fontId="0" fillId="0" borderId="23" xfId="0" applyBorder="1" applyAlignment="1">
      <alignment horizontal="left" vertical="center" wrapText="1"/>
    </xf>
    <xf numFmtId="0" fontId="0" fillId="0" borderId="149" xfId="0" applyBorder="1" applyAlignment="1">
      <alignment horizontal="left" vertical="center" wrapText="1"/>
    </xf>
    <xf numFmtId="0" fontId="0" fillId="0" borderId="0"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9" fillId="0" borderId="195" xfId="1371" applyFont="1" applyBorder="1" applyAlignment="1" applyProtection="1">
      <alignment horizontal="center" vertical="center" wrapText="1"/>
      <protection locked="0"/>
    </xf>
    <xf numFmtId="0" fontId="9" fillId="0" borderId="196" xfId="1371" applyFont="1" applyBorder="1" applyAlignment="1" applyProtection="1">
      <alignment horizontal="center" vertical="center" wrapText="1"/>
      <protection locked="0"/>
    </xf>
    <xf numFmtId="0" fontId="83" fillId="65" borderId="149"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5" fillId="0" borderId="196" xfId="1371" applyFont="1" applyBorder="1" applyAlignment="1" applyProtection="1">
      <alignment horizontal="center" vertical="center"/>
      <protection hidden="1"/>
    </xf>
    <xf numFmtId="0" fontId="5" fillId="50" borderId="195" xfId="1371" applyFont="1" applyFill="1" applyBorder="1" applyAlignment="1" applyProtection="1">
      <alignment horizontal="left" vertical="center" wrapText="1"/>
      <protection hidden="1"/>
    </xf>
    <xf numFmtId="0" fontId="5" fillId="50" borderId="196" xfId="1371" applyFont="1" applyFill="1" applyBorder="1" applyAlignment="1" applyProtection="1">
      <alignment horizontal="left" vertical="center" wrapText="1"/>
      <protection hidden="1"/>
    </xf>
    <xf numFmtId="14" fontId="5" fillId="0" borderId="194" xfId="1371" applyNumberFormat="1" applyFont="1" applyFill="1" applyBorder="1" applyAlignment="1" applyProtection="1">
      <alignment horizontal="center" vertical="center" wrapText="1"/>
      <protection hidden="1"/>
    </xf>
    <xf numFmtId="0" fontId="5" fillId="0" borderId="34" xfId="1371" applyFont="1" applyFill="1" applyBorder="1" applyAlignment="1" applyProtection="1">
      <alignment horizontal="center" vertical="center" wrapText="1"/>
      <protection hidden="1"/>
    </xf>
    <xf numFmtId="4" fontId="5" fillId="0" borderId="194" xfId="1496" applyNumberFormat="1" applyFont="1" applyFill="1" applyBorder="1" applyAlignment="1" applyProtection="1">
      <alignment horizontal="center" vertical="center" wrapText="1"/>
      <protection hidden="1"/>
    </xf>
    <xf numFmtId="4" fontId="5" fillId="0" borderId="188" xfId="1496" applyNumberFormat="1" applyFont="1" applyFill="1" applyBorder="1" applyAlignment="1" applyProtection="1">
      <alignment horizontal="center" vertical="center" wrapText="1"/>
      <protection hidden="1"/>
    </xf>
    <xf numFmtId="4" fontId="5" fillId="0" borderId="189" xfId="1496" applyNumberFormat="1" applyFont="1" applyFill="1" applyBorder="1" applyAlignment="1" applyProtection="1">
      <alignment horizontal="center" vertical="center" wrapText="1"/>
      <protection hidden="1"/>
    </xf>
    <xf numFmtId="0" fontId="5" fillId="0" borderId="194" xfId="1371" applyFont="1" applyBorder="1" applyAlignment="1" applyProtection="1">
      <alignment horizontal="center" vertical="center" wrapText="1"/>
      <protection hidden="1"/>
    </xf>
    <xf numFmtId="0" fontId="5" fillId="0" borderId="188" xfId="137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0" fontId="5" fillId="0" borderId="194" xfId="1371" applyFont="1" applyFill="1" applyBorder="1" applyAlignment="1" applyProtection="1">
      <alignment horizontal="justify" vertical="center" wrapText="1"/>
      <protection hidden="1"/>
    </xf>
    <xf numFmtId="0" fontId="5" fillId="0" borderId="188" xfId="1371" applyFont="1" applyFill="1" applyBorder="1" applyAlignment="1" applyProtection="1">
      <alignment horizontal="justify" vertical="center" wrapText="1"/>
      <protection hidden="1"/>
    </xf>
    <xf numFmtId="0" fontId="5" fillId="0" borderId="34" xfId="1371" applyFont="1" applyFill="1" applyBorder="1" applyAlignment="1" applyProtection="1">
      <alignment horizontal="justify" vertical="center" wrapText="1"/>
      <protection hidden="1"/>
    </xf>
    <xf numFmtId="14" fontId="5" fillId="0" borderId="188" xfId="1371" applyNumberFormat="1" applyFont="1" applyFill="1" applyBorder="1" applyAlignment="1" applyProtection="1">
      <alignment horizontal="center" vertical="center" wrapText="1"/>
      <protection hidden="1"/>
    </xf>
    <xf numFmtId="14" fontId="5" fillId="0" borderId="34" xfId="1371" applyNumberFormat="1" applyFont="1" applyFill="1" applyBorder="1" applyAlignment="1" applyProtection="1">
      <alignment horizontal="center" vertical="center" wrapText="1"/>
      <protection hidden="1"/>
    </xf>
    <xf numFmtId="0" fontId="54" fillId="50" borderId="195" xfId="1371" applyFont="1" applyFill="1" applyBorder="1" applyAlignment="1" applyProtection="1">
      <alignment horizontal="justify" vertical="center" wrapText="1"/>
      <protection locked="0" hidden="1"/>
    </xf>
    <xf numFmtId="0" fontId="54" fillId="50" borderId="196" xfId="1371" applyFont="1" applyFill="1" applyBorder="1" applyAlignment="1" applyProtection="1">
      <alignment horizontal="justify" vertical="center" wrapText="1"/>
      <protection locked="0" hidden="1"/>
    </xf>
    <xf numFmtId="0" fontId="5" fillId="0" borderId="22" xfId="1371" applyFont="1" applyFill="1" applyBorder="1" applyAlignment="1" applyProtection="1">
      <alignment horizontal="center" vertical="center"/>
      <protection hidden="1"/>
    </xf>
    <xf numFmtId="0" fontId="5" fillId="0" borderId="23" xfId="1371" applyFont="1" applyFill="1" applyBorder="1" applyAlignment="1" applyProtection="1">
      <alignment horizontal="center" vertical="center"/>
      <protection hidden="1"/>
    </xf>
    <xf numFmtId="0" fontId="5" fillId="0" borderId="24" xfId="1371" applyFont="1" applyFill="1" applyBorder="1" applyAlignment="1" applyProtection="1">
      <alignment horizontal="center" vertical="center"/>
      <protection hidden="1"/>
    </xf>
    <xf numFmtId="168" fontId="12" fillId="50" borderId="17" xfId="1250" applyNumberFormat="1" applyFont="1" applyFill="1" applyBorder="1" applyAlignment="1" applyProtection="1">
      <alignment horizontal="center" vertical="center" wrapText="1"/>
      <protection locked="0" hidden="1"/>
    </xf>
    <xf numFmtId="168" fontId="12" fillId="50" borderId="35" xfId="1250" applyNumberFormat="1" applyFont="1" applyFill="1" applyBorder="1" applyAlignment="1" applyProtection="1">
      <alignment horizontal="center" vertical="center" wrapText="1"/>
      <protection locked="0" hidden="1"/>
    </xf>
    <xf numFmtId="168" fontId="12" fillId="50" borderId="19" xfId="1250" applyNumberFormat="1" applyFont="1" applyFill="1" applyBorder="1" applyAlignment="1" applyProtection="1">
      <alignment horizontal="center" vertical="center" wrapText="1"/>
      <protection locked="0" hidden="1"/>
    </xf>
    <xf numFmtId="168" fontId="12" fillId="50" borderId="17" xfId="1250" applyFont="1" applyFill="1" applyBorder="1" applyAlignment="1" applyProtection="1">
      <alignment horizontal="center" vertical="center" wrapText="1"/>
      <protection locked="0" hidden="1"/>
    </xf>
    <xf numFmtId="168" fontId="12" fillId="50" borderId="197" xfId="1250" applyFont="1" applyFill="1" applyBorder="1" applyAlignment="1" applyProtection="1">
      <alignment horizontal="center" vertical="center" wrapText="1"/>
      <protection locked="0" hidden="1"/>
    </xf>
    <xf numFmtId="168" fontId="12" fillId="50" borderId="63" xfId="1250" applyFont="1" applyFill="1" applyBorder="1" applyAlignment="1" applyProtection="1">
      <alignment horizontal="center" vertical="center" wrapText="1"/>
      <protection locked="0" hidden="1"/>
    </xf>
    <xf numFmtId="168" fontId="12" fillId="50" borderId="64" xfId="1250" applyFont="1" applyFill="1" applyBorder="1" applyAlignment="1" applyProtection="1">
      <alignment horizontal="center" vertical="center" wrapText="1"/>
      <protection locked="0" hidden="1"/>
    </xf>
    <xf numFmtId="14" fontId="5" fillId="50" borderId="72" xfId="1371" applyNumberFormat="1" applyFont="1" applyFill="1" applyBorder="1" applyAlignment="1" applyProtection="1">
      <alignment horizontal="center" vertical="center" wrapText="1"/>
      <protection hidden="1"/>
    </xf>
    <xf numFmtId="0" fontId="5" fillId="50" borderId="73" xfId="1371" applyFont="1" applyFill="1" applyBorder="1" applyAlignment="1" applyProtection="1">
      <alignment horizontal="center" vertical="center" wrapText="1"/>
      <protection hidden="1"/>
    </xf>
    <xf numFmtId="0" fontId="5" fillId="50" borderId="74" xfId="1371" applyFont="1" applyFill="1" applyBorder="1" applyAlignment="1" applyProtection="1">
      <alignment horizontal="center" vertical="center" wrapText="1"/>
      <protection hidden="1"/>
    </xf>
    <xf numFmtId="14" fontId="5" fillId="50" borderId="73" xfId="1371" applyNumberFormat="1" applyFont="1" applyFill="1" applyBorder="1" applyAlignment="1" applyProtection="1">
      <alignment horizontal="center" vertical="center" wrapText="1"/>
      <protection hidden="1"/>
    </xf>
    <xf numFmtId="14" fontId="5" fillId="50" borderId="74" xfId="1371" applyNumberFormat="1" applyFont="1" applyFill="1" applyBorder="1" applyAlignment="1" applyProtection="1">
      <alignment horizontal="center" vertical="center" wrapText="1"/>
      <protection hidden="1"/>
    </xf>
    <xf numFmtId="0" fontId="5" fillId="50" borderId="79" xfId="1371" applyFont="1" applyFill="1" applyBorder="1" applyAlignment="1" applyProtection="1">
      <alignment horizontal="center" vertical="center"/>
      <protection hidden="1"/>
    </xf>
    <xf numFmtId="0" fontId="5" fillId="50" borderId="80" xfId="1371" applyFont="1" applyFill="1" applyBorder="1" applyAlignment="1" applyProtection="1">
      <alignment horizontal="center" vertical="center"/>
      <protection hidden="1"/>
    </xf>
    <xf numFmtId="0" fontId="5" fillId="50" borderId="81" xfId="1371" applyFont="1" applyFill="1" applyBorder="1" applyAlignment="1" applyProtection="1">
      <alignment horizontal="center" vertical="center"/>
      <protection hidden="1"/>
    </xf>
    <xf numFmtId="168" fontId="9" fillId="50" borderId="77" xfId="1250" applyFont="1" applyFill="1" applyBorder="1" applyAlignment="1" applyProtection="1">
      <alignment horizontal="center" vertical="center" wrapText="1"/>
      <protection locked="0" hidden="1"/>
    </xf>
    <xf numFmtId="168" fontId="9" fillId="50" borderId="63" xfId="1250" applyFont="1" applyFill="1" applyBorder="1" applyAlignment="1" applyProtection="1">
      <alignment horizontal="center" vertical="center" wrapText="1"/>
      <protection locked="0" hidden="1"/>
    </xf>
    <xf numFmtId="168" fontId="9" fillId="50" borderId="64" xfId="1250" applyFont="1" applyFill="1" applyBorder="1" applyAlignment="1" applyProtection="1">
      <alignment horizontal="center" vertical="center" wrapText="1"/>
      <protection locked="0" hidden="1"/>
    </xf>
    <xf numFmtId="0" fontId="70" fillId="50" borderId="194" xfId="1371" applyFont="1" applyFill="1" applyBorder="1" applyAlignment="1" applyProtection="1">
      <alignment horizontal="left" vertical="center" wrapText="1"/>
      <protection locked="0"/>
    </xf>
    <xf numFmtId="0" fontId="70" fillId="50" borderId="188" xfId="1371" applyFont="1" applyFill="1" applyBorder="1" applyAlignment="1" applyProtection="1">
      <alignment horizontal="left" vertical="center" wrapText="1"/>
      <protection locked="0"/>
    </xf>
    <xf numFmtId="0" fontId="70" fillId="50" borderId="189" xfId="1371" applyFont="1" applyFill="1" applyBorder="1" applyAlignment="1" applyProtection="1">
      <alignment horizontal="left" vertical="center" wrapText="1"/>
      <protection locked="0"/>
    </xf>
    <xf numFmtId="0" fontId="8" fillId="61" borderId="200" xfId="1371" applyFont="1" applyFill="1" applyBorder="1" applyAlignment="1" applyProtection="1">
      <alignment horizontal="center" vertical="center" wrapText="1"/>
      <protection hidden="1"/>
    </xf>
    <xf numFmtId="0" fontId="70" fillId="50" borderId="198" xfId="1371" applyFont="1" applyFill="1" applyBorder="1" applyAlignment="1" applyProtection="1">
      <alignment horizontal="center" vertical="center" wrapText="1"/>
      <protection locked="0"/>
    </xf>
    <xf numFmtId="0" fontId="70" fillId="50" borderId="202" xfId="1371" applyFont="1" applyFill="1" applyBorder="1" applyAlignment="1" applyProtection="1">
      <alignment horizontal="center" vertical="center" wrapText="1"/>
      <protection locked="0"/>
    </xf>
    <xf numFmtId="0" fontId="70" fillId="50" borderId="203" xfId="1371" applyFont="1" applyFill="1" applyBorder="1" applyAlignment="1" applyProtection="1">
      <alignment horizontal="center" vertical="center" wrapText="1"/>
      <protection locked="0"/>
    </xf>
    <xf numFmtId="0" fontId="70" fillId="50" borderId="149" xfId="1371" applyFont="1" applyFill="1" applyBorder="1" applyAlignment="1" applyProtection="1">
      <alignment horizontal="center" vertical="center" wrapText="1"/>
      <protection locked="0"/>
    </xf>
    <xf numFmtId="0" fontId="70" fillId="50" borderId="0" xfId="1371" applyFont="1" applyFill="1" applyBorder="1" applyAlignment="1" applyProtection="1">
      <alignment horizontal="center" vertical="center" wrapText="1"/>
      <protection locked="0"/>
    </xf>
    <xf numFmtId="0" fontId="70" fillId="50" borderId="25" xfId="1371" applyFont="1" applyFill="1" applyBorder="1" applyAlignment="1" applyProtection="1">
      <alignment horizontal="center" vertical="center" wrapText="1"/>
      <protection locked="0"/>
    </xf>
    <xf numFmtId="0" fontId="70" fillId="50" borderId="26" xfId="1371" applyFont="1" applyFill="1" applyBorder="1" applyAlignment="1" applyProtection="1">
      <alignment horizontal="center" vertical="center" wrapText="1"/>
      <protection locked="0"/>
    </xf>
    <xf numFmtId="0" fontId="70" fillId="50" borderId="27" xfId="1371" applyFont="1" applyFill="1" applyBorder="1" applyAlignment="1" applyProtection="1">
      <alignment horizontal="center" vertical="center" wrapText="1"/>
      <protection locked="0"/>
    </xf>
    <xf numFmtId="0" fontId="70" fillId="50" borderId="28" xfId="1371" applyFont="1" applyFill="1" applyBorder="1" applyAlignment="1" applyProtection="1">
      <alignment horizontal="center" vertical="center" wrapText="1"/>
      <protection locked="0"/>
    </xf>
    <xf numFmtId="0" fontId="5" fillId="0" borderId="147" xfId="1371" applyFont="1" applyBorder="1" applyAlignment="1" applyProtection="1">
      <alignment horizontal="center" vertical="center" wrapText="1"/>
      <protection locked="0" hidden="1"/>
    </xf>
    <xf numFmtId="0" fontId="5" fillId="0" borderId="121" xfId="1371" applyFont="1" applyBorder="1" applyAlignment="1" applyProtection="1">
      <alignment horizontal="center" vertical="center" wrapText="1"/>
      <protection locked="0" hidden="1"/>
    </xf>
    <xf numFmtId="0" fontId="5" fillId="0" borderId="122" xfId="1371" applyFont="1" applyBorder="1" applyAlignment="1" applyProtection="1">
      <alignment horizontal="center" vertical="center" wrapText="1"/>
      <protection locked="0" hidden="1"/>
    </xf>
    <xf numFmtId="0" fontId="5" fillId="0" borderId="110" xfId="1371" applyFont="1" applyBorder="1" applyAlignment="1" applyProtection="1">
      <alignment horizontal="center" vertical="center" wrapText="1"/>
      <protection locked="0" hidden="1"/>
    </xf>
    <xf numFmtId="0" fontId="5" fillId="0" borderId="111" xfId="1371" applyFont="1" applyBorder="1" applyAlignment="1" applyProtection="1">
      <alignment horizontal="center" vertical="center" wrapText="1"/>
      <protection locked="0" hidden="1"/>
    </xf>
    <xf numFmtId="0" fontId="5" fillId="0" borderId="112"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6.4199999999999993E-2</c:v>
                </c:pt>
                <c:pt idx="3">
                  <c:v>6.4199999999999993E-2</c:v>
                </c:pt>
                <c:pt idx="4">
                  <c:v>0.2404</c:v>
                </c:pt>
                <c:pt idx="5">
                  <c:v>8.5760000000000003E-2</c:v>
                </c:pt>
                <c:pt idx="6">
                  <c:v>0.21440000000000001</c:v>
                </c:pt>
                <c:pt idx="7">
                  <c:v>4.9399999999999999E-2</c:v>
                </c:pt>
                <c:pt idx="8">
                  <c:v>1.976E-2</c:v>
                </c:pt>
                <c:pt idx="9">
                  <c:v>1.976E-2</c:v>
                </c:pt>
                <c:pt idx="10">
                  <c:v>1.976E-2</c:v>
                </c:pt>
                <c:pt idx="11">
                  <c:v>1.976E-2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2.4989999999999998E-2</c:v>
                </c:pt>
                <c:pt idx="1">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8.3299999999999999E-2</c:v>
                </c:pt>
                <c:pt idx="1">
                  <c:v>0.1666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1.857E-2</c:v>
                </c:pt>
                <c:pt idx="2">
                  <c:v>1.6979999999999999E-2</c:v>
                </c:pt>
                <c:pt idx="3">
                  <c:v>2.997E-2</c:v>
                </c:pt>
                <c:pt idx="4">
                  <c:v>1.6979999999999999E-2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1.857E-2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9.01E-2</c:v>
                </c:pt>
                <c:pt idx="1">
                  <c:v>0.152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9.9900000000000006E-3</c:v>
                </c:pt>
                <c:pt idx="2">
                  <c:v>9.9900000000000006E-3</c:v>
                </c:pt>
                <c:pt idx="3">
                  <c:v>9.9900000000000006E-3</c:v>
                </c:pt>
                <c:pt idx="4">
                  <c:v>0.06</c:v>
                </c:pt>
                <c:pt idx="5">
                  <c:v>1.4280000000000001E-2</c:v>
                </c:pt>
                <c:pt idx="6">
                  <c:v>1.4280000000000001E-2</c:v>
                </c:pt>
                <c:pt idx="7">
                  <c:v>1.4280000000000001E-2</c:v>
                </c:pt>
                <c:pt idx="8">
                  <c:v>3.4290000000000001E-2</c:v>
                </c:pt>
                <c:pt idx="9">
                  <c:v>1.4280000000000001E-2</c:v>
                </c:pt>
                <c:pt idx="10">
                  <c:v>1.4280000000000001E-2</c:v>
                </c:pt>
                <c:pt idx="11">
                  <c:v>1.4280000000000001E-2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9.9900000000000006E-3</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0.3</c:v>
                </c:pt>
                <c:pt idx="1">
                  <c:v>0.33329999999999999</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2.4989999999999998E-2</c:v>
                </c:pt>
                <c:pt idx="1">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8.3299999999999999E-2</c:v>
                </c:pt>
                <c:pt idx="1">
                  <c:v>0.1666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_(* #,##0.000_);_(* \(#,##0.000\);_(* "-"??_);_(@_)</c:formatCode>
                <c:ptCount val="12"/>
                <c:pt idx="0">
                  <c:v>2.6849999999999999E-2</c:v>
                </c:pt>
                <c:pt idx="1">
                  <c:v>2.52E-2</c:v>
                </c:pt>
                <c:pt idx="2">
                  <c:v>2.631E-2</c:v>
                </c:pt>
                <c:pt idx="3">
                  <c:v>2.3099999999999999E-2</c:v>
                </c:pt>
                <c:pt idx="4">
                  <c:v>2.3039999999999998E-2</c:v>
                </c:pt>
                <c:pt idx="5">
                  <c:v>2.8439999999999997E-2</c:v>
                </c:pt>
                <c:pt idx="6">
                  <c:v>2.3099999999999999E-2</c:v>
                </c:pt>
                <c:pt idx="7">
                  <c:v>2.3610000000000003E-2</c:v>
                </c:pt>
                <c:pt idx="8">
                  <c:v>2.4119999999999999E-2</c:v>
                </c:pt>
                <c:pt idx="9">
                  <c:v>2.3099999999999999E-2</c:v>
                </c:pt>
                <c:pt idx="10">
                  <c:v>2.7359999999999999E-2</c:v>
                </c:pt>
                <c:pt idx="11">
                  <c:v>2.571E-2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2.1964072857142858E-2</c:v>
                </c:pt>
                <c:pt idx="1">
                  <c:v>2.3763599999999999E-2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7.3213576190476193E-2</c:v>
                </c:pt>
                <c:pt idx="1">
                  <c:v>0.1524255761904762</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majorUnit val="1.0000000000000002E-3"/>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_(* #,##0.000_);_(* \(#,##0.000\);_(* "-"??_);_(@_)</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3.4118999999999997E-2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formatCode="_(* #,##0.000_);_(* \(#,##0.000\);_(* &quot;-&quot;??_);_(@_)">
                  <c:v>1.4070000000000001E-2</c:v>
                </c:pt>
                <c:pt idx="1">
                  <c:v>2.8634399999999997E-2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4.6900000000000004E-2</c:v>
                </c:pt>
                <c:pt idx="1">
                  <c:v>0.142348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30480</xdr:rowOff>
        </xdr:from>
        <xdr:to>
          <xdr:col>8</xdr:col>
          <xdr:colOff>1447800</xdr:colOff>
          <xdr:row>1</xdr:row>
          <xdr:rowOff>449580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30480</xdr:rowOff>
        </xdr:from>
        <xdr:to>
          <xdr:col>8</xdr:col>
          <xdr:colOff>1447800</xdr:colOff>
          <xdr:row>1</xdr:row>
          <xdr:rowOff>449580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22860</xdr:colOff>
          <xdr:row>1</xdr:row>
          <xdr:rowOff>30480</xdr:rowOff>
        </xdr:from>
        <xdr:to>
          <xdr:col>8</xdr:col>
          <xdr:colOff>1714500</xdr:colOff>
          <xdr:row>2</xdr:row>
          <xdr:rowOff>60960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22860</xdr:rowOff>
        </xdr:from>
        <xdr:to>
          <xdr:col>8</xdr:col>
          <xdr:colOff>1447800</xdr:colOff>
          <xdr:row>1</xdr:row>
          <xdr:rowOff>449580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22860</xdr:rowOff>
        </xdr:from>
        <xdr:to>
          <xdr:col>8</xdr:col>
          <xdr:colOff>1447800</xdr:colOff>
          <xdr:row>1</xdr:row>
          <xdr:rowOff>449580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30480</xdr:rowOff>
        </xdr:from>
        <xdr:to>
          <xdr:col>8</xdr:col>
          <xdr:colOff>1447800</xdr:colOff>
          <xdr:row>1</xdr:row>
          <xdr:rowOff>449580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45720</xdr:colOff>
          <xdr:row>1</xdr:row>
          <xdr:rowOff>30480</xdr:rowOff>
        </xdr:from>
        <xdr:to>
          <xdr:col>8</xdr:col>
          <xdr:colOff>1447800</xdr:colOff>
          <xdr:row>1</xdr:row>
          <xdr:rowOff>449580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8671875" defaultRowHeight="14.4" x14ac:dyDescent="0.3"/>
  <cols>
    <col min="1" max="1" width="15.88671875" style="74" customWidth="1"/>
    <col min="2" max="2" width="23.109375" style="74" customWidth="1"/>
    <col min="3" max="3" width="16.109375" style="74" customWidth="1"/>
    <col min="4" max="4" width="16.44140625" style="82" customWidth="1"/>
    <col min="5" max="5" width="17.44140625" style="74" customWidth="1"/>
    <col min="6" max="6" width="23.44140625" style="74" customWidth="1"/>
    <col min="7" max="7" width="17.109375" style="74" customWidth="1"/>
    <col min="8" max="8" width="16.44140625" style="74" customWidth="1"/>
    <col min="9" max="9" width="18.109375" style="74" customWidth="1"/>
    <col min="10" max="10" width="13.88671875" style="74" customWidth="1"/>
    <col min="11" max="11" width="13.88671875" style="94" customWidth="1"/>
    <col min="12" max="14" width="13.88671875" style="74" customWidth="1"/>
    <col min="15" max="17" width="13.6640625" style="74" customWidth="1"/>
    <col min="18" max="18" width="11.6640625" style="74" customWidth="1"/>
    <col min="19" max="19" width="9.88671875" style="74" customWidth="1"/>
    <col min="20" max="20" width="10.33203125" style="74" customWidth="1"/>
    <col min="21" max="21" width="14.109375" style="74" customWidth="1"/>
    <col min="22" max="22" width="11.6640625" style="74" customWidth="1"/>
    <col min="23" max="23" width="12.44140625" style="74" customWidth="1"/>
    <col min="24" max="26" width="14.6640625" style="74" customWidth="1"/>
    <col min="27" max="27" width="16.44140625" style="116" customWidth="1"/>
    <col min="28" max="28" width="14.88671875" style="74" customWidth="1"/>
    <col min="29" max="29" width="14.44140625" style="74" customWidth="1"/>
    <col min="30" max="30" width="89.88671875" style="74" customWidth="1"/>
    <col min="31" max="31" width="79.44140625" style="74" customWidth="1"/>
    <col min="32" max="32" width="87.44140625" style="74" customWidth="1"/>
    <col min="33" max="16384" width="10.88671875" style="74"/>
  </cols>
  <sheetData>
    <row r="2" spans="1:67" s="118" customFormat="1" ht="45.75" customHeight="1" x14ac:dyDescent="0.3">
      <c r="A2" s="345"/>
      <c r="B2" s="345"/>
      <c r="C2" s="342" t="s">
        <v>24</v>
      </c>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72"/>
    </row>
    <row r="3" spans="1:67" s="118" customFormat="1" ht="45.75" customHeight="1" x14ac:dyDescent="0.3">
      <c r="A3" s="345"/>
      <c r="B3" s="345"/>
      <c r="C3" s="342" t="s">
        <v>25</v>
      </c>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73"/>
    </row>
    <row r="4" spans="1:67" s="118" customFormat="1" ht="45.75" customHeight="1" x14ac:dyDescent="0.3">
      <c r="A4" s="345"/>
      <c r="B4" s="345"/>
      <c r="C4" s="342" t="s">
        <v>198</v>
      </c>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73"/>
    </row>
    <row r="5" spans="1:67" s="118" customFormat="1" ht="45.75" customHeight="1" x14ac:dyDescent="0.3">
      <c r="A5" s="345"/>
      <c r="B5" s="345"/>
      <c r="C5" s="352" t="s">
        <v>29</v>
      </c>
      <c r="D5" s="352"/>
      <c r="E5" s="352"/>
      <c r="F5" s="352"/>
      <c r="G5" s="352"/>
      <c r="H5" s="352"/>
      <c r="I5" s="352"/>
      <c r="J5" s="352"/>
      <c r="K5" s="352"/>
      <c r="L5" s="352"/>
      <c r="M5" s="352"/>
      <c r="N5" s="352"/>
      <c r="O5" s="352"/>
      <c r="P5" s="352"/>
      <c r="Q5" s="352"/>
      <c r="R5" s="370" t="s">
        <v>189</v>
      </c>
      <c r="S5" s="370"/>
      <c r="T5" s="370"/>
      <c r="U5" s="370"/>
      <c r="V5" s="370"/>
      <c r="W5" s="370"/>
      <c r="X5" s="370"/>
      <c r="Y5" s="370"/>
      <c r="Z5" s="370"/>
      <c r="AA5" s="370"/>
      <c r="AB5" s="370"/>
      <c r="AC5" s="370"/>
      <c r="AD5" s="370"/>
      <c r="AE5" s="370"/>
      <c r="AF5" s="374"/>
    </row>
    <row r="6" spans="1:67" s="119" customFormat="1" ht="30.75" customHeight="1" x14ac:dyDescent="0.3">
      <c r="D6" s="120"/>
      <c r="K6" s="121"/>
      <c r="AA6" s="122"/>
    </row>
    <row r="7" spans="1:67" s="119" customFormat="1" ht="42" customHeight="1" x14ac:dyDescent="0.3">
      <c r="B7" s="123" t="s">
        <v>32</v>
      </c>
      <c r="C7" s="344" t="e">
        <f>+#REF!</f>
        <v>#REF!</v>
      </c>
      <c r="D7" s="344"/>
      <c r="E7" s="344"/>
      <c r="F7" s="344"/>
      <c r="G7" s="344"/>
      <c r="K7" s="121"/>
      <c r="AA7" s="122"/>
    </row>
    <row r="8" spans="1:67" s="119" customFormat="1" ht="42" customHeight="1" x14ac:dyDescent="0.3">
      <c r="B8" s="123" t="s">
        <v>1</v>
      </c>
      <c r="C8" s="344" t="e">
        <f>+#REF!</f>
        <v>#REF!</v>
      </c>
      <c r="D8" s="344"/>
      <c r="E8" s="344"/>
      <c r="F8" s="344"/>
      <c r="G8" s="344"/>
      <c r="K8" s="121"/>
      <c r="AA8" s="122"/>
    </row>
    <row r="9" spans="1:67" s="119" customFormat="1" ht="42" customHeight="1" x14ac:dyDescent="0.3">
      <c r="B9" s="124" t="s">
        <v>30</v>
      </c>
      <c r="C9" s="344" t="e">
        <f>+#REF!</f>
        <v>#REF!</v>
      </c>
      <c r="D9" s="344"/>
      <c r="E9" s="344"/>
      <c r="F9" s="344"/>
      <c r="G9" s="344"/>
      <c r="K9" s="121"/>
      <c r="Q9" s="125"/>
      <c r="R9" s="126"/>
      <c r="AA9" s="122"/>
    </row>
    <row r="10" spans="1:67" s="85" customFormat="1" ht="24.75" customHeight="1" x14ac:dyDescent="0.25">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5">
      <c r="A11" s="361" t="s">
        <v>365</v>
      </c>
      <c r="B11" s="362"/>
      <c r="C11" s="362"/>
      <c r="D11" s="362"/>
      <c r="E11" s="362"/>
      <c r="F11" s="362"/>
      <c r="G11" s="362"/>
      <c r="H11" s="363"/>
      <c r="I11" s="376" t="s">
        <v>36</v>
      </c>
      <c r="J11" s="377"/>
      <c r="K11" s="377"/>
      <c r="L11" s="377"/>
      <c r="M11" s="377"/>
      <c r="N11" s="378"/>
      <c r="O11" s="371" t="s">
        <v>38</v>
      </c>
      <c r="P11" s="371"/>
      <c r="Q11" s="371"/>
      <c r="R11" s="371"/>
      <c r="S11" s="371"/>
      <c r="T11" s="371"/>
      <c r="U11" s="371"/>
      <c r="V11" s="371"/>
      <c r="W11" s="371"/>
      <c r="X11" s="371"/>
      <c r="Y11" s="371"/>
      <c r="Z11" s="371"/>
      <c r="AA11" s="371"/>
      <c r="AB11" s="371"/>
      <c r="AC11" s="371"/>
      <c r="AD11" s="361" t="s">
        <v>18</v>
      </c>
      <c r="AE11" s="362"/>
      <c r="AF11" s="363"/>
    </row>
    <row r="12" spans="1:67" s="86" customFormat="1" ht="56.25" customHeight="1" x14ac:dyDescent="0.25">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3">
      <c r="A13" s="343" t="s">
        <v>154</v>
      </c>
      <c r="B13" s="343" t="s">
        <v>358</v>
      </c>
      <c r="C13" s="343">
        <v>224</v>
      </c>
      <c r="D13" s="343" t="s">
        <v>187</v>
      </c>
      <c r="E13" s="343">
        <v>171</v>
      </c>
      <c r="F13" s="375" t="s">
        <v>175</v>
      </c>
      <c r="G13" s="343" t="s">
        <v>152</v>
      </c>
      <c r="H13" s="343" t="s">
        <v>70</v>
      </c>
      <c r="I13" s="353" t="e">
        <f>SUM(J13:N14)</f>
        <v>#REF!</v>
      </c>
      <c r="J13" s="350" t="e">
        <f>+#REF!</f>
        <v>#REF!</v>
      </c>
      <c r="K13" s="379" t="e">
        <f>+#REF!</f>
        <v>#REF!</v>
      </c>
      <c r="L13" s="348" t="e">
        <f>+#REF!</f>
        <v>#REF!</v>
      </c>
      <c r="M13" s="350" t="e">
        <f>+#REF!</f>
        <v>#REF!</v>
      </c>
      <c r="N13" s="350" t="e">
        <f>+#REF!</f>
        <v>#REF!</v>
      </c>
      <c r="O13" s="354" t="e">
        <f>+#REF!</f>
        <v>#REF!</v>
      </c>
      <c r="P13" s="354">
        <v>6.45</v>
      </c>
      <c r="Q13" s="354">
        <v>31.03</v>
      </c>
      <c r="R13" s="354"/>
      <c r="S13" s="354" t="e">
        <f>+#REF!</f>
        <v>#REF!</v>
      </c>
      <c r="T13" s="354" t="e">
        <f>+#REF!</f>
        <v>#REF!</v>
      </c>
      <c r="U13" s="354" t="e">
        <f>+#REF!</f>
        <v>#REF!</v>
      </c>
      <c r="V13" s="354" t="e">
        <f>+#REF!</f>
        <v>#REF!</v>
      </c>
      <c r="W13" s="354" t="e">
        <f>+#REF!</f>
        <v>#REF!</v>
      </c>
      <c r="X13" s="354" t="e">
        <f>+#REF!</f>
        <v>#REF!</v>
      </c>
      <c r="Y13" s="354" t="e">
        <f>+#REF!</f>
        <v>#REF!</v>
      </c>
      <c r="Z13" s="354" t="e">
        <f>+#REF!</f>
        <v>#REF!</v>
      </c>
      <c r="AA13" s="359" t="e">
        <f>SUM(O13:Z14)</f>
        <v>#REF!</v>
      </c>
      <c r="AB13" s="356" t="e">
        <f>+AA13/K13</f>
        <v>#REF!</v>
      </c>
      <c r="AC13" s="356" t="e">
        <f>+(J13+AA13)/I13</f>
        <v>#REF!</v>
      </c>
      <c r="AD13" s="357" t="s">
        <v>219</v>
      </c>
      <c r="AE13" s="346" t="s">
        <v>223</v>
      </c>
      <c r="AF13" s="357"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3">
      <c r="A14" s="343"/>
      <c r="B14" s="343"/>
      <c r="C14" s="343"/>
      <c r="D14" s="343"/>
      <c r="E14" s="343"/>
      <c r="F14" s="375"/>
      <c r="G14" s="343"/>
      <c r="H14" s="343"/>
      <c r="I14" s="353"/>
      <c r="J14" s="351"/>
      <c r="K14" s="380"/>
      <c r="L14" s="349"/>
      <c r="M14" s="351"/>
      <c r="N14" s="351"/>
      <c r="O14" s="355"/>
      <c r="P14" s="355"/>
      <c r="Q14" s="355"/>
      <c r="R14" s="355"/>
      <c r="S14" s="355"/>
      <c r="T14" s="355"/>
      <c r="U14" s="355"/>
      <c r="V14" s="355"/>
      <c r="W14" s="355"/>
      <c r="X14" s="355"/>
      <c r="Y14" s="355"/>
      <c r="Z14" s="355"/>
      <c r="AA14" s="360"/>
      <c r="AB14" s="356"/>
      <c r="AC14" s="356"/>
      <c r="AD14" s="358"/>
      <c r="AE14" s="347"/>
      <c r="AF14" s="358"/>
    </row>
    <row r="15" spans="1:67" ht="89.25" customHeight="1" x14ac:dyDescent="0.3">
      <c r="A15" s="343" t="s">
        <v>154</v>
      </c>
      <c r="B15" s="343" t="s">
        <v>359</v>
      </c>
      <c r="C15" s="343">
        <v>223</v>
      </c>
      <c r="D15" s="343" t="s">
        <v>188</v>
      </c>
      <c r="E15" s="343">
        <v>170</v>
      </c>
      <c r="F15" s="375" t="s">
        <v>174</v>
      </c>
      <c r="G15" s="343" t="s">
        <v>152</v>
      </c>
      <c r="H15" s="343" t="s">
        <v>70</v>
      </c>
      <c r="I15" s="353" t="e">
        <f>SUM(J15:N16)</f>
        <v>#REF!</v>
      </c>
      <c r="J15" s="368" t="e">
        <f>+#REF!</f>
        <v>#REF!</v>
      </c>
      <c r="K15" s="364" t="e">
        <f>+#REF!</f>
        <v>#REF!</v>
      </c>
      <c r="L15" s="366" t="e">
        <f>+#REF!</f>
        <v>#REF!</v>
      </c>
      <c r="M15" s="368" t="e">
        <f>+#REF!</f>
        <v>#REF!</v>
      </c>
      <c r="N15" s="368" t="e">
        <f>+#REF!</f>
        <v>#REF!</v>
      </c>
      <c r="O15" s="354">
        <v>53</v>
      </c>
      <c r="P15" s="354">
        <v>712</v>
      </c>
      <c r="Q15" s="354">
        <v>881</v>
      </c>
      <c r="R15" s="354"/>
      <c r="S15" s="354" t="e">
        <f>+#REF!</f>
        <v>#REF!</v>
      </c>
      <c r="T15" s="354" t="e">
        <f>+#REF!</f>
        <v>#REF!</v>
      </c>
      <c r="U15" s="354" t="e">
        <f>+#REF!</f>
        <v>#REF!</v>
      </c>
      <c r="V15" s="354" t="e">
        <f>+#REF!</f>
        <v>#REF!</v>
      </c>
      <c r="W15" s="354" t="e">
        <f>+#REF!</f>
        <v>#REF!</v>
      </c>
      <c r="X15" s="354" t="e">
        <f>+#REF!</f>
        <v>#REF!</v>
      </c>
      <c r="Y15" s="354" t="e">
        <f>+#REF!</f>
        <v>#REF!</v>
      </c>
      <c r="Z15" s="354" t="e">
        <f>+#REF!</f>
        <v>#REF!</v>
      </c>
      <c r="AA15" s="359" t="e">
        <f>SUM(O15:Z16)</f>
        <v>#REF!</v>
      </c>
      <c r="AB15" s="356" t="e">
        <f>+AA15/K15</f>
        <v>#REF!</v>
      </c>
      <c r="AC15" s="356" t="e">
        <f>+(J15+AA15)/I15</f>
        <v>#REF!</v>
      </c>
      <c r="AD15" s="357" t="s">
        <v>221</v>
      </c>
      <c r="AE15" s="346" t="s">
        <v>223</v>
      </c>
      <c r="AF15" s="357" t="s">
        <v>222</v>
      </c>
    </row>
    <row r="16" spans="1:67" ht="140.25" customHeight="1" x14ac:dyDescent="0.3">
      <c r="A16" s="343"/>
      <c r="B16" s="343"/>
      <c r="C16" s="343"/>
      <c r="D16" s="343"/>
      <c r="E16" s="343"/>
      <c r="F16" s="375"/>
      <c r="G16" s="343"/>
      <c r="H16" s="343"/>
      <c r="I16" s="353"/>
      <c r="J16" s="369"/>
      <c r="K16" s="365"/>
      <c r="L16" s="367"/>
      <c r="M16" s="369"/>
      <c r="N16" s="369"/>
      <c r="O16" s="355"/>
      <c r="P16" s="355"/>
      <c r="Q16" s="355"/>
      <c r="R16" s="355"/>
      <c r="S16" s="355"/>
      <c r="T16" s="355"/>
      <c r="U16" s="355"/>
      <c r="V16" s="355"/>
      <c r="W16" s="355"/>
      <c r="X16" s="355"/>
      <c r="Y16" s="355"/>
      <c r="Z16" s="355"/>
      <c r="AA16" s="360"/>
      <c r="AB16" s="356"/>
      <c r="AC16" s="356"/>
      <c r="AD16" s="358"/>
      <c r="AE16" s="347"/>
      <c r="AF16" s="358"/>
    </row>
    <row r="17" spans="1:32" ht="62.25" customHeight="1" x14ac:dyDescent="0.3">
      <c r="A17" s="343" t="s">
        <v>154</v>
      </c>
      <c r="B17" s="399" t="s">
        <v>360</v>
      </c>
      <c r="C17" s="343">
        <v>231</v>
      </c>
      <c r="D17" s="343" t="s">
        <v>176</v>
      </c>
      <c r="E17" s="343">
        <v>178</v>
      </c>
      <c r="F17" s="375" t="s">
        <v>177</v>
      </c>
      <c r="G17" s="343" t="s">
        <v>151</v>
      </c>
      <c r="H17" s="343" t="s">
        <v>70</v>
      </c>
      <c r="I17" s="381">
        <f>SUM(J17:N18)</f>
        <v>1</v>
      </c>
      <c r="J17" s="410">
        <v>0.05</v>
      </c>
      <c r="K17" s="397">
        <v>0.28999999999999998</v>
      </c>
      <c r="L17" s="400">
        <v>0.25</v>
      </c>
      <c r="M17" s="397">
        <v>0.4</v>
      </c>
      <c r="N17" s="397">
        <v>0.01</v>
      </c>
      <c r="O17" s="402">
        <v>0.19</v>
      </c>
      <c r="P17" s="403"/>
      <c r="Q17" s="403"/>
      <c r="R17" s="406">
        <v>0</v>
      </c>
      <c r="S17" s="407"/>
      <c r="T17" s="407"/>
      <c r="U17" s="385">
        <v>0</v>
      </c>
      <c r="V17" s="386"/>
      <c r="W17" s="386"/>
      <c r="X17" s="385">
        <v>0</v>
      </c>
      <c r="Y17" s="386"/>
      <c r="Z17" s="386"/>
      <c r="AA17" s="389">
        <f>+R17+O17+U17+X17</f>
        <v>0.19</v>
      </c>
      <c r="AB17" s="356">
        <f>+AA17/K17</f>
        <v>0.65517241379310354</v>
      </c>
      <c r="AC17" s="356">
        <f>+(J17+AA17)/I17</f>
        <v>0.24</v>
      </c>
      <c r="AD17" s="383" t="s">
        <v>224</v>
      </c>
      <c r="AE17" s="346" t="s">
        <v>223</v>
      </c>
      <c r="AF17" s="383" t="s">
        <v>225</v>
      </c>
    </row>
    <row r="18" spans="1:32" ht="200.25" customHeight="1" x14ac:dyDescent="0.3">
      <c r="A18" s="343"/>
      <c r="B18" s="399"/>
      <c r="C18" s="343"/>
      <c r="D18" s="343"/>
      <c r="E18" s="343"/>
      <c r="F18" s="375"/>
      <c r="G18" s="343"/>
      <c r="H18" s="343"/>
      <c r="I18" s="382"/>
      <c r="J18" s="411"/>
      <c r="K18" s="398"/>
      <c r="L18" s="401"/>
      <c r="M18" s="398"/>
      <c r="N18" s="398"/>
      <c r="O18" s="404"/>
      <c r="P18" s="405"/>
      <c r="Q18" s="405"/>
      <c r="R18" s="408"/>
      <c r="S18" s="409"/>
      <c r="T18" s="409"/>
      <c r="U18" s="387"/>
      <c r="V18" s="388"/>
      <c r="W18" s="388"/>
      <c r="X18" s="387"/>
      <c r="Y18" s="388"/>
      <c r="Z18" s="388"/>
      <c r="AA18" s="390"/>
      <c r="AB18" s="356"/>
      <c r="AC18" s="356"/>
      <c r="AD18" s="384"/>
      <c r="AE18" s="347"/>
      <c r="AF18" s="384"/>
    </row>
    <row r="19" spans="1:32" ht="62.25" customHeight="1" x14ac:dyDescent="0.3">
      <c r="A19" s="343" t="s">
        <v>154</v>
      </c>
      <c r="B19" s="399" t="s">
        <v>361</v>
      </c>
      <c r="C19" s="343">
        <v>232</v>
      </c>
      <c r="D19" s="343" t="s">
        <v>178</v>
      </c>
      <c r="E19" s="343">
        <v>179</v>
      </c>
      <c r="F19" s="375" t="s">
        <v>179</v>
      </c>
      <c r="G19" s="343" t="s">
        <v>151</v>
      </c>
      <c r="H19" s="343" t="s">
        <v>70</v>
      </c>
      <c r="I19" s="381">
        <f>SUM(J19:N20)</f>
        <v>1</v>
      </c>
      <c r="J19" s="410">
        <v>0.01</v>
      </c>
      <c r="K19" s="397">
        <v>0.15</v>
      </c>
      <c r="L19" s="400">
        <v>0.42</v>
      </c>
      <c r="M19" s="397">
        <v>0.42</v>
      </c>
      <c r="N19" s="397">
        <v>0</v>
      </c>
      <c r="O19" s="393">
        <v>0.35</v>
      </c>
      <c r="P19" s="394"/>
      <c r="Q19" s="394"/>
      <c r="R19" s="402">
        <v>0</v>
      </c>
      <c r="S19" s="403"/>
      <c r="T19" s="403"/>
      <c r="U19" s="393">
        <v>0</v>
      </c>
      <c r="V19" s="394"/>
      <c r="W19" s="394"/>
      <c r="X19" s="393">
        <v>0</v>
      </c>
      <c r="Y19" s="394"/>
      <c r="Z19" s="394"/>
      <c r="AA19" s="391">
        <f>+R19+O19+U19+X19</f>
        <v>0.35</v>
      </c>
      <c r="AB19" s="356">
        <f>+AA19/K19</f>
        <v>2.3333333333333335</v>
      </c>
      <c r="AC19" s="356">
        <f>+(J19+AA19)/I19</f>
        <v>0.36</v>
      </c>
      <c r="AD19" s="383" t="s">
        <v>227</v>
      </c>
      <c r="AE19" s="346" t="s">
        <v>223</v>
      </c>
      <c r="AF19" s="383" t="s">
        <v>225</v>
      </c>
    </row>
    <row r="20" spans="1:32" ht="298.5" customHeight="1" x14ac:dyDescent="0.3">
      <c r="A20" s="343"/>
      <c r="B20" s="399"/>
      <c r="C20" s="343"/>
      <c r="D20" s="343"/>
      <c r="E20" s="343"/>
      <c r="F20" s="375"/>
      <c r="G20" s="343"/>
      <c r="H20" s="343"/>
      <c r="I20" s="382"/>
      <c r="J20" s="411"/>
      <c r="K20" s="398"/>
      <c r="L20" s="401"/>
      <c r="M20" s="398"/>
      <c r="N20" s="398"/>
      <c r="O20" s="395"/>
      <c r="P20" s="396"/>
      <c r="Q20" s="396"/>
      <c r="R20" s="404"/>
      <c r="S20" s="405"/>
      <c r="T20" s="405"/>
      <c r="U20" s="395"/>
      <c r="V20" s="396"/>
      <c r="W20" s="396"/>
      <c r="X20" s="395"/>
      <c r="Y20" s="396"/>
      <c r="Z20" s="396"/>
      <c r="AA20" s="392"/>
      <c r="AB20" s="356"/>
      <c r="AC20" s="356"/>
      <c r="AD20" s="384"/>
      <c r="AE20" s="347"/>
      <c r="AF20" s="384"/>
    </row>
    <row r="21" spans="1:32" ht="62.25" customHeight="1" x14ac:dyDescent="0.3">
      <c r="A21" s="343" t="s">
        <v>154</v>
      </c>
      <c r="B21" s="399" t="s">
        <v>362</v>
      </c>
      <c r="C21" s="343">
        <v>233</v>
      </c>
      <c r="D21" s="343" t="s">
        <v>180</v>
      </c>
      <c r="E21" s="343">
        <v>180</v>
      </c>
      <c r="F21" s="375" t="s">
        <v>181</v>
      </c>
      <c r="G21" s="343" t="s">
        <v>151</v>
      </c>
      <c r="H21" s="343" t="s">
        <v>70</v>
      </c>
      <c r="I21" s="381">
        <f>SUM(J21:N22)</f>
        <v>1</v>
      </c>
      <c r="J21" s="410">
        <v>0.01</v>
      </c>
      <c r="K21" s="397">
        <v>0.1</v>
      </c>
      <c r="L21" s="400">
        <v>0.3</v>
      </c>
      <c r="M21" s="397">
        <v>0.55000000000000004</v>
      </c>
      <c r="N21" s="397">
        <v>0.04</v>
      </c>
      <c r="O21" s="393">
        <v>4.4999999999999998E-2</v>
      </c>
      <c r="P21" s="394"/>
      <c r="Q21" s="394"/>
      <c r="R21" s="393">
        <v>0</v>
      </c>
      <c r="S21" s="394"/>
      <c r="T21" s="394"/>
      <c r="U21" s="393">
        <v>0</v>
      </c>
      <c r="V21" s="394"/>
      <c r="W21" s="394"/>
      <c r="X21" s="393">
        <v>0</v>
      </c>
      <c r="Y21" s="394"/>
      <c r="Z21" s="394"/>
      <c r="AA21" s="391">
        <f>+R21+O21+U21+X21</f>
        <v>4.4999999999999998E-2</v>
      </c>
      <c r="AB21" s="356">
        <f>+AA21/K21</f>
        <v>0.44999999999999996</v>
      </c>
      <c r="AC21" s="356">
        <f>+(J21+AA21)/I21</f>
        <v>5.5E-2</v>
      </c>
      <c r="AD21" s="383" t="s">
        <v>228</v>
      </c>
      <c r="AE21" s="346" t="s">
        <v>223</v>
      </c>
      <c r="AF21" s="383" t="s">
        <v>225</v>
      </c>
    </row>
    <row r="22" spans="1:32" ht="124.5" customHeight="1" x14ac:dyDescent="0.3">
      <c r="A22" s="343"/>
      <c r="B22" s="399"/>
      <c r="C22" s="343"/>
      <c r="D22" s="343"/>
      <c r="E22" s="343"/>
      <c r="F22" s="375"/>
      <c r="G22" s="343"/>
      <c r="H22" s="343"/>
      <c r="I22" s="382"/>
      <c r="J22" s="411"/>
      <c r="K22" s="398"/>
      <c r="L22" s="401"/>
      <c r="M22" s="398"/>
      <c r="N22" s="398"/>
      <c r="O22" s="395"/>
      <c r="P22" s="396"/>
      <c r="Q22" s="396"/>
      <c r="R22" s="395"/>
      <c r="S22" s="396"/>
      <c r="T22" s="396"/>
      <c r="U22" s="395"/>
      <c r="V22" s="396"/>
      <c r="W22" s="396"/>
      <c r="X22" s="395"/>
      <c r="Y22" s="396"/>
      <c r="Z22" s="396"/>
      <c r="AA22" s="392"/>
      <c r="AB22" s="356"/>
      <c r="AC22" s="356"/>
      <c r="AD22" s="384"/>
      <c r="AE22" s="347"/>
      <c r="AF22" s="384"/>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FFFF00"/>
  </sheetPr>
  <dimension ref="B1:X65"/>
  <sheetViews>
    <sheetView tabSelected="1" topLeftCell="A39" zoomScale="80" zoomScaleNormal="80" zoomScaleSheetLayoutView="50" zoomScalePageLayoutView="85" workbookViewId="0">
      <selection activeCell="I48" sqref="I48"/>
    </sheetView>
  </sheetViews>
  <sheetFormatPr baseColWidth="10" defaultColWidth="10.88671875" defaultRowHeight="13.2" x14ac:dyDescent="0.25"/>
  <cols>
    <col min="1" max="1" width="1" style="173" customWidth="1"/>
    <col min="2" max="2" width="25.44140625" style="208" customWidth="1"/>
    <col min="3" max="3" width="14.44140625" style="173" customWidth="1"/>
    <col min="4" max="4" width="14.6640625" style="173" customWidth="1"/>
    <col min="5" max="5" width="16.44140625" style="173" customWidth="1"/>
    <col min="6" max="6" width="25" style="173" customWidth="1"/>
    <col min="7" max="7" width="22" style="208" customWidth="1"/>
    <col min="8" max="8" width="20.44140625" style="173" customWidth="1"/>
    <col min="9" max="11" width="22.44140625" style="173" customWidth="1"/>
    <col min="12" max="24" width="10.88671875" style="171"/>
    <col min="25" max="16384" width="10.88671875" style="173"/>
  </cols>
  <sheetData>
    <row r="1" spans="2:14" ht="37.5" customHeight="1" x14ac:dyDescent="0.25">
      <c r="B1" s="549"/>
      <c r="C1" s="552" t="s">
        <v>25</v>
      </c>
      <c r="D1" s="552"/>
      <c r="E1" s="552"/>
      <c r="F1" s="552"/>
      <c r="G1" s="552"/>
      <c r="H1" s="552"/>
      <c r="I1" s="553"/>
      <c r="J1" s="170"/>
      <c r="K1" s="170"/>
      <c r="M1" s="172" t="s">
        <v>47</v>
      </c>
    </row>
    <row r="2" spans="2:14" ht="37.5" customHeight="1" x14ac:dyDescent="0.25">
      <c r="B2" s="550"/>
      <c r="C2" s="556" t="s">
        <v>239</v>
      </c>
      <c r="D2" s="556"/>
      <c r="E2" s="556"/>
      <c r="F2" s="556"/>
      <c r="G2" s="556"/>
      <c r="H2" s="556"/>
      <c r="I2" s="554"/>
      <c r="J2" s="170"/>
      <c r="K2" s="170"/>
      <c r="M2" s="172" t="s">
        <v>48</v>
      </c>
    </row>
    <row r="3" spans="2:14" ht="37.5" customHeight="1" thickBot="1" x14ac:dyDescent="0.3">
      <c r="B3" s="551"/>
      <c r="C3" s="557" t="s">
        <v>240</v>
      </c>
      <c r="D3" s="557"/>
      <c r="E3" s="557"/>
      <c r="F3" s="557" t="s">
        <v>241</v>
      </c>
      <c r="G3" s="557"/>
      <c r="H3" s="557"/>
      <c r="I3" s="555"/>
      <c r="J3" s="170"/>
      <c r="K3" s="170"/>
      <c r="M3" s="172" t="s">
        <v>50</v>
      </c>
    </row>
    <row r="4" spans="2:14" ht="23.25" customHeight="1" x14ac:dyDescent="0.25">
      <c r="B4" s="558" t="s">
        <v>351</v>
      </c>
      <c r="C4" s="559"/>
      <c r="D4" s="559"/>
      <c r="E4" s="559"/>
      <c r="F4" s="559"/>
      <c r="G4" s="559"/>
      <c r="H4" s="559"/>
      <c r="I4" s="560"/>
      <c r="J4" s="174"/>
      <c r="K4" s="174"/>
    </row>
    <row r="5" spans="2:14" ht="24" customHeight="1" x14ac:dyDescent="0.25">
      <c r="B5" s="561" t="s">
        <v>234</v>
      </c>
      <c r="C5" s="562"/>
      <c r="D5" s="562"/>
      <c r="E5" s="562"/>
      <c r="F5" s="562"/>
      <c r="G5" s="562"/>
      <c r="H5" s="562"/>
      <c r="I5" s="563"/>
      <c r="J5" s="175"/>
      <c r="K5" s="175"/>
      <c r="N5" s="176" t="s">
        <v>57</v>
      </c>
    </row>
    <row r="6" spans="2:14" ht="46.2" customHeight="1" x14ac:dyDescent="0.25">
      <c r="B6" s="222" t="s">
        <v>242</v>
      </c>
      <c r="C6" s="220">
        <v>7</v>
      </c>
      <c r="D6" s="564" t="s">
        <v>243</v>
      </c>
      <c r="E6" s="564"/>
      <c r="F6" s="565" t="s">
        <v>300</v>
      </c>
      <c r="G6" s="565"/>
      <c r="H6" s="565"/>
      <c r="I6" s="566"/>
      <c r="J6" s="177"/>
      <c r="K6" s="177"/>
      <c r="M6" s="172" t="s">
        <v>60</v>
      </c>
      <c r="N6" s="176" t="s">
        <v>61</v>
      </c>
    </row>
    <row r="7" spans="2:14" ht="30.75" customHeight="1" x14ac:dyDescent="0.25">
      <c r="B7" s="222" t="s">
        <v>244</v>
      </c>
      <c r="C7" s="220" t="s">
        <v>81</v>
      </c>
      <c r="D7" s="564" t="s">
        <v>245</v>
      </c>
      <c r="E7" s="564"/>
      <c r="F7" s="565" t="s">
        <v>301</v>
      </c>
      <c r="G7" s="565"/>
      <c r="H7" s="178" t="s">
        <v>246</v>
      </c>
      <c r="I7" s="221" t="s">
        <v>81</v>
      </c>
      <c r="J7" s="179"/>
      <c r="K7" s="179"/>
      <c r="M7" s="172" t="s">
        <v>65</v>
      </c>
      <c r="N7" s="176" t="s">
        <v>66</v>
      </c>
    </row>
    <row r="8" spans="2:14" ht="30.75" customHeight="1" x14ac:dyDescent="0.25">
      <c r="B8" s="222" t="s">
        <v>247</v>
      </c>
      <c r="C8" s="565" t="s">
        <v>289</v>
      </c>
      <c r="D8" s="565"/>
      <c r="E8" s="565"/>
      <c r="F8" s="565"/>
      <c r="G8" s="178" t="s">
        <v>248</v>
      </c>
      <c r="H8" s="570">
        <v>7550</v>
      </c>
      <c r="I8" s="571"/>
      <c r="J8" s="180"/>
      <c r="K8" s="180"/>
      <c r="M8" s="172" t="s">
        <v>69</v>
      </c>
      <c r="N8" s="176" t="s">
        <v>70</v>
      </c>
    </row>
    <row r="9" spans="2:14" ht="30.75" customHeight="1" x14ac:dyDescent="0.25">
      <c r="B9" s="222" t="s">
        <v>48</v>
      </c>
      <c r="C9" s="572" t="s">
        <v>60</v>
      </c>
      <c r="D9" s="572"/>
      <c r="E9" s="572"/>
      <c r="F9" s="572"/>
      <c r="G9" s="178" t="s">
        <v>249</v>
      </c>
      <c r="H9" s="573" t="s">
        <v>298</v>
      </c>
      <c r="I9" s="574"/>
      <c r="J9" s="181"/>
      <c r="K9" s="181"/>
      <c r="M9" s="182" t="s">
        <v>73</v>
      </c>
    </row>
    <row r="10" spans="2:14" ht="58.95" customHeight="1" x14ac:dyDescent="0.25">
      <c r="B10" s="222" t="s">
        <v>250</v>
      </c>
      <c r="C10" s="565" t="s">
        <v>346</v>
      </c>
      <c r="D10" s="565"/>
      <c r="E10" s="565"/>
      <c r="F10" s="565"/>
      <c r="G10" s="565"/>
      <c r="H10" s="565"/>
      <c r="I10" s="566"/>
      <c r="J10" s="183"/>
      <c r="K10" s="183"/>
      <c r="M10" s="182"/>
    </row>
    <row r="11" spans="2:14" ht="30.75" customHeight="1" x14ac:dyDescent="0.25">
      <c r="B11" s="222" t="s">
        <v>251</v>
      </c>
      <c r="C11" s="567" t="s">
        <v>355</v>
      </c>
      <c r="D11" s="567"/>
      <c r="E11" s="567"/>
      <c r="F11" s="567"/>
      <c r="G11" s="567"/>
      <c r="H11" s="567"/>
      <c r="I11" s="836"/>
      <c r="J11" s="179"/>
      <c r="K11" s="179"/>
      <c r="M11" s="182"/>
      <c r="N11" s="176" t="s">
        <v>76</v>
      </c>
    </row>
    <row r="12" spans="2:14" ht="30.75" customHeight="1" x14ac:dyDescent="0.25">
      <c r="B12" s="222" t="s">
        <v>254</v>
      </c>
      <c r="C12" s="568" t="s">
        <v>299</v>
      </c>
      <c r="D12" s="568"/>
      <c r="E12" s="568"/>
      <c r="F12" s="568"/>
      <c r="G12" s="178" t="s">
        <v>252</v>
      </c>
      <c r="H12" s="595" t="s">
        <v>91</v>
      </c>
      <c r="I12" s="596"/>
      <c r="J12" s="179"/>
      <c r="K12" s="179"/>
      <c r="M12" s="182" t="s">
        <v>80</v>
      </c>
      <c r="N12" s="176" t="s">
        <v>81</v>
      </c>
    </row>
    <row r="13" spans="2:14" ht="30.75" customHeight="1" x14ac:dyDescent="0.25">
      <c r="B13" s="222" t="s">
        <v>255</v>
      </c>
      <c r="C13" s="579" t="s">
        <v>400</v>
      </c>
      <c r="D13" s="579"/>
      <c r="E13" s="579"/>
      <c r="F13" s="579"/>
      <c r="G13" s="178" t="s">
        <v>253</v>
      </c>
      <c r="H13" s="567" t="s">
        <v>57</v>
      </c>
      <c r="I13" s="836"/>
      <c r="J13" s="179"/>
      <c r="K13" s="179"/>
      <c r="M13" s="182" t="s">
        <v>84</v>
      </c>
    </row>
    <row r="14" spans="2:14" ht="30" customHeight="1" x14ac:dyDescent="0.25">
      <c r="B14" s="222" t="s">
        <v>256</v>
      </c>
      <c r="C14" s="568" t="s">
        <v>312</v>
      </c>
      <c r="D14" s="568"/>
      <c r="E14" s="568"/>
      <c r="F14" s="568"/>
      <c r="G14" s="568"/>
      <c r="H14" s="568"/>
      <c r="I14" s="569"/>
      <c r="J14" s="183"/>
      <c r="K14" s="183"/>
      <c r="M14" s="182" t="s">
        <v>86</v>
      </c>
      <c r="N14" s="176"/>
    </row>
    <row r="15" spans="2:14" ht="30.75" customHeight="1" x14ac:dyDescent="0.25">
      <c r="B15" s="222" t="s">
        <v>257</v>
      </c>
      <c r="C15" s="568" t="s">
        <v>310</v>
      </c>
      <c r="D15" s="568"/>
      <c r="E15" s="568"/>
      <c r="F15" s="568"/>
      <c r="G15" s="568"/>
      <c r="H15" s="568"/>
      <c r="I15" s="569"/>
      <c r="J15" s="184"/>
      <c r="K15" s="184"/>
      <c r="M15" s="182" t="s">
        <v>88</v>
      </c>
      <c r="N15" s="176"/>
    </row>
    <row r="16" spans="2:14" ht="42.6" customHeight="1" x14ac:dyDescent="0.25">
      <c r="B16" s="222" t="s">
        <v>258</v>
      </c>
      <c r="C16" s="565" t="s">
        <v>313</v>
      </c>
      <c r="D16" s="565"/>
      <c r="E16" s="565"/>
      <c r="F16" s="565"/>
      <c r="G16" s="565"/>
      <c r="H16" s="565"/>
      <c r="I16" s="566"/>
      <c r="J16" s="185"/>
      <c r="K16" s="185"/>
      <c r="M16" s="182"/>
      <c r="N16" s="176"/>
    </row>
    <row r="17" spans="2:14" ht="30.75" customHeight="1" x14ac:dyDescent="0.25">
      <c r="B17" s="222" t="s">
        <v>259</v>
      </c>
      <c r="C17" s="567" t="s">
        <v>152</v>
      </c>
      <c r="D17" s="586"/>
      <c r="E17" s="586"/>
      <c r="F17" s="586"/>
      <c r="G17" s="586"/>
      <c r="H17" s="586"/>
      <c r="I17" s="587"/>
      <c r="J17" s="186"/>
      <c r="K17" s="186"/>
      <c r="M17" s="182" t="s">
        <v>91</v>
      </c>
      <c r="N17" s="176"/>
    </row>
    <row r="18" spans="2:14" ht="18" customHeight="1" x14ac:dyDescent="0.25">
      <c r="B18" s="588" t="s">
        <v>265</v>
      </c>
      <c r="C18" s="589" t="s">
        <v>237</v>
      </c>
      <c r="D18" s="589"/>
      <c r="E18" s="589"/>
      <c r="F18" s="590" t="s">
        <v>238</v>
      </c>
      <c r="G18" s="590"/>
      <c r="H18" s="590"/>
      <c r="I18" s="591"/>
      <c r="J18" s="187"/>
      <c r="K18" s="187"/>
      <c r="M18" s="182" t="s">
        <v>79</v>
      </c>
      <c r="N18" s="176"/>
    </row>
    <row r="19" spans="2:14" ht="39.75" customHeight="1" x14ac:dyDescent="0.25">
      <c r="B19" s="588"/>
      <c r="C19" s="600" t="s">
        <v>296</v>
      </c>
      <c r="D19" s="601"/>
      <c r="E19" s="737"/>
      <c r="F19" s="565" t="str">
        <f>C19</f>
        <v>Actividades que se ejecutaron para la implementacion de los procesos transversales</v>
      </c>
      <c r="G19" s="565"/>
      <c r="H19" s="565"/>
      <c r="I19" s="566"/>
      <c r="J19" s="185"/>
      <c r="K19" s="185"/>
      <c r="M19" s="182" t="s">
        <v>95</v>
      </c>
      <c r="N19" s="176"/>
    </row>
    <row r="20" spans="2:14" ht="39.75" customHeight="1" x14ac:dyDescent="0.25">
      <c r="B20" s="222" t="s">
        <v>266</v>
      </c>
      <c r="C20" s="600" t="s">
        <v>297</v>
      </c>
      <c r="D20" s="601"/>
      <c r="E20" s="737"/>
      <c r="F20" s="565" t="str">
        <f>C20</f>
        <v>Cantidad de actividades que se ejecutaron para la implementacion de los procesos transversales</v>
      </c>
      <c r="G20" s="565"/>
      <c r="H20" s="565"/>
      <c r="I20" s="566"/>
      <c r="J20" s="179"/>
      <c r="K20" s="179"/>
      <c r="M20" s="182"/>
      <c r="N20" s="176"/>
    </row>
    <row r="21" spans="2:14" ht="27" customHeight="1" x14ac:dyDescent="0.25">
      <c r="B21" s="222" t="s">
        <v>267</v>
      </c>
      <c r="C21" s="600" t="s">
        <v>152</v>
      </c>
      <c r="D21" s="601"/>
      <c r="E21" s="737"/>
      <c r="F21" s="600" t="s">
        <v>152</v>
      </c>
      <c r="G21" s="601"/>
      <c r="H21" s="601"/>
      <c r="I21" s="602"/>
      <c r="J21" s="184"/>
      <c r="K21" s="184"/>
      <c r="M21" s="188"/>
      <c r="N21" s="176"/>
    </row>
    <row r="22" spans="2:14" ht="23.25" customHeight="1" x14ac:dyDescent="0.25">
      <c r="B22" s="222" t="s">
        <v>268</v>
      </c>
      <c r="C22" s="945">
        <v>44562</v>
      </c>
      <c r="D22" s="948"/>
      <c r="E22" s="949"/>
      <c r="F22" s="178" t="s">
        <v>271</v>
      </c>
      <c r="G22" s="223">
        <v>0.1</v>
      </c>
      <c r="H22" s="178" t="s">
        <v>275</v>
      </c>
      <c r="I22" s="258">
        <v>0.1</v>
      </c>
      <c r="J22" s="173">
        <v>3.377402597402597E-2</v>
      </c>
      <c r="K22" s="189"/>
      <c r="M22" s="188"/>
    </row>
    <row r="23" spans="2:14" ht="27" customHeight="1" x14ac:dyDescent="0.25">
      <c r="B23" s="222" t="s">
        <v>269</v>
      </c>
      <c r="C23" s="945">
        <v>44926</v>
      </c>
      <c r="D23" s="946"/>
      <c r="E23" s="947"/>
      <c r="F23" s="178" t="s">
        <v>272</v>
      </c>
      <c r="G23" s="583">
        <v>0.3</v>
      </c>
      <c r="H23" s="584"/>
      <c r="I23" s="585"/>
      <c r="J23" s="190"/>
      <c r="K23" s="190"/>
      <c r="M23" s="188"/>
    </row>
    <row r="24" spans="2:14" ht="30.75" customHeight="1" x14ac:dyDescent="0.25">
      <c r="B24" s="229" t="s">
        <v>270</v>
      </c>
      <c r="C24" s="950" t="s">
        <v>321</v>
      </c>
      <c r="D24" s="951"/>
      <c r="E24" s="952"/>
      <c r="F24" s="225" t="s">
        <v>274</v>
      </c>
      <c r="G24" s="608" t="s">
        <v>223</v>
      </c>
      <c r="H24" s="581"/>
      <c r="I24" s="609"/>
      <c r="J24" s="187"/>
      <c r="K24" s="187"/>
      <c r="M24" s="188"/>
    </row>
    <row r="25" spans="2:14" ht="22.5" customHeight="1" x14ac:dyDescent="0.25">
      <c r="B25" s="561" t="s">
        <v>235</v>
      </c>
      <c r="C25" s="562"/>
      <c r="D25" s="562"/>
      <c r="E25" s="562"/>
      <c r="F25" s="562"/>
      <c r="G25" s="562"/>
      <c r="H25" s="562"/>
      <c r="I25" s="563"/>
      <c r="J25" s="175"/>
      <c r="K25" s="175"/>
      <c r="M25" s="188"/>
    </row>
    <row r="26" spans="2:14" ht="43.5" customHeight="1" x14ac:dyDescent="0.25">
      <c r="B26" s="191" t="s">
        <v>105</v>
      </c>
      <c r="C26" s="219" t="s">
        <v>261</v>
      </c>
      <c r="D26" s="219" t="s">
        <v>260</v>
      </c>
      <c r="E26" s="192" t="s">
        <v>264</v>
      </c>
      <c r="F26" s="219" t="s">
        <v>263</v>
      </c>
      <c r="G26" s="219" t="s">
        <v>262</v>
      </c>
      <c r="H26" s="192" t="s">
        <v>276</v>
      </c>
      <c r="I26" s="193" t="s">
        <v>273</v>
      </c>
      <c r="J26" s="185"/>
      <c r="K26" s="185"/>
      <c r="M26" s="188"/>
    </row>
    <row r="27" spans="2:14" ht="15.6" customHeight="1" x14ac:dyDescent="0.25">
      <c r="B27" s="191" t="s">
        <v>323</v>
      </c>
      <c r="C27" s="277">
        <v>1.4070000000000001E-2</v>
      </c>
      <c r="D27" s="277">
        <v>1.4070000000000001E-2</v>
      </c>
      <c r="E27" s="324">
        <f>IF(OR(C27=0,C27=""),0,D27/C27)</f>
        <v>1</v>
      </c>
      <c r="F27" s="628">
        <f>SUM(C27:C38)</f>
        <v>0.29994900000000002</v>
      </c>
      <c r="G27" s="628">
        <f>SUM(D27:D38)</f>
        <v>4.2704399999999997E-2</v>
      </c>
      <c r="H27" s="262">
        <f>+(D27*100%)/$G$23</f>
        <v>4.6900000000000004E-2</v>
      </c>
      <c r="I27" s="953">
        <f>G27+I22</f>
        <v>0.14270440000000001</v>
      </c>
      <c r="J27" s="185"/>
      <c r="K27" s="185"/>
      <c r="M27" s="188"/>
    </row>
    <row r="28" spans="2:14" ht="15.6" customHeight="1" x14ac:dyDescent="0.25">
      <c r="B28" s="191" t="s">
        <v>114</v>
      </c>
      <c r="C28" s="277">
        <v>1.746E-2</v>
      </c>
      <c r="D28" s="260">
        <f>+C28*164%</f>
        <v>2.8634399999999997E-2</v>
      </c>
      <c r="E28" s="324">
        <f t="shared" ref="E28:E38" si="0">IF(OR(C28=0,C28=""),0,D28/C28)</f>
        <v>1.64</v>
      </c>
      <c r="F28" s="629"/>
      <c r="G28" s="629"/>
      <c r="H28" s="262">
        <f>+IF(D28="","",((D28*100%)/$G$23)+H27)</f>
        <v>0.142348</v>
      </c>
      <c r="I28" s="954"/>
      <c r="J28" s="185"/>
      <c r="K28" s="185"/>
      <c r="M28" s="188"/>
    </row>
    <row r="29" spans="2:14" ht="15.6" customHeight="1" x14ac:dyDescent="0.25">
      <c r="B29" s="191" t="s">
        <v>115</v>
      </c>
      <c r="C29" s="277">
        <v>3.5459999999999998E-2</v>
      </c>
      <c r="D29" s="260"/>
      <c r="E29" s="324">
        <f t="shared" si="0"/>
        <v>0</v>
      </c>
      <c r="F29" s="629"/>
      <c r="G29" s="629"/>
      <c r="H29" s="262" t="str">
        <f t="shared" ref="H29:H38" si="1">+IF(D29="","",((D29*100%)/$G$23)+H28)</f>
        <v/>
      </c>
      <c r="I29" s="954"/>
      <c r="J29" s="185"/>
      <c r="K29" s="185"/>
      <c r="M29" s="188"/>
    </row>
    <row r="30" spans="2:14" ht="15.6" customHeight="1" x14ac:dyDescent="0.25">
      <c r="B30" s="191" t="s">
        <v>116</v>
      </c>
      <c r="C30" s="277">
        <v>2.4299999999999999E-2</v>
      </c>
      <c r="D30" s="260"/>
      <c r="E30" s="324">
        <f t="shared" si="0"/>
        <v>0</v>
      </c>
      <c r="F30" s="629"/>
      <c r="G30" s="629"/>
      <c r="H30" s="262" t="str">
        <f t="shared" si="1"/>
        <v/>
      </c>
      <c r="I30" s="954"/>
      <c r="J30" s="185"/>
      <c r="K30" s="185"/>
      <c r="M30" s="188"/>
    </row>
    <row r="31" spans="2:14" ht="15.6" customHeight="1" x14ac:dyDescent="0.25">
      <c r="B31" s="191" t="s">
        <v>117</v>
      </c>
      <c r="C31" s="277">
        <v>2.019E-2</v>
      </c>
      <c r="D31" s="260"/>
      <c r="E31" s="324">
        <f t="shared" si="0"/>
        <v>0</v>
      </c>
      <c r="F31" s="629"/>
      <c r="G31" s="629"/>
      <c r="H31" s="262" t="str">
        <f t="shared" si="1"/>
        <v/>
      </c>
      <c r="I31" s="954"/>
      <c r="J31" s="185"/>
      <c r="K31" s="185"/>
      <c r="M31" s="188"/>
    </row>
    <row r="32" spans="2:14" ht="15.6" customHeight="1" x14ac:dyDescent="0.25">
      <c r="B32" s="191" t="s">
        <v>118</v>
      </c>
      <c r="C32" s="277">
        <v>3.0299999999999997E-2</v>
      </c>
      <c r="D32" s="260"/>
      <c r="E32" s="324">
        <f t="shared" si="0"/>
        <v>0</v>
      </c>
      <c r="F32" s="629"/>
      <c r="G32" s="629"/>
      <c r="H32" s="262" t="str">
        <f t="shared" si="1"/>
        <v/>
      </c>
      <c r="I32" s="954"/>
      <c r="J32" s="283"/>
      <c r="K32" s="185"/>
      <c r="M32" s="188"/>
    </row>
    <row r="33" spans="2:11" ht="19.5" customHeight="1" x14ac:dyDescent="0.25">
      <c r="B33" s="191" t="s">
        <v>119</v>
      </c>
      <c r="C33" s="277">
        <v>2.1239999999999998E-2</v>
      </c>
      <c r="D33" s="260"/>
      <c r="E33" s="324">
        <f t="shared" si="0"/>
        <v>0</v>
      </c>
      <c r="F33" s="629"/>
      <c r="G33" s="629"/>
      <c r="H33" s="262" t="str">
        <f t="shared" si="1"/>
        <v/>
      </c>
      <c r="I33" s="954"/>
      <c r="J33" s="195"/>
      <c r="K33" s="195"/>
    </row>
    <row r="34" spans="2:11" ht="19.5" customHeight="1" x14ac:dyDescent="0.25">
      <c r="B34" s="191" t="s">
        <v>120</v>
      </c>
      <c r="C34" s="277">
        <v>2.1239999999999998E-2</v>
      </c>
      <c r="D34" s="260"/>
      <c r="E34" s="324">
        <f t="shared" si="0"/>
        <v>0</v>
      </c>
      <c r="F34" s="629"/>
      <c r="G34" s="629"/>
      <c r="H34" s="262" t="str">
        <f t="shared" si="1"/>
        <v/>
      </c>
      <c r="I34" s="954"/>
      <c r="J34" s="195"/>
      <c r="K34" s="195"/>
    </row>
    <row r="35" spans="2:11" ht="19.5" customHeight="1" x14ac:dyDescent="0.25">
      <c r="B35" s="191" t="s">
        <v>121</v>
      </c>
      <c r="C35" s="277">
        <v>3.5490000000000001E-2</v>
      </c>
      <c r="D35" s="260"/>
      <c r="E35" s="324">
        <f t="shared" si="0"/>
        <v>0</v>
      </c>
      <c r="F35" s="629"/>
      <c r="G35" s="629"/>
      <c r="H35" s="262" t="str">
        <f t="shared" si="1"/>
        <v/>
      </c>
      <c r="I35" s="954"/>
      <c r="J35" s="195"/>
      <c r="K35" s="195"/>
    </row>
    <row r="36" spans="2:11" ht="19.5" customHeight="1" x14ac:dyDescent="0.25">
      <c r="B36" s="191" t="s">
        <v>122</v>
      </c>
      <c r="C36" s="277">
        <v>2.4989999999999998E-2</v>
      </c>
      <c r="D36" s="260"/>
      <c r="E36" s="324">
        <f t="shared" si="0"/>
        <v>0</v>
      </c>
      <c r="F36" s="629"/>
      <c r="G36" s="629"/>
      <c r="H36" s="262" t="str">
        <f t="shared" si="1"/>
        <v/>
      </c>
      <c r="I36" s="954"/>
      <c r="J36" s="195"/>
      <c r="K36" s="195"/>
    </row>
    <row r="37" spans="2:11" ht="19.5" customHeight="1" x14ac:dyDescent="0.25">
      <c r="B37" s="191" t="s">
        <v>123</v>
      </c>
      <c r="C37" s="277">
        <v>2.1090000000000001E-2</v>
      </c>
      <c r="D37" s="260"/>
      <c r="E37" s="324">
        <f t="shared" si="0"/>
        <v>0</v>
      </c>
      <c r="F37" s="629"/>
      <c r="G37" s="629"/>
      <c r="H37" s="262" t="str">
        <f t="shared" si="1"/>
        <v/>
      </c>
      <c r="I37" s="954"/>
      <c r="J37" s="195"/>
      <c r="K37" s="195"/>
    </row>
    <row r="38" spans="2:11" ht="19.5" customHeight="1" x14ac:dyDescent="0.25">
      <c r="B38" s="191" t="s">
        <v>124</v>
      </c>
      <c r="C38" s="277">
        <v>3.4118999999999997E-2</v>
      </c>
      <c r="D38" s="260"/>
      <c r="E38" s="324">
        <f t="shared" si="0"/>
        <v>0</v>
      </c>
      <c r="F38" s="630"/>
      <c r="G38" s="630"/>
      <c r="H38" s="262" t="str">
        <f t="shared" si="1"/>
        <v/>
      </c>
      <c r="I38" s="955"/>
      <c r="J38" s="195"/>
      <c r="K38" s="195"/>
    </row>
    <row r="39" spans="2:11" ht="52.5" customHeight="1" x14ac:dyDescent="0.25">
      <c r="B39" s="227" t="s">
        <v>277</v>
      </c>
      <c r="C39" s="843"/>
      <c r="D39" s="844"/>
      <c r="E39" s="844"/>
      <c r="F39" s="844"/>
      <c r="G39" s="844"/>
      <c r="H39" s="844"/>
      <c r="I39" s="845"/>
      <c r="J39" s="196"/>
      <c r="K39" s="196"/>
    </row>
    <row r="40" spans="2:11" ht="34.5" customHeight="1" x14ac:dyDescent="0.25">
      <c r="B40" s="613"/>
      <c r="C40" s="614"/>
      <c r="D40" s="614"/>
      <c r="E40" s="614"/>
      <c r="F40" s="614"/>
      <c r="G40" s="614"/>
      <c r="H40" s="614"/>
      <c r="I40" s="615"/>
      <c r="J40" s="175"/>
      <c r="K40" s="175"/>
    </row>
    <row r="41" spans="2:11" ht="34.5" customHeight="1" x14ac:dyDescent="0.25">
      <c r="B41" s="616"/>
      <c r="C41" s="617"/>
      <c r="D41" s="617"/>
      <c r="E41" s="617"/>
      <c r="F41" s="617"/>
      <c r="G41" s="617"/>
      <c r="H41" s="617"/>
      <c r="I41" s="618"/>
      <c r="J41" s="196"/>
      <c r="K41" s="196"/>
    </row>
    <row r="42" spans="2:11" ht="34.5" customHeight="1" x14ac:dyDescent="0.25">
      <c r="B42" s="616"/>
      <c r="C42" s="617"/>
      <c r="D42" s="617"/>
      <c r="E42" s="617"/>
      <c r="F42" s="617"/>
      <c r="G42" s="617"/>
      <c r="H42" s="617"/>
      <c r="I42" s="618"/>
      <c r="J42" s="196"/>
      <c r="K42" s="196"/>
    </row>
    <row r="43" spans="2:11" ht="34.5" customHeight="1" x14ac:dyDescent="0.25">
      <c r="B43" s="616"/>
      <c r="C43" s="617"/>
      <c r="D43" s="617"/>
      <c r="E43" s="617"/>
      <c r="F43" s="617"/>
      <c r="G43" s="617"/>
      <c r="H43" s="617"/>
      <c r="I43" s="618"/>
      <c r="J43" s="196"/>
      <c r="K43" s="196"/>
    </row>
    <row r="44" spans="2:11" ht="34.5" customHeight="1" x14ac:dyDescent="0.25">
      <c r="B44" s="619"/>
      <c r="C44" s="620"/>
      <c r="D44" s="620"/>
      <c r="E44" s="620"/>
      <c r="F44" s="620"/>
      <c r="G44" s="620"/>
      <c r="H44" s="620"/>
      <c r="I44" s="621"/>
      <c r="J44" s="174"/>
      <c r="K44" s="174"/>
    </row>
    <row r="45" spans="2:11" ht="34.5" customHeight="1" x14ac:dyDescent="0.25">
      <c r="B45" s="337"/>
      <c r="C45" s="338"/>
      <c r="D45" s="338"/>
      <c r="E45" s="338"/>
      <c r="F45" s="338"/>
      <c r="G45" s="339"/>
      <c r="H45" s="339"/>
      <c r="I45" s="339"/>
      <c r="J45" s="174"/>
      <c r="K45" s="174"/>
    </row>
    <row r="46" spans="2:11" ht="44.25" customHeight="1" x14ac:dyDescent="0.25">
      <c r="B46" s="959" t="s">
        <v>278</v>
      </c>
      <c r="C46" s="960" t="s">
        <v>467</v>
      </c>
      <c r="D46" s="961"/>
      <c r="E46" s="961"/>
      <c r="F46" s="962"/>
      <c r="G46" s="319"/>
      <c r="H46" s="341" t="s">
        <v>460</v>
      </c>
      <c r="I46" s="341" t="s">
        <v>461</v>
      </c>
      <c r="J46" s="197"/>
      <c r="K46" s="197"/>
    </row>
    <row r="47" spans="2:11" ht="44.25" customHeight="1" x14ac:dyDescent="0.25">
      <c r="B47" s="712"/>
      <c r="C47" s="963"/>
      <c r="D47" s="964"/>
      <c r="E47" s="964"/>
      <c r="F47" s="965"/>
      <c r="G47" s="319" t="s">
        <v>420</v>
      </c>
      <c r="H47" s="340">
        <v>188</v>
      </c>
      <c r="I47" s="340">
        <f>193+188</f>
        <v>381</v>
      </c>
      <c r="J47" s="197"/>
      <c r="K47" s="197"/>
    </row>
    <row r="48" spans="2:11" ht="44.25" customHeight="1" x14ac:dyDescent="0.25">
      <c r="B48" s="712"/>
      <c r="C48" s="963"/>
      <c r="D48" s="964"/>
      <c r="E48" s="964"/>
      <c r="F48" s="965"/>
      <c r="G48" s="319" t="s">
        <v>418</v>
      </c>
      <c r="H48" s="340">
        <v>1</v>
      </c>
      <c r="I48" s="340">
        <f>0+1</f>
        <v>1</v>
      </c>
      <c r="J48" s="197"/>
      <c r="K48" s="197"/>
    </row>
    <row r="49" spans="2:11" ht="44.25" customHeight="1" x14ac:dyDescent="0.25">
      <c r="B49" s="712"/>
      <c r="C49" s="966"/>
      <c r="D49" s="967"/>
      <c r="E49" s="967"/>
      <c r="F49" s="968"/>
      <c r="G49" s="319" t="s">
        <v>421</v>
      </c>
      <c r="H49" s="340">
        <v>47</v>
      </c>
      <c r="I49" s="340">
        <f>35+47</f>
        <v>82</v>
      </c>
      <c r="J49" s="197"/>
      <c r="K49" s="197"/>
    </row>
    <row r="50" spans="2:11" ht="63" customHeight="1" x14ac:dyDescent="0.25">
      <c r="B50" s="222" t="s">
        <v>279</v>
      </c>
      <c r="C50" s="956" t="s">
        <v>468</v>
      </c>
      <c r="D50" s="957"/>
      <c r="E50" s="957"/>
      <c r="F50" s="957"/>
      <c r="G50" s="957"/>
      <c r="H50" s="957"/>
      <c r="I50" s="958"/>
      <c r="J50" s="197"/>
      <c r="K50" s="197"/>
    </row>
    <row r="51" spans="2:11" ht="63" customHeight="1" x14ac:dyDescent="0.25">
      <c r="B51" s="228" t="s">
        <v>280</v>
      </c>
      <c r="C51" s="956" t="s">
        <v>428</v>
      </c>
      <c r="D51" s="957"/>
      <c r="E51" s="957"/>
      <c r="F51" s="957"/>
      <c r="G51" s="957"/>
      <c r="H51" s="957"/>
      <c r="I51" s="958"/>
      <c r="J51" s="197"/>
      <c r="K51" s="197"/>
    </row>
    <row r="52" spans="2:11" ht="22.5" customHeight="1" x14ac:dyDescent="0.25">
      <c r="B52" s="561" t="s">
        <v>236</v>
      </c>
      <c r="C52" s="562"/>
      <c r="D52" s="562"/>
      <c r="E52" s="562"/>
      <c r="F52" s="562"/>
      <c r="G52" s="562"/>
      <c r="H52" s="562"/>
      <c r="I52" s="563"/>
      <c r="J52" s="197"/>
      <c r="K52" s="197"/>
    </row>
    <row r="53" spans="2:11" ht="22.5" customHeight="1" x14ac:dyDescent="0.25">
      <c r="B53" s="635" t="s">
        <v>281</v>
      </c>
      <c r="C53" s="216" t="s">
        <v>282</v>
      </c>
      <c r="D53" s="637" t="s">
        <v>283</v>
      </c>
      <c r="E53" s="637"/>
      <c r="F53" s="637"/>
      <c r="G53" s="637" t="s">
        <v>284</v>
      </c>
      <c r="H53" s="637"/>
      <c r="I53" s="638"/>
      <c r="J53" s="198"/>
      <c r="K53" s="198"/>
    </row>
    <row r="54" spans="2:11" ht="30.75" customHeight="1" x14ac:dyDescent="0.25">
      <c r="B54" s="636"/>
      <c r="C54" s="259"/>
      <c r="D54" s="861"/>
      <c r="E54" s="861"/>
      <c r="F54" s="861"/>
      <c r="G54" s="861"/>
      <c r="H54" s="861"/>
      <c r="I54" s="862"/>
      <c r="J54" s="198"/>
      <c r="K54" s="198"/>
    </row>
    <row r="55" spans="2:11" ht="32.25" customHeight="1" x14ac:dyDescent="0.25">
      <c r="B55" s="231" t="s">
        <v>285</v>
      </c>
      <c r="C55" s="861"/>
      <c r="D55" s="861"/>
      <c r="E55" s="861"/>
      <c r="F55" s="861"/>
      <c r="G55" s="861"/>
      <c r="H55" s="861"/>
      <c r="I55" s="862"/>
      <c r="J55" s="200"/>
      <c r="K55" s="200"/>
    </row>
    <row r="56" spans="2:11" ht="28.5" customHeight="1" x14ac:dyDescent="0.25">
      <c r="B56" s="232" t="s">
        <v>286</v>
      </c>
      <c r="C56" s="861"/>
      <c r="D56" s="861"/>
      <c r="E56" s="861"/>
      <c r="F56" s="861"/>
      <c r="G56" s="861"/>
      <c r="H56" s="861"/>
      <c r="I56" s="862"/>
      <c r="J56" s="200"/>
      <c r="K56" s="200"/>
    </row>
    <row r="57" spans="2:11" ht="30" customHeight="1" x14ac:dyDescent="0.25">
      <c r="B57" s="228" t="s">
        <v>287</v>
      </c>
      <c r="C57" s="969" t="s">
        <v>350</v>
      </c>
      <c r="D57" s="970"/>
      <c r="E57" s="970"/>
      <c r="F57" s="970"/>
      <c r="G57" s="970"/>
      <c r="H57" s="970"/>
      <c r="I57" s="971"/>
      <c r="J57" s="201"/>
      <c r="K57" s="201"/>
    </row>
    <row r="58" spans="2:11" ht="31.5" customHeight="1" thickBot="1" x14ac:dyDescent="0.3">
      <c r="B58" s="210" t="s">
        <v>288</v>
      </c>
      <c r="C58" s="972" t="s">
        <v>324</v>
      </c>
      <c r="D58" s="973"/>
      <c r="E58" s="973"/>
      <c r="F58" s="973"/>
      <c r="G58" s="973"/>
      <c r="H58" s="973"/>
      <c r="I58" s="974"/>
      <c r="J58" s="202"/>
      <c r="K58" s="202"/>
    </row>
    <row r="59" spans="2:11" ht="13.2" customHeight="1" x14ac:dyDescent="0.25">
      <c r="B59" s="203"/>
      <c r="C59" s="204"/>
      <c r="D59" s="204"/>
      <c r="E59" s="205"/>
      <c r="F59" s="205"/>
      <c r="G59" s="211"/>
      <c r="H59" s="207"/>
      <c r="I59" s="204"/>
      <c r="J59" s="202"/>
      <c r="K59" s="202"/>
    </row>
    <row r="60" spans="2:11" ht="13.2" customHeight="1" x14ac:dyDescent="0.25">
      <c r="B60" s="203"/>
      <c r="C60" s="204"/>
      <c r="D60" s="204"/>
      <c r="E60" s="205"/>
      <c r="F60" s="205"/>
      <c r="G60" s="211"/>
      <c r="H60" s="207"/>
      <c r="I60" s="204"/>
      <c r="J60" s="202"/>
      <c r="K60" s="202"/>
    </row>
    <row r="61" spans="2:11" ht="13.2" customHeight="1" x14ac:dyDescent="0.25">
      <c r="B61" s="203"/>
      <c r="C61" s="204"/>
      <c r="D61" s="204"/>
      <c r="E61" s="205"/>
      <c r="F61" s="205"/>
      <c r="G61" s="211"/>
      <c r="H61" s="207"/>
      <c r="I61" s="204"/>
      <c r="J61" s="202"/>
      <c r="K61" s="202"/>
    </row>
    <row r="62" spans="2:11" ht="13.2" customHeight="1" x14ac:dyDescent="0.25">
      <c r="B62" s="203"/>
      <c r="C62" s="204"/>
      <c r="D62" s="204"/>
      <c r="E62" s="205"/>
      <c r="F62" s="205"/>
      <c r="G62" s="211"/>
      <c r="H62" s="207"/>
      <c r="I62" s="204"/>
      <c r="J62" s="202"/>
      <c r="K62" s="202"/>
    </row>
    <row r="63" spans="2:11" ht="13.2" customHeight="1" x14ac:dyDescent="0.25">
      <c r="B63" s="203"/>
      <c r="C63" s="204"/>
      <c r="D63" s="204"/>
      <c r="E63" s="205"/>
      <c r="F63" s="205"/>
      <c r="G63" s="211"/>
      <c r="H63" s="207"/>
      <c r="I63" s="204"/>
      <c r="J63" s="202"/>
      <c r="K63" s="202"/>
    </row>
    <row r="64" spans="2:11" ht="25.5" customHeight="1" x14ac:dyDescent="0.25">
      <c r="B64" s="203"/>
      <c r="C64" s="204"/>
      <c r="D64" s="204"/>
      <c r="E64" s="205"/>
      <c r="F64" s="205"/>
      <c r="G64" s="211"/>
      <c r="H64" s="207"/>
      <c r="I64" s="204"/>
      <c r="J64" s="202"/>
      <c r="K64" s="202"/>
    </row>
    <row r="65" ht="13.95" customHeight="1" x14ac:dyDescent="0.25"/>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45720</xdr:colOff>
                <xdr:row>1</xdr:row>
                <xdr:rowOff>30480</xdr:rowOff>
              </from>
              <to>
                <xdr:col>8</xdr:col>
                <xdr:colOff>1447800</xdr:colOff>
                <xdr:row>1</xdr:row>
                <xdr:rowOff>449580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867187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9" width="22.44140625" style="7" customWidth="1"/>
    <col min="10" max="11" width="22.44140625" style="10" customWidth="1"/>
    <col min="12" max="21" width="10.88671875" style="11"/>
    <col min="22" max="24" width="10.88671875" style="12"/>
    <col min="25" max="16384" width="10.88671875" style="7"/>
  </cols>
  <sheetData>
    <row r="1" spans="2:14" ht="6" customHeight="1" thickBot="1" x14ac:dyDescent="0.3"/>
    <row r="2" spans="2:14" ht="25.5" customHeight="1" x14ac:dyDescent="0.25">
      <c r="B2" s="414"/>
      <c r="C2" s="412" t="s">
        <v>24</v>
      </c>
      <c r="D2" s="412"/>
      <c r="E2" s="412"/>
      <c r="F2" s="412"/>
      <c r="G2" s="412"/>
      <c r="H2" s="412"/>
      <c r="I2" s="416"/>
      <c r="J2" s="13"/>
      <c r="K2" s="13"/>
      <c r="M2" s="14" t="s">
        <v>47</v>
      </c>
    </row>
    <row r="3" spans="2:14" ht="25.5" customHeight="1" x14ac:dyDescent="0.25">
      <c r="B3" s="415"/>
      <c r="C3" s="413" t="s">
        <v>25</v>
      </c>
      <c r="D3" s="413"/>
      <c r="E3" s="413"/>
      <c r="F3" s="413"/>
      <c r="G3" s="413"/>
      <c r="H3" s="413"/>
      <c r="I3" s="417"/>
      <c r="J3" s="13"/>
      <c r="K3" s="13"/>
      <c r="M3" s="14" t="s">
        <v>48</v>
      </c>
    </row>
    <row r="4" spans="2:14" ht="25.5" customHeight="1" x14ac:dyDescent="0.25">
      <c r="B4" s="415"/>
      <c r="C4" s="413" t="s">
        <v>49</v>
      </c>
      <c r="D4" s="413"/>
      <c r="E4" s="413"/>
      <c r="F4" s="413"/>
      <c r="G4" s="413"/>
      <c r="H4" s="413"/>
      <c r="I4" s="417"/>
      <c r="J4" s="13"/>
      <c r="K4" s="13"/>
      <c r="M4" s="14" t="s">
        <v>50</v>
      </c>
    </row>
    <row r="5" spans="2:14" ht="25.5" customHeight="1" x14ac:dyDescent="0.25">
      <c r="B5" s="415"/>
      <c r="C5" s="413" t="s">
        <v>51</v>
      </c>
      <c r="D5" s="413"/>
      <c r="E5" s="413"/>
      <c r="F5" s="413"/>
      <c r="G5" s="418" t="s">
        <v>52</v>
      </c>
      <c r="H5" s="418"/>
      <c r="I5" s="417"/>
      <c r="J5" s="13"/>
      <c r="K5" s="13"/>
      <c r="M5" s="14" t="s">
        <v>53</v>
      </c>
    </row>
    <row r="6" spans="2:14" ht="23.25" customHeight="1" x14ac:dyDescent="0.25">
      <c r="B6" s="419" t="s">
        <v>54</v>
      </c>
      <c r="C6" s="420"/>
      <c r="D6" s="420"/>
      <c r="E6" s="420"/>
      <c r="F6" s="420"/>
      <c r="G6" s="420"/>
      <c r="H6" s="420"/>
      <c r="I6" s="421"/>
      <c r="J6" s="15"/>
      <c r="K6" s="15"/>
    </row>
    <row r="7" spans="2:14" ht="24" customHeight="1" x14ac:dyDescent="0.25">
      <c r="B7" s="422" t="s">
        <v>55</v>
      </c>
      <c r="C7" s="423"/>
      <c r="D7" s="423"/>
      <c r="E7" s="423"/>
      <c r="F7" s="423"/>
      <c r="G7" s="423"/>
      <c r="H7" s="423"/>
      <c r="I7" s="424"/>
      <c r="J7" s="16"/>
      <c r="K7" s="16"/>
    </row>
    <row r="8" spans="2:14" ht="24" customHeight="1" x14ac:dyDescent="0.25">
      <c r="B8" s="425" t="s">
        <v>56</v>
      </c>
      <c r="C8" s="426"/>
      <c r="D8" s="426"/>
      <c r="E8" s="426"/>
      <c r="F8" s="426"/>
      <c r="G8" s="426"/>
      <c r="H8" s="426"/>
      <c r="I8" s="427"/>
      <c r="J8" s="58"/>
      <c r="K8" s="58"/>
      <c r="N8" s="6" t="s">
        <v>57</v>
      </c>
    </row>
    <row r="9" spans="2:14" ht="30.75" customHeight="1" x14ac:dyDescent="0.25">
      <c r="B9" s="98" t="s">
        <v>58</v>
      </c>
      <c r="C9" s="59">
        <v>14</v>
      </c>
      <c r="D9" s="433" t="s">
        <v>59</v>
      </c>
      <c r="E9" s="433"/>
      <c r="F9" s="434" t="s">
        <v>207</v>
      </c>
      <c r="G9" s="435"/>
      <c r="H9" s="435"/>
      <c r="I9" s="436"/>
      <c r="J9" s="17"/>
      <c r="K9" s="17"/>
      <c r="M9" s="14" t="s">
        <v>60</v>
      </c>
      <c r="N9" s="6" t="s">
        <v>61</v>
      </c>
    </row>
    <row r="10" spans="2:14" ht="30.75" customHeight="1" x14ac:dyDescent="0.25">
      <c r="B10" s="20" t="s">
        <v>62</v>
      </c>
      <c r="C10" s="60" t="s">
        <v>81</v>
      </c>
      <c r="D10" s="437" t="s">
        <v>63</v>
      </c>
      <c r="E10" s="438"/>
      <c r="F10" s="428" t="s">
        <v>155</v>
      </c>
      <c r="G10" s="429"/>
      <c r="H10" s="18" t="s">
        <v>64</v>
      </c>
      <c r="I10" s="76" t="s">
        <v>81</v>
      </c>
      <c r="J10" s="19"/>
      <c r="K10" s="19"/>
      <c r="M10" s="14" t="s">
        <v>65</v>
      </c>
      <c r="N10" s="6" t="s">
        <v>66</v>
      </c>
    </row>
    <row r="11" spans="2:14" ht="30.75" customHeight="1" x14ac:dyDescent="0.25">
      <c r="B11" s="20" t="s">
        <v>67</v>
      </c>
      <c r="C11" s="430" t="s">
        <v>156</v>
      </c>
      <c r="D11" s="430"/>
      <c r="E11" s="430"/>
      <c r="F11" s="430"/>
      <c r="G11" s="18" t="s">
        <v>68</v>
      </c>
      <c r="H11" s="431">
        <v>1032</v>
      </c>
      <c r="I11" s="432"/>
      <c r="J11" s="21"/>
      <c r="K11" s="21"/>
      <c r="M11" s="14" t="s">
        <v>69</v>
      </c>
      <c r="N11" s="6" t="s">
        <v>70</v>
      </c>
    </row>
    <row r="12" spans="2:14" ht="30.75" customHeight="1" x14ac:dyDescent="0.25">
      <c r="B12" s="20" t="s">
        <v>71</v>
      </c>
      <c r="C12" s="439" t="s">
        <v>65</v>
      </c>
      <c r="D12" s="439"/>
      <c r="E12" s="439"/>
      <c r="F12" s="439"/>
      <c r="G12" s="18" t="s">
        <v>72</v>
      </c>
      <c r="H12" s="1001" t="s">
        <v>165</v>
      </c>
      <c r="I12" s="1002"/>
      <c r="J12" s="22"/>
      <c r="K12" s="22"/>
      <c r="M12" s="23" t="s">
        <v>73</v>
      </c>
    </row>
    <row r="13" spans="2:14" ht="30.75" customHeight="1" x14ac:dyDescent="0.25">
      <c r="B13" s="20" t="s">
        <v>74</v>
      </c>
      <c r="C13" s="442" t="s">
        <v>45</v>
      </c>
      <c r="D13" s="442"/>
      <c r="E13" s="442"/>
      <c r="F13" s="442"/>
      <c r="G13" s="442"/>
      <c r="H13" s="442"/>
      <c r="I13" s="443"/>
      <c r="J13" s="24"/>
      <c r="K13" s="24"/>
      <c r="M13" s="23"/>
    </row>
    <row r="14" spans="2:14" ht="30.75" customHeight="1" x14ac:dyDescent="0.25">
      <c r="B14" s="20" t="s">
        <v>75</v>
      </c>
      <c r="C14" s="428" t="s">
        <v>153</v>
      </c>
      <c r="D14" s="429"/>
      <c r="E14" s="429"/>
      <c r="F14" s="429"/>
      <c r="G14" s="429"/>
      <c r="H14" s="429"/>
      <c r="I14" s="444"/>
      <c r="J14" s="19"/>
      <c r="K14" s="19"/>
      <c r="M14" s="23"/>
      <c r="N14" s="6" t="s">
        <v>76</v>
      </c>
    </row>
    <row r="15" spans="2:14" ht="30.75" customHeight="1" x14ac:dyDescent="0.25">
      <c r="B15" s="20" t="s">
        <v>77</v>
      </c>
      <c r="C15" s="434" t="s">
        <v>166</v>
      </c>
      <c r="D15" s="435"/>
      <c r="E15" s="435"/>
      <c r="F15" s="983"/>
      <c r="G15" s="18" t="s">
        <v>78</v>
      </c>
      <c r="H15" s="446" t="s">
        <v>91</v>
      </c>
      <c r="I15" s="447"/>
      <c r="J15" s="19"/>
      <c r="K15" s="19"/>
      <c r="M15" s="23" t="s">
        <v>80</v>
      </c>
      <c r="N15" s="6" t="s">
        <v>81</v>
      </c>
    </row>
    <row r="16" spans="2:14" ht="30.75" customHeight="1" x14ac:dyDescent="0.25">
      <c r="B16" s="20" t="s">
        <v>82</v>
      </c>
      <c r="C16" s="448" t="s">
        <v>215</v>
      </c>
      <c r="D16" s="449"/>
      <c r="E16" s="449"/>
      <c r="F16" s="449"/>
      <c r="G16" s="18" t="s">
        <v>83</v>
      </c>
      <c r="H16" s="446" t="s">
        <v>70</v>
      </c>
      <c r="I16" s="447"/>
      <c r="J16" s="19"/>
      <c r="K16" s="19"/>
      <c r="M16" s="23" t="s">
        <v>84</v>
      </c>
    </row>
    <row r="17" spans="2:14" ht="36" customHeight="1" x14ac:dyDescent="0.25">
      <c r="B17" s="20" t="s">
        <v>85</v>
      </c>
      <c r="C17" s="994" t="s">
        <v>167</v>
      </c>
      <c r="D17" s="995"/>
      <c r="E17" s="995"/>
      <c r="F17" s="995"/>
      <c r="G17" s="995"/>
      <c r="H17" s="995"/>
      <c r="I17" s="996"/>
      <c r="J17" s="24"/>
      <c r="K17" s="24"/>
      <c r="M17" s="23" t="s">
        <v>86</v>
      </c>
      <c r="N17" s="6" t="s">
        <v>39</v>
      </c>
    </row>
    <row r="18" spans="2:14" ht="30.75" customHeight="1" x14ac:dyDescent="0.25">
      <c r="B18" s="20" t="s">
        <v>87</v>
      </c>
      <c r="C18" s="434" t="s">
        <v>168</v>
      </c>
      <c r="D18" s="435"/>
      <c r="E18" s="435"/>
      <c r="F18" s="435"/>
      <c r="G18" s="435"/>
      <c r="H18" s="435"/>
      <c r="I18" s="436"/>
      <c r="J18" s="25"/>
      <c r="K18" s="25"/>
      <c r="M18" s="23" t="s">
        <v>88</v>
      </c>
      <c r="N18" s="6" t="s">
        <v>40</v>
      </c>
    </row>
    <row r="19" spans="2:14" ht="30.75" customHeight="1" x14ac:dyDescent="0.25">
      <c r="B19" s="20" t="s">
        <v>89</v>
      </c>
      <c r="C19" s="991" t="s">
        <v>200</v>
      </c>
      <c r="D19" s="992"/>
      <c r="E19" s="992"/>
      <c r="F19" s="992"/>
      <c r="G19" s="992"/>
      <c r="H19" s="992"/>
      <c r="I19" s="993"/>
      <c r="J19" s="26"/>
      <c r="K19" s="26"/>
      <c r="M19" s="23"/>
      <c r="N19" s="6" t="s">
        <v>41</v>
      </c>
    </row>
    <row r="20" spans="2:14" ht="30.75" customHeight="1" x14ac:dyDescent="0.25">
      <c r="B20" s="20" t="s">
        <v>90</v>
      </c>
      <c r="C20" s="997" t="s">
        <v>152</v>
      </c>
      <c r="D20" s="998"/>
      <c r="E20" s="998"/>
      <c r="F20" s="998"/>
      <c r="G20" s="998"/>
      <c r="H20" s="998"/>
      <c r="I20" s="999"/>
      <c r="J20" s="27"/>
      <c r="K20" s="27"/>
      <c r="M20" s="23" t="s">
        <v>91</v>
      </c>
      <c r="N20" s="6" t="s">
        <v>42</v>
      </c>
    </row>
    <row r="21" spans="2:14" ht="27.75" customHeight="1" x14ac:dyDescent="0.25">
      <c r="B21" s="453" t="s">
        <v>92</v>
      </c>
      <c r="C21" s="455" t="s">
        <v>93</v>
      </c>
      <c r="D21" s="455"/>
      <c r="E21" s="455"/>
      <c r="F21" s="456" t="s">
        <v>94</v>
      </c>
      <c r="G21" s="456"/>
      <c r="H21" s="456"/>
      <c r="I21" s="457"/>
      <c r="J21" s="28"/>
      <c r="K21" s="28"/>
      <c r="M21" s="23" t="s">
        <v>79</v>
      </c>
      <c r="N21" s="6" t="s">
        <v>43</v>
      </c>
    </row>
    <row r="22" spans="2:14" ht="27" customHeight="1" x14ac:dyDescent="0.25">
      <c r="B22" s="454"/>
      <c r="C22" s="991" t="s">
        <v>169</v>
      </c>
      <c r="D22" s="992"/>
      <c r="E22" s="1000"/>
      <c r="F22" s="991" t="s">
        <v>171</v>
      </c>
      <c r="G22" s="992"/>
      <c r="H22" s="992"/>
      <c r="I22" s="993"/>
      <c r="J22" s="26"/>
      <c r="K22" s="26"/>
      <c r="M22" s="23" t="s">
        <v>95</v>
      </c>
      <c r="N22" s="6" t="s">
        <v>44</v>
      </c>
    </row>
    <row r="23" spans="2:14" ht="39.75" customHeight="1" x14ac:dyDescent="0.25">
      <c r="B23" s="20" t="s">
        <v>96</v>
      </c>
      <c r="C23" s="428" t="s">
        <v>152</v>
      </c>
      <c r="D23" s="429"/>
      <c r="E23" s="987"/>
      <c r="F23" s="428" t="s">
        <v>152</v>
      </c>
      <c r="G23" s="429"/>
      <c r="H23" s="429"/>
      <c r="I23" s="444"/>
      <c r="J23" s="19"/>
      <c r="K23" s="19"/>
      <c r="M23" s="23"/>
      <c r="N23" s="6" t="s">
        <v>45</v>
      </c>
    </row>
    <row r="24" spans="2:14" ht="44.25" customHeight="1" x14ac:dyDescent="0.25">
      <c r="B24" s="20" t="s">
        <v>97</v>
      </c>
      <c r="C24" s="988" t="s">
        <v>170</v>
      </c>
      <c r="D24" s="989"/>
      <c r="E24" s="990"/>
      <c r="F24" s="991" t="s">
        <v>172</v>
      </c>
      <c r="G24" s="992"/>
      <c r="H24" s="992"/>
      <c r="I24" s="993"/>
      <c r="J24" s="25"/>
      <c r="K24" s="25"/>
      <c r="M24" s="29"/>
      <c r="N24" s="6" t="s">
        <v>46</v>
      </c>
    </row>
    <row r="25" spans="2:14" ht="29.25" customHeight="1" x14ac:dyDescent="0.25">
      <c r="B25" s="20" t="s">
        <v>98</v>
      </c>
      <c r="C25" s="470" t="s">
        <v>215</v>
      </c>
      <c r="D25" s="471"/>
      <c r="E25" s="472"/>
      <c r="F25" s="18" t="s">
        <v>99</v>
      </c>
      <c r="G25" s="984">
        <v>74</v>
      </c>
      <c r="H25" s="985"/>
      <c r="I25" s="986"/>
      <c r="J25" s="30"/>
      <c r="K25" s="30"/>
      <c r="M25" s="29"/>
    </row>
    <row r="26" spans="2:14" ht="27" customHeight="1" x14ac:dyDescent="0.25">
      <c r="B26" s="20" t="s">
        <v>100</v>
      </c>
      <c r="C26" s="434" t="s">
        <v>216</v>
      </c>
      <c r="D26" s="435"/>
      <c r="E26" s="983"/>
      <c r="F26" s="18" t="s">
        <v>101</v>
      </c>
      <c r="G26" s="984">
        <v>0</v>
      </c>
      <c r="H26" s="985"/>
      <c r="I26" s="986"/>
      <c r="J26" s="31"/>
      <c r="K26" s="31"/>
      <c r="M26" s="29"/>
    </row>
    <row r="27" spans="2:14" ht="47.25" customHeight="1" x14ac:dyDescent="0.25">
      <c r="B27" s="97" t="s">
        <v>102</v>
      </c>
      <c r="C27" s="428" t="s">
        <v>86</v>
      </c>
      <c r="D27" s="429"/>
      <c r="E27" s="987"/>
      <c r="F27" s="32" t="s">
        <v>103</v>
      </c>
      <c r="G27" s="477" t="s">
        <v>182</v>
      </c>
      <c r="H27" s="478"/>
      <c r="I27" s="479"/>
      <c r="J27" s="28"/>
      <c r="K27" s="28"/>
      <c r="M27" s="29"/>
    </row>
    <row r="28" spans="2:14" ht="30" customHeight="1" x14ac:dyDescent="0.25">
      <c r="B28" s="483" t="s">
        <v>104</v>
      </c>
      <c r="C28" s="484"/>
      <c r="D28" s="484"/>
      <c r="E28" s="484"/>
      <c r="F28" s="484"/>
      <c r="G28" s="484"/>
      <c r="H28" s="484"/>
      <c r="I28" s="485"/>
      <c r="J28" s="58"/>
      <c r="K28" s="58"/>
      <c r="M28" s="29"/>
    </row>
    <row r="29" spans="2:14" ht="56.25" customHeight="1" x14ac:dyDescent="0.25">
      <c r="B29" s="33" t="s">
        <v>105</v>
      </c>
      <c r="C29" s="34" t="s">
        <v>106</v>
      </c>
      <c r="D29" s="34" t="s">
        <v>107</v>
      </c>
      <c r="E29" s="34" t="s">
        <v>108</v>
      </c>
      <c r="F29" s="34" t="s">
        <v>109</v>
      </c>
      <c r="G29" s="35" t="s">
        <v>110</v>
      </c>
      <c r="H29" s="35" t="s">
        <v>111</v>
      </c>
      <c r="I29" s="36" t="s">
        <v>112</v>
      </c>
      <c r="J29" s="70" t="s">
        <v>162</v>
      </c>
      <c r="K29" s="26"/>
      <c r="M29" s="29"/>
    </row>
    <row r="30" spans="2:14" ht="19.5" customHeight="1" x14ac:dyDescent="0.25">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5">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5">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5">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5">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5">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5">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5">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5">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5">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5">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5">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5">
      <c r="B42" s="77" t="s">
        <v>125</v>
      </c>
      <c r="C42" s="488"/>
      <c r="D42" s="488"/>
      <c r="E42" s="488"/>
      <c r="F42" s="488"/>
      <c r="G42" s="488"/>
      <c r="H42" s="488"/>
      <c r="I42" s="489"/>
      <c r="J42" s="39"/>
      <c r="K42" s="39"/>
    </row>
    <row r="43" spans="2:11" ht="29.25" customHeight="1" x14ac:dyDescent="0.25">
      <c r="B43" s="483" t="s">
        <v>126</v>
      </c>
      <c r="C43" s="484"/>
      <c r="D43" s="484"/>
      <c r="E43" s="484"/>
      <c r="F43" s="484"/>
      <c r="G43" s="484"/>
      <c r="H43" s="484"/>
      <c r="I43" s="485"/>
      <c r="J43" s="58"/>
      <c r="K43" s="58"/>
    </row>
    <row r="44" spans="2:11" ht="32.25" customHeight="1" x14ac:dyDescent="0.25">
      <c r="B44" s="458"/>
      <c r="C44" s="459"/>
      <c r="D44" s="459"/>
      <c r="E44" s="459"/>
      <c r="F44" s="459"/>
      <c r="G44" s="459"/>
      <c r="H44" s="459"/>
      <c r="I44" s="460"/>
      <c r="J44" s="58"/>
      <c r="K44" s="58"/>
    </row>
    <row r="45" spans="2:11" ht="32.25" customHeight="1" x14ac:dyDescent="0.25">
      <c r="B45" s="461"/>
      <c r="C45" s="462"/>
      <c r="D45" s="462"/>
      <c r="E45" s="462"/>
      <c r="F45" s="462"/>
      <c r="G45" s="462"/>
      <c r="H45" s="462"/>
      <c r="I45" s="463"/>
      <c r="J45" s="39"/>
      <c r="K45" s="39"/>
    </row>
    <row r="46" spans="2:11" ht="32.25" customHeight="1" x14ac:dyDescent="0.25">
      <c r="B46" s="461"/>
      <c r="C46" s="462"/>
      <c r="D46" s="462"/>
      <c r="E46" s="462"/>
      <c r="F46" s="462"/>
      <c r="G46" s="462"/>
      <c r="H46" s="462"/>
      <c r="I46" s="463"/>
      <c r="J46" s="39"/>
      <c r="K46" s="39"/>
    </row>
    <row r="47" spans="2:11" ht="32.25" customHeight="1" x14ac:dyDescent="0.25">
      <c r="B47" s="461"/>
      <c r="C47" s="462"/>
      <c r="D47" s="462"/>
      <c r="E47" s="462"/>
      <c r="F47" s="462"/>
      <c r="G47" s="462"/>
      <c r="H47" s="462"/>
      <c r="I47" s="463"/>
      <c r="J47" s="39"/>
      <c r="K47" s="39"/>
    </row>
    <row r="48" spans="2:11" ht="32.25" customHeight="1" x14ac:dyDescent="0.25">
      <c r="B48" s="464"/>
      <c r="C48" s="465"/>
      <c r="D48" s="465"/>
      <c r="E48" s="465"/>
      <c r="F48" s="465"/>
      <c r="G48" s="465"/>
      <c r="H48" s="465"/>
      <c r="I48" s="466"/>
      <c r="J48" s="40"/>
      <c r="K48" s="40"/>
    </row>
    <row r="49" spans="2:11" ht="79.5" customHeight="1" x14ac:dyDescent="0.25">
      <c r="B49" s="20" t="s">
        <v>127</v>
      </c>
      <c r="C49" s="977"/>
      <c r="D49" s="978"/>
      <c r="E49" s="978"/>
      <c r="F49" s="978"/>
      <c r="G49" s="978"/>
      <c r="H49" s="978"/>
      <c r="I49" s="979"/>
      <c r="J49" s="41"/>
      <c r="K49" s="41"/>
    </row>
    <row r="50" spans="2:11" ht="26.25" customHeight="1" x14ac:dyDescent="0.25">
      <c r="B50" s="20" t="s">
        <v>128</v>
      </c>
      <c r="C50" s="980"/>
      <c r="D50" s="981"/>
      <c r="E50" s="981"/>
      <c r="F50" s="981"/>
      <c r="G50" s="981"/>
      <c r="H50" s="981"/>
      <c r="I50" s="982"/>
      <c r="J50" s="41"/>
      <c r="K50" s="41"/>
    </row>
    <row r="51" spans="2:11" ht="64.5" customHeight="1" x14ac:dyDescent="0.25">
      <c r="B51" s="127" t="s">
        <v>129</v>
      </c>
      <c r="C51" s="977"/>
      <c r="D51" s="978"/>
      <c r="E51" s="978"/>
      <c r="F51" s="978"/>
      <c r="G51" s="978"/>
      <c r="H51" s="978"/>
      <c r="I51" s="979"/>
      <c r="J51" s="41"/>
      <c r="K51" s="41"/>
    </row>
    <row r="52" spans="2:11" ht="29.25" customHeight="1" x14ac:dyDescent="0.25">
      <c r="B52" s="483" t="s">
        <v>130</v>
      </c>
      <c r="C52" s="484"/>
      <c r="D52" s="484"/>
      <c r="E52" s="484"/>
      <c r="F52" s="484"/>
      <c r="G52" s="484"/>
      <c r="H52" s="484"/>
      <c r="I52" s="485"/>
      <c r="J52" s="41"/>
      <c r="K52" s="41"/>
    </row>
    <row r="53" spans="2:11" ht="33" customHeight="1" x14ac:dyDescent="0.25">
      <c r="B53" s="493" t="s">
        <v>131</v>
      </c>
      <c r="C53" s="128" t="s">
        <v>132</v>
      </c>
      <c r="D53" s="494" t="s">
        <v>133</v>
      </c>
      <c r="E53" s="494"/>
      <c r="F53" s="494"/>
      <c r="G53" s="494" t="s">
        <v>134</v>
      </c>
      <c r="H53" s="494"/>
      <c r="I53" s="495"/>
      <c r="J53" s="42"/>
      <c r="K53" s="42"/>
    </row>
    <row r="54" spans="2:11" ht="31.5" customHeight="1" x14ac:dyDescent="0.25">
      <c r="B54" s="493"/>
      <c r="C54" s="107"/>
      <c r="D54" s="488"/>
      <c r="E54" s="488"/>
      <c r="F54" s="488"/>
      <c r="G54" s="496"/>
      <c r="H54" s="496"/>
      <c r="I54" s="497"/>
      <c r="J54" s="42"/>
      <c r="K54" s="42"/>
    </row>
    <row r="55" spans="2:11" ht="31.5" customHeight="1" x14ac:dyDescent="0.25">
      <c r="B55" s="127" t="s">
        <v>135</v>
      </c>
      <c r="C55" s="975" t="s">
        <v>173</v>
      </c>
      <c r="D55" s="976"/>
      <c r="E55" s="510" t="s">
        <v>136</v>
      </c>
      <c r="F55" s="510"/>
      <c r="G55" s="509" t="s">
        <v>158</v>
      </c>
      <c r="H55" s="509"/>
      <c r="I55" s="511"/>
      <c r="J55" s="44"/>
      <c r="K55" s="44"/>
    </row>
    <row r="56" spans="2:11" ht="31.5" customHeight="1" x14ac:dyDescent="0.25">
      <c r="B56" s="127" t="s">
        <v>137</v>
      </c>
      <c r="C56" s="488" t="s">
        <v>364</v>
      </c>
      <c r="D56" s="488"/>
      <c r="E56" s="512" t="s">
        <v>138</v>
      </c>
      <c r="F56" s="512"/>
      <c r="G56" s="509" t="s">
        <v>184</v>
      </c>
      <c r="H56" s="509"/>
      <c r="I56" s="511"/>
      <c r="J56" s="44"/>
      <c r="K56" s="44"/>
    </row>
    <row r="57" spans="2:11" ht="31.5" customHeight="1" x14ac:dyDescent="0.25">
      <c r="B57" s="127" t="s">
        <v>139</v>
      </c>
      <c r="C57" s="488"/>
      <c r="D57" s="488"/>
      <c r="E57" s="498" t="s">
        <v>140</v>
      </c>
      <c r="F57" s="499"/>
      <c r="G57" s="502"/>
      <c r="H57" s="503"/>
      <c r="I57" s="504"/>
      <c r="J57" s="45"/>
      <c r="K57" s="45"/>
    </row>
    <row r="58" spans="2:11" ht="31.5" customHeight="1" thickBot="1" x14ac:dyDescent="0.3">
      <c r="B58" s="78" t="s">
        <v>141</v>
      </c>
      <c r="C58" s="508"/>
      <c r="D58" s="508"/>
      <c r="E58" s="500"/>
      <c r="F58" s="501"/>
      <c r="G58" s="505"/>
      <c r="H58" s="506"/>
      <c r="I58" s="507"/>
      <c r="J58" s="45"/>
      <c r="K58" s="45"/>
    </row>
    <row r="59" spans="2:11" hidden="1" x14ac:dyDescent="0.25">
      <c r="B59" s="3"/>
      <c r="C59" s="3"/>
      <c r="D59" s="5"/>
      <c r="E59" s="5"/>
      <c r="F59" s="5"/>
      <c r="G59" s="5"/>
      <c r="H59" s="5"/>
      <c r="I59" s="61"/>
      <c r="J59" s="46"/>
      <c r="K59" s="46"/>
    </row>
    <row r="60" spans="2:11" hidden="1" x14ac:dyDescent="0.25">
      <c r="B60" s="62"/>
      <c r="C60" s="63"/>
      <c r="D60" s="63"/>
      <c r="E60" s="64"/>
      <c r="F60" s="64"/>
      <c r="G60" s="65"/>
      <c r="H60" s="66"/>
      <c r="I60" s="63"/>
      <c r="J60" s="47"/>
      <c r="K60" s="47"/>
    </row>
    <row r="61" spans="2:11" hidden="1" x14ac:dyDescent="0.25">
      <c r="B61" s="62"/>
      <c r="C61" s="63"/>
      <c r="D61" s="63"/>
      <c r="E61" s="64"/>
      <c r="F61" s="64"/>
      <c r="G61" s="65"/>
      <c r="H61" s="66"/>
      <c r="I61" s="63"/>
      <c r="J61" s="47"/>
      <c r="K61" s="47"/>
    </row>
    <row r="62" spans="2:11" hidden="1" x14ac:dyDescent="0.25">
      <c r="B62" s="62"/>
      <c r="C62" s="63"/>
      <c r="D62" s="63"/>
      <c r="E62" s="64"/>
      <c r="F62" s="64"/>
      <c r="G62" s="65"/>
      <c r="H62" s="66"/>
      <c r="I62" s="63"/>
      <c r="J62" s="47"/>
      <c r="K62" s="47"/>
    </row>
    <row r="63" spans="2:11" hidden="1" x14ac:dyDescent="0.25">
      <c r="B63" s="62"/>
      <c r="C63" s="63"/>
      <c r="D63" s="63"/>
      <c r="E63" s="64"/>
      <c r="F63" s="64"/>
      <c r="G63" s="65"/>
      <c r="H63" s="66"/>
      <c r="I63" s="63"/>
      <c r="J63" s="47"/>
      <c r="K63" s="47"/>
    </row>
    <row r="64" spans="2:11" hidden="1" x14ac:dyDescent="0.25">
      <c r="B64" s="62"/>
      <c r="C64" s="63"/>
      <c r="D64" s="63"/>
      <c r="E64" s="64"/>
      <c r="F64" s="64"/>
      <c r="G64" s="65"/>
      <c r="H64" s="66"/>
      <c r="I64" s="63"/>
      <c r="J64" s="47"/>
      <c r="K64" s="47"/>
    </row>
    <row r="65" spans="2:11" hidden="1" x14ac:dyDescent="0.25">
      <c r="B65" s="62"/>
      <c r="C65" s="63"/>
      <c r="D65" s="63"/>
      <c r="E65" s="64"/>
      <c r="F65" s="64"/>
      <c r="G65" s="65"/>
      <c r="H65" s="66"/>
      <c r="I65" s="63"/>
      <c r="J65" s="47"/>
      <c r="K65" s="47"/>
    </row>
    <row r="66" spans="2:11" hidden="1" x14ac:dyDescent="0.25">
      <c r="B66" s="62"/>
      <c r="C66" s="63"/>
      <c r="D66" s="63"/>
      <c r="E66" s="64"/>
      <c r="F66" s="64"/>
      <c r="G66" s="65"/>
      <c r="H66" s="66"/>
      <c r="I66" s="63"/>
      <c r="J66" s="47"/>
      <c r="K66" s="47"/>
    </row>
    <row r="67" spans="2:11" hidden="1" x14ac:dyDescent="0.25">
      <c r="B67" s="62"/>
      <c r="C67" s="63"/>
      <c r="D67" s="63"/>
      <c r="E67" s="64"/>
      <c r="F67" s="64"/>
      <c r="G67" s="65"/>
      <c r="H67" s="66"/>
      <c r="I67" s="63"/>
      <c r="J67" s="47"/>
      <c r="K67" s="47"/>
    </row>
    <row r="68" spans="2:11" x14ac:dyDescent="0.25">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4.4" x14ac:dyDescent="0.3"/>
  <cols>
    <col min="1" max="1" width="1.33203125" customWidth="1"/>
    <col min="2" max="2" width="20.109375" style="55" customWidth="1"/>
    <col min="3" max="3" width="34.44140625" customWidth="1"/>
    <col min="4" max="4" width="14.33203125" customWidth="1"/>
    <col min="5" max="5" width="5.88671875" customWidth="1"/>
    <col min="6" max="6" width="47" customWidth="1"/>
    <col min="7" max="8" width="16.109375" customWidth="1"/>
    <col min="9" max="9" width="16.33203125" customWidth="1"/>
    <col min="10" max="10" width="15.6640625" customWidth="1"/>
    <col min="11" max="11" width="20" customWidth="1"/>
    <col min="13" max="13" width="17.88671875" bestFit="1" customWidth="1"/>
    <col min="108" max="108" width="11.44140625" customWidth="1"/>
    <col min="198" max="198" width="1.44140625" customWidth="1"/>
  </cols>
  <sheetData>
    <row r="1" spans="2:11" ht="18" customHeight="1" thickBot="1" x14ac:dyDescent="0.35">
      <c r="B1" s="517"/>
      <c r="C1" s="520" t="s">
        <v>24</v>
      </c>
      <c r="D1" s="521"/>
      <c r="E1" s="521"/>
      <c r="F1" s="521"/>
      <c r="G1" s="521"/>
      <c r="H1" s="522"/>
      <c r="I1" s="523"/>
      <c r="J1" s="524"/>
    </row>
    <row r="2" spans="2:11" ht="18" customHeight="1" thickBot="1" x14ac:dyDescent="0.35">
      <c r="B2" s="518"/>
      <c r="C2" s="529" t="s">
        <v>25</v>
      </c>
      <c r="D2" s="530"/>
      <c r="E2" s="530"/>
      <c r="F2" s="530"/>
      <c r="G2" s="530"/>
      <c r="H2" s="531"/>
      <c r="I2" s="525"/>
      <c r="J2" s="526"/>
    </row>
    <row r="3" spans="2:11" ht="18" customHeight="1" thickBot="1" x14ac:dyDescent="0.35">
      <c r="B3" s="518"/>
      <c r="C3" s="529" t="s">
        <v>183</v>
      </c>
      <c r="D3" s="530"/>
      <c r="E3" s="530"/>
      <c r="F3" s="530"/>
      <c r="G3" s="530"/>
      <c r="H3" s="531"/>
      <c r="I3" s="525"/>
      <c r="J3" s="526"/>
    </row>
    <row r="4" spans="2:11" ht="18" customHeight="1" thickBot="1" x14ac:dyDescent="0.35">
      <c r="B4" s="519"/>
      <c r="C4" s="529" t="s">
        <v>143</v>
      </c>
      <c r="D4" s="530"/>
      <c r="E4" s="530"/>
      <c r="F4" s="531"/>
      <c r="G4" s="532" t="s">
        <v>190</v>
      </c>
      <c r="H4" s="533"/>
      <c r="I4" s="527"/>
      <c r="J4" s="528"/>
    </row>
    <row r="5" spans="2:11" ht="18" customHeight="1" thickBot="1" x14ac:dyDescent="0.35">
      <c r="B5" s="51"/>
      <c r="C5" s="52"/>
      <c r="D5" s="52"/>
      <c r="E5" s="52"/>
      <c r="F5" s="52"/>
      <c r="G5" s="52"/>
      <c r="H5" s="52"/>
      <c r="I5" s="52"/>
      <c r="J5" s="53"/>
    </row>
    <row r="6" spans="2:11" ht="51.75" customHeight="1" thickBot="1" x14ac:dyDescent="0.35">
      <c r="B6" s="1" t="s">
        <v>199</v>
      </c>
      <c r="C6" s="536" t="s">
        <v>154</v>
      </c>
      <c r="D6" s="537"/>
      <c r="E6" s="538"/>
      <c r="F6" s="54"/>
      <c r="G6" s="52"/>
      <c r="H6" s="52"/>
      <c r="I6" s="52"/>
      <c r="J6" s="53"/>
    </row>
    <row r="7" spans="2:11" ht="32.25" customHeight="1" thickBot="1" x14ac:dyDescent="0.35">
      <c r="B7" s="2" t="s">
        <v>0</v>
      </c>
      <c r="C7" s="536" t="s">
        <v>155</v>
      </c>
      <c r="D7" s="537"/>
      <c r="E7" s="538"/>
      <c r="F7" s="54"/>
      <c r="G7" s="52"/>
      <c r="H7" s="52"/>
      <c r="I7" s="52"/>
      <c r="J7" s="53"/>
    </row>
    <row r="8" spans="2:11" ht="32.25" customHeight="1" thickBot="1" x14ac:dyDescent="0.35">
      <c r="B8" s="2" t="s">
        <v>144</v>
      </c>
      <c r="C8" s="536" t="s">
        <v>363</v>
      </c>
      <c r="D8" s="537"/>
      <c r="E8" s="538"/>
      <c r="F8" s="4"/>
      <c r="G8" s="52"/>
      <c r="H8" s="52"/>
      <c r="I8" s="52"/>
      <c r="J8" s="53"/>
    </row>
    <row r="9" spans="2:11" ht="33.75" customHeight="1" thickBot="1" x14ac:dyDescent="0.35">
      <c r="B9" s="2" t="s">
        <v>28</v>
      </c>
      <c r="C9" s="536" t="s">
        <v>184</v>
      </c>
      <c r="D9" s="537"/>
      <c r="E9" s="538"/>
      <c r="F9" s="54"/>
      <c r="G9" s="52"/>
      <c r="H9" s="52"/>
      <c r="I9" s="52"/>
      <c r="J9" s="53"/>
    </row>
    <row r="10" spans="2:11" ht="33.75" customHeight="1" thickBot="1" x14ac:dyDescent="0.35">
      <c r="B10" s="100" t="s">
        <v>197</v>
      </c>
      <c r="C10" s="536" t="s">
        <v>357</v>
      </c>
      <c r="D10" s="537"/>
      <c r="E10" s="538"/>
      <c r="F10" s="54"/>
      <c r="G10" s="52"/>
      <c r="H10" s="52"/>
      <c r="I10" s="52"/>
      <c r="J10" s="53"/>
    </row>
    <row r="11" spans="2:11" ht="34.5" customHeight="1" x14ac:dyDescent="0.3"/>
    <row r="12" spans="2:11" ht="21.75" customHeight="1" x14ac:dyDescent="0.3">
      <c r="B12" s="546" t="s">
        <v>218</v>
      </c>
      <c r="C12" s="547"/>
      <c r="D12" s="547"/>
      <c r="E12" s="547"/>
      <c r="F12" s="547"/>
      <c r="G12" s="547"/>
      <c r="H12" s="548"/>
      <c r="I12" s="1009" t="s">
        <v>145</v>
      </c>
      <c r="J12" s="1010"/>
      <c r="K12" s="1010"/>
    </row>
    <row r="13" spans="2:11" s="56" customFormat="1" ht="30" customHeight="1" x14ac:dyDescent="0.3">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3">
      <c r="B14" s="148"/>
      <c r="C14" s="149"/>
      <c r="D14" s="150"/>
      <c r="E14" s="151"/>
      <c r="F14" s="149"/>
      <c r="G14" s="150"/>
      <c r="H14" s="152"/>
      <c r="I14" s="153"/>
      <c r="J14" s="154"/>
      <c r="K14" s="155"/>
    </row>
    <row r="15" spans="2:11" ht="165" customHeight="1" x14ac:dyDescent="0.3">
      <c r="B15" s="148"/>
      <c r="C15" s="156"/>
      <c r="D15" s="150"/>
      <c r="E15" s="157"/>
      <c r="F15" s="158"/>
      <c r="G15" s="150"/>
      <c r="H15" s="152"/>
      <c r="I15" s="153"/>
      <c r="J15" s="154"/>
      <c r="K15" s="1007"/>
    </row>
    <row r="16" spans="2:11" x14ac:dyDescent="0.3">
      <c r="B16" s="148"/>
      <c r="C16" s="149"/>
      <c r="D16" s="150"/>
      <c r="E16" s="151"/>
      <c r="F16" s="149"/>
      <c r="G16" s="150"/>
      <c r="H16" s="152"/>
      <c r="I16" s="153"/>
      <c r="J16" s="154"/>
      <c r="K16" s="1008"/>
    </row>
    <row r="17" spans="2:12" x14ac:dyDescent="0.3">
      <c r="B17" s="148"/>
      <c r="C17" s="159"/>
      <c r="D17" s="150"/>
      <c r="E17" s="151"/>
      <c r="F17" s="159"/>
      <c r="G17" s="150"/>
      <c r="H17" s="160"/>
      <c r="I17" s="153"/>
      <c r="J17" s="154"/>
      <c r="K17" s="155"/>
    </row>
    <row r="18" spans="2:12" x14ac:dyDescent="0.3">
      <c r="B18" s="148"/>
      <c r="C18" s="159"/>
      <c r="D18" s="150"/>
      <c r="E18" s="151"/>
      <c r="F18" s="159"/>
      <c r="G18" s="150"/>
      <c r="H18" s="160"/>
      <c r="I18" s="161"/>
      <c r="J18" s="154"/>
      <c r="K18" s="162"/>
    </row>
    <row r="19" spans="2:12" ht="15" customHeight="1" x14ac:dyDescent="0.3">
      <c r="B19" s="1003" t="s">
        <v>17</v>
      </c>
      <c r="C19" s="1004"/>
      <c r="D19" s="163">
        <f>SUM(D15:D16)</f>
        <v>0</v>
      </c>
      <c r="E19" s="1005" t="s">
        <v>17</v>
      </c>
      <c r="F19" s="1006"/>
      <c r="G19" s="163">
        <v>1</v>
      </c>
      <c r="H19" s="164"/>
      <c r="I19" s="165">
        <f>SUM(I14:I18)</f>
        <v>0</v>
      </c>
      <c r="J19" s="166"/>
      <c r="K19" s="166"/>
    </row>
    <row r="23" spans="2:12" x14ac:dyDescent="0.3">
      <c r="L23" s="137"/>
    </row>
    <row r="24" spans="2:12" x14ac:dyDescent="0.3">
      <c r="L24" s="137"/>
    </row>
    <row r="25" spans="2:12" x14ac:dyDescent="0.3">
      <c r="L25" s="137"/>
    </row>
    <row r="26" spans="2:12" x14ac:dyDescent="0.3">
      <c r="L26" s="137"/>
    </row>
    <row r="27" spans="2:12" x14ac:dyDescent="0.3">
      <c r="L27" s="137"/>
    </row>
    <row r="28" spans="2:12" x14ac:dyDescent="0.3">
      <c r="L28" s="137"/>
    </row>
    <row r="30" spans="2:12" x14ac:dyDescent="0.3">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4.4" x14ac:dyDescent="0.3"/>
  <sheetData>
    <row r="9" spans="10:12" x14ac:dyDescent="0.3">
      <c r="K9" s="136" t="s">
        <v>213</v>
      </c>
      <c r="L9" s="136" t="s">
        <v>214</v>
      </c>
    </row>
    <row r="10" spans="10:12" x14ac:dyDescent="0.3">
      <c r="J10" s="133" t="s">
        <v>208</v>
      </c>
      <c r="K10" s="133">
        <v>77</v>
      </c>
      <c r="L10" s="133">
        <v>2</v>
      </c>
    </row>
    <row r="11" spans="10:12" x14ac:dyDescent="0.3">
      <c r="J11" s="102"/>
      <c r="K11" s="102"/>
      <c r="L11" s="102">
        <v>37</v>
      </c>
    </row>
    <row r="12" spans="10:12" x14ac:dyDescent="0.3">
      <c r="J12" s="102"/>
      <c r="K12" s="102"/>
      <c r="L12" s="102">
        <v>43</v>
      </c>
    </row>
    <row r="13" spans="10:12" x14ac:dyDescent="0.3">
      <c r="K13" s="102" t="s">
        <v>4</v>
      </c>
      <c r="L13" s="131">
        <f>SUM(L10:L12)</f>
        <v>82</v>
      </c>
    </row>
    <row r="14" spans="10:12" x14ac:dyDescent="0.3">
      <c r="J14" s="133" t="s">
        <v>209</v>
      </c>
      <c r="K14" s="133">
        <v>115</v>
      </c>
      <c r="L14" s="133">
        <v>16</v>
      </c>
    </row>
    <row r="15" spans="10:12" x14ac:dyDescent="0.3">
      <c r="J15" s="102"/>
      <c r="K15" s="102"/>
      <c r="L15" s="102">
        <v>27</v>
      </c>
    </row>
    <row r="16" spans="10:12" x14ac:dyDescent="0.3">
      <c r="J16" s="102"/>
      <c r="K16" s="102"/>
      <c r="L16" s="102">
        <v>10</v>
      </c>
    </row>
    <row r="17" spans="10:14" x14ac:dyDescent="0.3">
      <c r="J17" s="102"/>
      <c r="K17" s="102" t="s">
        <v>4</v>
      </c>
      <c r="L17" s="131">
        <f>SUM(L14:L16)</f>
        <v>53</v>
      </c>
    </row>
    <row r="18" spans="10:14" x14ac:dyDescent="0.3">
      <c r="J18" s="133" t="s">
        <v>210</v>
      </c>
      <c r="K18" s="133">
        <v>7</v>
      </c>
      <c r="L18" s="133">
        <v>13</v>
      </c>
    </row>
    <row r="19" spans="10:14" x14ac:dyDescent="0.3">
      <c r="J19" s="102"/>
      <c r="K19" s="102"/>
      <c r="L19" s="102">
        <v>14</v>
      </c>
    </row>
    <row r="20" spans="10:14" x14ac:dyDescent="0.3">
      <c r="J20" s="102"/>
      <c r="K20" s="102"/>
      <c r="L20" s="102">
        <v>10</v>
      </c>
    </row>
    <row r="21" spans="10:14" x14ac:dyDescent="0.3">
      <c r="J21" s="102"/>
      <c r="K21" s="102" t="s">
        <v>4</v>
      </c>
      <c r="L21" s="131">
        <f>SUM(L18:L20)</f>
        <v>37</v>
      </c>
    </row>
    <row r="22" spans="10:14" x14ac:dyDescent="0.3">
      <c r="J22" s="133" t="s">
        <v>211</v>
      </c>
      <c r="K22" s="133">
        <v>52</v>
      </c>
      <c r="L22" s="133">
        <v>10</v>
      </c>
    </row>
    <row r="23" spans="10:14" x14ac:dyDescent="0.3">
      <c r="J23" s="102"/>
      <c r="K23" s="102"/>
      <c r="L23" s="102">
        <v>0</v>
      </c>
    </row>
    <row r="24" spans="10:14" x14ac:dyDescent="0.3">
      <c r="J24" s="102"/>
      <c r="K24" s="102"/>
      <c r="L24" s="102">
        <v>59</v>
      </c>
    </row>
    <row r="25" spans="10:14" x14ac:dyDescent="0.3">
      <c r="J25" s="102"/>
      <c r="K25" s="102" t="s">
        <v>4</v>
      </c>
      <c r="L25" s="131">
        <f>SUM(L22:L24)</f>
        <v>69</v>
      </c>
    </row>
    <row r="27" spans="10:14" x14ac:dyDescent="0.3">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4.4" x14ac:dyDescent="0.3"/>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867187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9" width="22.44140625" style="7" customWidth="1"/>
    <col min="10" max="11" width="22.44140625" style="10" customWidth="1"/>
    <col min="12" max="21" width="10.88671875" style="11"/>
    <col min="22" max="24" width="10.88671875" style="12"/>
    <col min="25" max="16384" width="10.88671875" style="7"/>
  </cols>
  <sheetData>
    <row r="1" spans="2:14" ht="6" customHeight="1" thickBot="1" x14ac:dyDescent="0.3"/>
    <row r="2" spans="2:14" ht="25.5" customHeight="1" x14ac:dyDescent="0.25">
      <c r="B2" s="414"/>
      <c r="C2" s="412" t="s">
        <v>24</v>
      </c>
      <c r="D2" s="412"/>
      <c r="E2" s="412"/>
      <c r="F2" s="412"/>
      <c r="G2" s="412"/>
      <c r="H2" s="412"/>
      <c r="I2" s="416"/>
      <c r="J2" s="13"/>
      <c r="K2" s="13"/>
      <c r="M2" s="14" t="s">
        <v>47</v>
      </c>
    </row>
    <row r="3" spans="2:14" ht="25.5" customHeight="1" x14ac:dyDescent="0.25">
      <c r="B3" s="415"/>
      <c r="C3" s="413" t="s">
        <v>25</v>
      </c>
      <c r="D3" s="413"/>
      <c r="E3" s="413"/>
      <c r="F3" s="413"/>
      <c r="G3" s="413"/>
      <c r="H3" s="413"/>
      <c r="I3" s="417"/>
      <c r="J3" s="13"/>
      <c r="K3" s="13"/>
      <c r="M3" s="14" t="s">
        <v>48</v>
      </c>
    </row>
    <row r="4" spans="2:14" ht="25.5" customHeight="1" x14ac:dyDescent="0.25">
      <c r="B4" s="415"/>
      <c r="C4" s="413" t="s">
        <v>49</v>
      </c>
      <c r="D4" s="413"/>
      <c r="E4" s="413"/>
      <c r="F4" s="413"/>
      <c r="G4" s="413"/>
      <c r="H4" s="413"/>
      <c r="I4" s="417"/>
      <c r="J4" s="13"/>
      <c r="K4" s="13"/>
      <c r="M4" s="14" t="s">
        <v>50</v>
      </c>
    </row>
    <row r="5" spans="2:14" ht="25.5" customHeight="1" x14ac:dyDescent="0.25">
      <c r="B5" s="415"/>
      <c r="C5" s="413" t="s">
        <v>51</v>
      </c>
      <c r="D5" s="413"/>
      <c r="E5" s="413"/>
      <c r="F5" s="413"/>
      <c r="G5" s="418" t="s">
        <v>52</v>
      </c>
      <c r="H5" s="418"/>
      <c r="I5" s="417"/>
      <c r="J5" s="13"/>
      <c r="K5" s="13"/>
      <c r="M5" s="14" t="s">
        <v>53</v>
      </c>
    </row>
    <row r="6" spans="2:14" ht="23.25" customHeight="1" x14ac:dyDescent="0.25">
      <c r="B6" s="419" t="s">
        <v>54</v>
      </c>
      <c r="C6" s="420"/>
      <c r="D6" s="420"/>
      <c r="E6" s="420"/>
      <c r="F6" s="420"/>
      <c r="G6" s="420"/>
      <c r="H6" s="420"/>
      <c r="I6" s="421"/>
      <c r="J6" s="15"/>
      <c r="K6" s="15"/>
    </row>
    <row r="7" spans="2:14" ht="24" customHeight="1" x14ac:dyDescent="0.25">
      <c r="B7" s="422" t="s">
        <v>55</v>
      </c>
      <c r="C7" s="423"/>
      <c r="D7" s="423"/>
      <c r="E7" s="423"/>
      <c r="F7" s="423"/>
      <c r="G7" s="423"/>
      <c r="H7" s="423"/>
      <c r="I7" s="424"/>
      <c r="J7" s="16"/>
      <c r="K7" s="16"/>
    </row>
    <row r="8" spans="2:14" ht="24" customHeight="1" x14ac:dyDescent="0.25">
      <c r="B8" s="425" t="s">
        <v>56</v>
      </c>
      <c r="C8" s="426"/>
      <c r="D8" s="426"/>
      <c r="E8" s="426"/>
      <c r="F8" s="426"/>
      <c r="G8" s="426"/>
      <c r="H8" s="426"/>
      <c r="I8" s="427"/>
      <c r="J8" s="58"/>
      <c r="K8" s="58"/>
      <c r="N8" s="6" t="s">
        <v>57</v>
      </c>
    </row>
    <row r="9" spans="2:14" ht="30.75" customHeight="1" x14ac:dyDescent="0.25">
      <c r="B9" s="113" t="s">
        <v>58</v>
      </c>
      <c r="C9" s="59">
        <v>231</v>
      </c>
      <c r="D9" s="433" t="s">
        <v>59</v>
      </c>
      <c r="E9" s="433"/>
      <c r="F9" s="434" t="s">
        <v>201</v>
      </c>
      <c r="G9" s="435"/>
      <c r="H9" s="435"/>
      <c r="I9" s="436"/>
      <c r="J9" s="17"/>
      <c r="K9" s="17"/>
      <c r="M9" s="14" t="s">
        <v>60</v>
      </c>
      <c r="N9" s="6" t="s">
        <v>61</v>
      </c>
    </row>
    <row r="10" spans="2:14" ht="30.75" customHeight="1" x14ac:dyDescent="0.25">
      <c r="B10" s="20" t="s">
        <v>62</v>
      </c>
      <c r="C10" s="60" t="s">
        <v>81</v>
      </c>
      <c r="D10" s="437" t="s">
        <v>63</v>
      </c>
      <c r="E10" s="438"/>
      <c r="F10" s="428" t="s">
        <v>155</v>
      </c>
      <c r="G10" s="429"/>
      <c r="H10" s="18" t="s">
        <v>64</v>
      </c>
      <c r="I10" s="115" t="s">
        <v>81</v>
      </c>
      <c r="J10" s="19"/>
      <c r="K10" s="19"/>
      <c r="M10" s="14" t="s">
        <v>65</v>
      </c>
      <c r="N10" s="6" t="s">
        <v>66</v>
      </c>
    </row>
    <row r="11" spans="2:14" ht="30.75" customHeight="1" x14ac:dyDescent="0.25">
      <c r="B11" s="20" t="s">
        <v>67</v>
      </c>
      <c r="C11" s="430" t="s">
        <v>156</v>
      </c>
      <c r="D11" s="430"/>
      <c r="E11" s="430"/>
      <c r="F11" s="430"/>
      <c r="G11" s="18" t="s">
        <v>68</v>
      </c>
      <c r="H11" s="431">
        <v>1032</v>
      </c>
      <c r="I11" s="432"/>
      <c r="J11" s="21"/>
      <c r="K11" s="21"/>
      <c r="M11" s="14" t="s">
        <v>69</v>
      </c>
      <c r="N11" s="6" t="s">
        <v>70</v>
      </c>
    </row>
    <row r="12" spans="2:14" ht="30.75" customHeight="1" x14ac:dyDescent="0.25">
      <c r="B12" s="20" t="s">
        <v>71</v>
      </c>
      <c r="C12" s="439" t="s">
        <v>65</v>
      </c>
      <c r="D12" s="439"/>
      <c r="E12" s="439"/>
      <c r="F12" s="439"/>
      <c r="G12" s="18" t="s">
        <v>72</v>
      </c>
      <c r="H12" s="440" t="s">
        <v>157</v>
      </c>
      <c r="I12" s="441"/>
      <c r="J12" s="22"/>
      <c r="K12" s="22"/>
      <c r="M12" s="23" t="s">
        <v>73</v>
      </c>
    </row>
    <row r="13" spans="2:14" ht="30.75" customHeight="1" x14ac:dyDescent="0.25">
      <c r="B13" s="20" t="s">
        <v>74</v>
      </c>
      <c r="C13" s="442" t="s">
        <v>45</v>
      </c>
      <c r="D13" s="442"/>
      <c r="E13" s="442"/>
      <c r="F13" s="442"/>
      <c r="G13" s="442"/>
      <c r="H13" s="442"/>
      <c r="I13" s="443"/>
      <c r="J13" s="24"/>
      <c r="K13" s="24"/>
      <c r="M13" s="23"/>
    </row>
    <row r="14" spans="2:14" ht="30.75" customHeight="1" x14ac:dyDescent="0.25">
      <c r="B14" s="20" t="s">
        <v>75</v>
      </c>
      <c r="C14" s="428" t="s">
        <v>202</v>
      </c>
      <c r="D14" s="429"/>
      <c r="E14" s="429"/>
      <c r="F14" s="429"/>
      <c r="G14" s="429"/>
      <c r="H14" s="429"/>
      <c r="I14" s="444"/>
      <c r="J14" s="19"/>
      <c r="K14" s="19"/>
      <c r="M14" s="23"/>
      <c r="N14" s="6" t="s">
        <v>76</v>
      </c>
    </row>
    <row r="15" spans="2:14" ht="30.75" customHeight="1" x14ac:dyDescent="0.25">
      <c r="B15" s="20" t="s">
        <v>77</v>
      </c>
      <c r="C15" s="445" t="s">
        <v>203</v>
      </c>
      <c r="D15" s="445"/>
      <c r="E15" s="445"/>
      <c r="F15" s="445"/>
      <c r="G15" s="18" t="s">
        <v>78</v>
      </c>
      <c r="H15" s="446" t="s">
        <v>91</v>
      </c>
      <c r="I15" s="447"/>
      <c r="J15" s="19"/>
      <c r="K15" s="19"/>
      <c r="M15" s="23" t="s">
        <v>80</v>
      </c>
      <c r="N15" s="6" t="s">
        <v>81</v>
      </c>
    </row>
    <row r="16" spans="2:14" ht="30.75" customHeight="1" x14ac:dyDescent="0.25">
      <c r="B16" s="20" t="s">
        <v>82</v>
      </c>
      <c r="C16" s="448" t="s">
        <v>215</v>
      </c>
      <c r="D16" s="449"/>
      <c r="E16" s="449"/>
      <c r="F16" s="449"/>
      <c r="G16" s="18" t="s">
        <v>83</v>
      </c>
      <c r="H16" s="446" t="s">
        <v>70</v>
      </c>
      <c r="I16" s="447"/>
      <c r="J16" s="19"/>
      <c r="K16" s="19"/>
      <c r="M16" s="23" t="s">
        <v>84</v>
      </c>
    </row>
    <row r="17" spans="2:14" ht="36" customHeight="1" x14ac:dyDescent="0.25">
      <c r="B17" s="20" t="s">
        <v>85</v>
      </c>
      <c r="C17" s="442" t="s">
        <v>204</v>
      </c>
      <c r="D17" s="442"/>
      <c r="E17" s="442"/>
      <c r="F17" s="442"/>
      <c r="G17" s="442"/>
      <c r="H17" s="442"/>
      <c r="I17" s="443"/>
      <c r="J17" s="24"/>
      <c r="K17" s="24"/>
      <c r="M17" s="23" t="s">
        <v>86</v>
      </c>
      <c r="N17" s="6" t="s">
        <v>39</v>
      </c>
    </row>
    <row r="18" spans="2:14" ht="30.75" customHeight="1" x14ac:dyDescent="0.25">
      <c r="B18" s="20" t="s">
        <v>87</v>
      </c>
      <c r="C18" s="445" t="s">
        <v>163</v>
      </c>
      <c r="D18" s="445"/>
      <c r="E18" s="445"/>
      <c r="F18" s="445"/>
      <c r="G18" s="445"/>
      <c r="H18" s="445"/>
      <c r="I18" s="450"/>
      <c r="J18" s="25"/>
      <c r="K18" s="25"/>
      <c r="M18" s="23" t="s">
        <v>88</v>
      </c>
      <c r="N18" s="6" t="s">
        <v>40</v>
      </c>
    </row>
    <row r="19" spans="2:14" ht="30.75" customHeight="1" x14ac:dyDescent="0.25">
      <c r="B19" s="20" t="s">
        <v>89</v>
      </c>
      <c r="C19" s="445" t="s">
        <v>159</v>
      </c>
      <c r="D19" s="445"/>
      <c r="E19" s="445"/>
      <c r="F19" s="445"/>
      <c r="G19" s="445"/>
      <c r="H19" s="445"/>
      <c r="I19" s="450"/>
      <c r="J19" s="26"/>
      <c r="K19" s="26"/>
      <c r="M19" s="23"/>
      <c r="N19" s="6" t="s">
        <v>41</v>
      </c>
    </row>
    <row r="20" spans="2:14" ht="30.75" customHeight="1" x14ac:dyDescent="0.25">
      <c r="B20" s="20" t="s">
        <v>90</v>
      </c>
      <c r="C20" s="451" t="s">
        <v>151</v>
      </c>
      <c r="D20" s="451"/>
      <c r="E20" s="451"/>
      <c r="F20" s="451"/>
      <c r="G20" s="451"/>
      <c r="H20" s="451"/>
      <c r="I20" s="452"/>
      <c r="J20" s="27"/>
      <c r="K20" s="27"/>
      <c r="M20" s="23" t="s">
        <v>91</v>
      </c>
      <c r="N20" s="6" t="s">
        <v>42</v>
      </c>
    </row>
    <row r="21" spans="2:14" ht="27.75" customHeight="1" x14ac:dyDescent="0.25">
      <c r="B21" s="453" t="s">
        <v>92</v>
      </c>
      <c r="C21" s="455" t="s">
        <v>93</v>
      </c>
      <c r="D21" s="455"/>
      <c r="E21" s="455"/>
      <c r="F21" s="456" t="s">
        <v>94</v>
      </c>
      <c r="G21" s="456"/>
      <c r="H21" s="456"/>
      <c r="I21" s="457"/>
      <c r="J21" s="28"/>
      <c r="K21" s="28"/>
      <c r="M21" s="23" t="s">
        <v>79</v>
      </c>
      <c r="N21" s="6" t="s">
        <v>43</v>
      </c>
    </row>
    <row r="22" spans="2:14" ht="27" customHeight="1" x14ac:dyDescent="0.25">
      <c r="B22" s="454"/>
      <c r="C22" s="445" t="s">
        <v>160</v>
      </c>
      <c r="D22" s="445"/>
      <c r="E22" s="445"/>
      <c r="F22" s="445" t="s">
        <v>161</v>
      </c>
      <c r="G22" s="445"/>
      <c r="H22" s="445"/>
      <c r="I22" s="450"/>
      <c r="J22" s="26"/>
      <c r="K22" s="26"/>
      <c r="M22" s="23" t="s">
        <v>95</v>
      </c>
      <c r="N22" s="6" t="s">
        <v>44</v>
      </c>
    </row>
    <row r="23" spans="2:14" ht="39.75" customHeight="1" x14ac:dyDescent="0.25">
      <c r="B23" s="20" t="s">
        <v>96</v>
      </c>
      <c r="C23" s="446" t="s">
        <v>151</v>
      </c>
      <c r="D23" s="446"/>
      <c r="E23" s="446"/>
      <c r="F23" s="446" t="s">
        <v>151</v>
      </c>
      <c r="G23" s="446"/>
      <c r="H23" s="446"/>
      <c r="I23" s="447"/>
      <c r="J23" s="19"/>
      <c r="K23" s="19"/>
      <c r="M23" s="23"/>
      <c r="N23" s="6" t="s">
        <v>45</v>
      </c>
    </row>
    <row r="24" spans="2:14" ht="44.25" customHeight="1" x14ac:dyDescent="0.25">
      <c r="B24" s="20" t="s">
        <v>97</v>
      </c>
      <c r="C24" s="467" t="s">
        <v>205</v>
      </c>
      <c r="D24" s="468"/>
      <c r="E24" s="469"/>
      <c r="F24" s="434" t="s">
        <v>206</v>
      </c>
      <c r="G24" s="435"/>
      <c r="H24" s="435"/>
      <c r="I24" s="436"/>
      <c r="J24" s="25"/>
      <c r="K24" s="25"/>
      <c r="M24" s="29"/>
      <c r="N24" s="6" t="s">
        <v>46</v>
      </c>
    </row>
    <row r="25" spans="2:14" ht="29.25" customHeight="1" x14ac:dyDescent="0.25">
      <c r="B25" s="20" t="s">
        <v>98</v>
      </c>
      <c r="C25" s="470" t="s">
        <v>215</v>
      </c>
      <c r="D25" s="471"/>
      <c r="E25" s="472"/>
      <c r="F25" s="18" t="s">
        <v>99</v>
      </c>
      <c r="G25" s="473">
        <v>0.3</v>
      </c>
      <c r="H25" s="474"/>
      <c r="I25" s="475"/>
      <c r="J25" s="30"/>
      <c r="K25" s="30"/>
      <c r="M25" s="29"/>
    </row>
    <row r="26" spans="2:14" ht="27" customHeight="1" x14ac:dyDescent="0.25">
      <c r="B26" s="20" t="s">
        <v>100</v>
      </c>
      <c r="C26" s="434" t="s">
        <v>216</v>
      </c>
      <c r="D26" s="435"/>
      <c r="E26" s="476"/>
      <c r="F26" s="18" t="s">
        <v>101</v>
      </c>
      <c r="G26" s="477">
        <v>0.3</v>
      </c>
      <c r="H26" s="478"/>
      <c r="I26" s="479"/>
      <c r="J26" s="31"/>
      <c r="K26" s="31"/>
      <c r="M26" s="29"/>
    </row>
    <row r="27" spans="2:14" ht="47.25" customHeight="1" x14ac:dyDescent="0.25">
      <c r="B27" s="112" t="s">
        <v>102</v>
      </c>
      <c r="C27" s="480" t="s">
        <v>86</v>
      </c>
      <c r="D27" s="481"/>
      <c r="E27" s="482"/>
      <c r="F27" s="32" t="s">
        <v>103</v>
      </c>
      <c r="G27" s="477" t="s">
        <v>182</v>
      </c>
      <c r="H27" s="478"/>
      <c r="I27" s="479"/>
      <c r="J27" s="28"/>
      <c r="K27" s="28"/>
      <c r="M27" s="29"/>
    </row>
    <row r="28" spans="2:14" ht="30" customHeight="1" x14ac:dyDescent="0.25">
      <c r="B28" s="483" t="s">
        <v>104</v>
      </c>
      <c r="C28" s="484"/>
      <c r="D28" s="484"/>
      <c r="E28" s="484"/>
      <c r="F28" s="484"/>
      <c r="G28" s="484"/>
      <c r="H28" s="484"/>
      <c r="I28" s="485"/>
      <c r="J28" s="58"/>
      <c r="K28" s="58"/>
      <c r="M28" s="29"/>
    </row>
    <row r="29" spans="2:14" ht="56.25" customHeight="1" x14ac:dyDescent="0.25">
      <c r="B29" s="33" t="s">
        <v>105</v>
      </c>
      <c r="C29" s="34" t="s">
        <v>106</v>
      </c>
      <c r="D29" s="34" t="s">
        <v>107</v>
      </c>
      <c r="E29" s="34" t="s">
        <v>108</v>
      </c>
      <c r="F29" s="34" t="s">
        <v>109</v>
      </c>
      <c r="G29" s="35" t="s">
        <v>110</v>
      </c>
      <c r="H29" s="35" t="s">
        <v>111</v>
      </c>
      <c r="I29" s="36" t="s">
        <v>112</v>
      </c>
      <c r="J29" s="70" t="s">
        <v>162</v>
      </c>
      <c r="K29" s="26"/>
      <c r="M29" s="29"/>
    </row>
    <row r="30" spans="2:14" ht="19.5" customHeight="1" x14ac:dyDescent="0.25">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5">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5">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5">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5">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5">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5">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5">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5">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5">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5">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5">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5">
      <c r="B42" s="77" t="s">
        <v>125</v>
      </c>
      <c r="C42" s="486" t="s">
        <v>224</v>
      </c>
      <c r="D42" s="486"/>
      <c r="E42" s="486"/>
      <c r="F42" s="486"/>
      <c r="G42" s="486"/>
      <c r="H42" s="486"/>
      <c r="I42" s="487"/>
      <c r="J42" s="39"/>
      <c r="K42" s="39"/>
    </row>
    <row r="43" spans="2:11" ht="29.25" customHeight="1" x14ac:dyDescent="0.25">
      <c r="B43" s="483" t="s">
        <v>126</v>
      </c>
      <c r="C43" s="484"/>
      <c r="D43" s="484"/>
      <c r="E43" s="484"/>
      <c r="F43" s="484"/>
      <c r="G43" s="484"/>
      <c r="H43" s="484"/>
      <c r="I43" s="485"/>
      <c r="J43" s="58"/>
      <c r="K43" s="58"/>
    </row>
    <row r="44" spans="2:11" ht="32.25" customHeight="1" x14ac:dyDescent="0.25">
      <c r="B44" s="458"/>
      <c r="C44" s="459"/>
      <c r="D44" s="459"/>
      <c r="E44" s="459"/>
      <c r="F44" s="459"/>
      <c r="G44" s="459"/>
      <c r="H44" s="459"/>
      <c r="I44" s="460"/>
      <c r="J44" s="58"/>
      <c r="K44" s="58"/>
    </row>
    <row r="45" spans="2:11" ht="32.25" customHeight="1" x14ac:dyDescent="0.25">
      <c r="B45" s="461"/>
      <c r="C45" s="462"/>
      <c r="D45" s="462"/>
      <c r="E45" s="462"/>
      <c r="F45" s="462"/>
      <c r="G45" s="462"/>
      <c r="H45" s="462"/>
      <c r="I45" s="463"/>
      <c r="J45" s="39"/>
      <c r="K45" s="39"/>
    </row>
    <row r="46" spans="2:11" ht="32.25" customHeight="1" x14ac:dyDescent="0.25">
      <c r="B46" s="461"/>
      <c r="C46" s="462"/>
      <c r="D46" s="462"/>
      <c r="E46" s="462"/>
      <c r="F46" s="462"/>
      <c r="G46" s="462"/>
      <c r="H46" s="462"/>
      <c r="I46" s="463"/>
      <c r="J46" s="39"/>
      <c r="K46" s="39"/>
    </row>
    <row r="47" spans="2:11" ht="32.25" customHeight="1" x14ac:dyDescent="0.25">
      <c r="B47" s="461"/>
      <c r="C47" s="462"/>
      <c r="D47" s="462"/>
      <c r="E47" s="462"/>
      <c r="F47" s="462"/>
      <c r="G47" s="462"/>
      <c r="H47" s="462"/>
      <c r="I47" s="463"/>
      <c r="J47" s="39"/>
      <c r="K47" s="39"/>
    </row>
    <row r="48" spans="2:11" ht="32.25" customHeight="1" x14ac:dyDescent="0.25">
      <c r="B48" s="464"/>
      <c r="C48" s="465"/>
      <c r="D48" s="465"/>
      <c r="E48" s="465"/>
      <c r="F48" s="465"/>
      <c r="G48" s="465"/>
      <c r="H48" s="465"/>
      <c r="I48" s="466"/>
      <c r="J48" s="40"/>
      <c r="K48" s="40"/>
    </row>
    <row r="49" spans="2:11" ht="83.25" customHeight="1" x14ac:dyDescent="0.25">
      <c r="B49" s="20" t="s">
        <v>127</v>
      </c>
      <c r="C49" s="486" t="s">
        <v>224</v>
      </c>
      <c r="D49" s="486"/>
      <c r="E49" s="486"/>
      <c r="F49" s="486"/>
      <c r="G49" s="486"/>
      <c r="H49" s="486"/>
      <c r="I49" s="487"/>
      <c r="J49" s="41"/>
      <c r="K49" s="41"/>
    </row>
    <row r="50" spans="2:11" ht="34.5" customHeight="1" x14ac:dyDescent="0.25">
      <c r="B50" s="20" t="s">
        <v>128</v>
      </c>
      <c r="C50" s="488" t="s">
        <v>182</v>
      </c>
      <c r="D50" s="488"/>
      <c r="E50" s="488"/>
      <c r="F50" s="488"/>
      <c r="G50" s="488"/>
      <c r="H50" s="488"/>
      <c r="I50" s="489"/>
      <c r="J50" s="41"/>
      <c r="K50" s="41"/>
    </row>
    <row r="51" spans="2:11" ht="34.5" customHeight="1" x14ac:dyDescent="0.25">
      <c r="B51" s="114" t="s">
        <v>129</v>
      </c>
      <c r="C51" s="490" t="s">
        <v>225</v>
      </c>
      <c r="D51" s="491"/>
      <c r="E51" s="491"/>
      <c r="F51" s="491"/>
      <c r="G51" s="491"/>
      <c r="H51" s="491"/>
      <c r="I51" s="492"/>
      <c r="J51" s="41"/>
      <c r="K51" s="41"/>
    </row>
    <row r="52" spans="2:11" ht="29.25" customHeight="1" x14ac:dyDescent="0.25">
      <c r="B52" s="483" t="s">
        <v>130</v>
      </c>
      <c r="C52" s="484"/>
      <c r="D52" s="484"/>
      <c r="E52" s="484"/>
      <c r="F52" s="484"/>
      <c r="G52" s="484"/>
      <c r="H52" s="484"/>
      <c r="I52" s="485"/>
      <c r="J52" s="41"/>
      <c r="K52" s="41"/>
    </row>
    <row r="53" spans="2:11" ht="33" customHeight="1" x14ac:dyDescent="0.25">
      <c r="B53" s="493" t="s">
        <v>131</v>
      </c>
      <c r="C53" s="111" t="s">
        <v>132</v>
      </c>
      <c r="D53" s="494" t="s">
        <v>133</v>
      </c>
      <c r="E53" s="494"/>
      <c r="F53" s="494"/>
      <c r="G53" s="494" t="s">
        <v>134</v>
      </c>
      <c r="H53" s="494"/>
      <c r="I53" s="495"/>
      <c r="J53" s="42"/>
      <c r="K53" s="42"/>
    </row>
    <row r="54" spans="2:11" ht="31.5" customHeight="1" x14ac:dyDescent="0.25">
      <c r="B54" s="493"/>
      <c r="C54" s="43"/>
      <c r="D54" s="488"/>
      <c r="E54" s="488"/>
      <c r="F54" s="488"/>
      <c r="G54" s="496"/>
      <c r="H54" s="496"/>
      <c r="I54" s="497"/>
      <c r="J54" s="42"/>
      <c r="K54" s="42"/>
    </row>
    <row r="55" spans="2:11" ht="31.5" customHeight="1" x14ac:dyDescent="0.25">
      <c r="B55" s="114" t="s">
        <v>135</v>
      </c>
      <c r="C55" s="509" t="s">
        <v>164</v>
      </c>
      <c r="D55" s="509"/>
      <c r="E55" s="510" t="s">
        <v>136</v>
      </c>
      <c r="F55" s="510"/>
      <c r="G55" s="509" t="s">
        <v>186</v>
      </c>
      <c r="H55" s="509"/>
      <c r="I55" s="511"/>
      <c r="J55" s="44"/>
      <c r="K55" s="44"/>
    </row>
    <row r="56" spans="2:11" ht="31.5" customHeight="1" x14ac:dyDescent="0.25">
      <c r="B56" s="114" t="s">
        <v>137</v>
      </c>
      <c r="C56" s="488" t="s">
        <v>364</v>
      </c>
      <c r="D56" s="488"/>
      <c r="E56" s="512" t="s">
        <v>138</v>
      </c>
      <c r="F56" s="512"/>
      <c r="G56" s="509" t="s">
        <v>184</v>
      </c>
      <c r="H56" s="509"/>
      <c r="I56" s="511"/>
      <c r="J56" s="44"/>
      <c r="K56" s="44"/>
    </row>
    <row r="57" spans="2:11" ht="31.5" customHeight="1" x14ac:dyDescent="0.25">
      <c r="B57" s="114" t="s">
        <v>139</v>
      </c>
      <c r="C57" s="488"/>
      <c r="D57" s="488"/>
      <c r="E57" s="498" t="s">
        <v>140</v>
      </c>
      <c r="F57" s="499"/>
      <c r="G57" s="502"/>
      <c r="H57" s="503"/>
      <c r="I57" s="504"/>
      <c r="J57" s="45"/>
      <c r="K57" s="45"/>
    </row>
    <row r="58" spans="2:11" ht="31.5" customHeight="1" thickBot="1" x14ac:dyDescent="0.3">
      <c r="B58" s="78" t="s">
        <v>141</v>
      </c>
      <c r="C58" s="508"/>
      <c r="D58" s="508"/>
      <c r="E58" s="500"/>
      <c r="F58" s="501"/>
      <c r="G58" s="505"/>
      <c r="H58" s="506"/>
      <c r="I58" s="507"/>
      <c r="J58" s="45"/>
      <c r="K58" s="45"/>
    </row>
    <row r="59" spans="2:11" hidden="1" x14ac:dyDescent="0.25">
      <c r="B59" s="3"/>
      <c r="C59" s="3"/>
      <c r="D59" s="5"/>
      <c r="E59" s="5"/>
      <c r="F59" s="5"/>
      <c r="G59" s="5"/>
      <c r="H59" s="5"/>
      <c r="I59" s="61"/>
      <c r="J59" s="46"/>
      <c r="K59" s="46"/>
    </row>
    <row r="60" spans="2:11" hidden="1" x14ac:dyDescent="0.25">
      <c r="B60" s="62"/>
      <c r="C60" s="63"/>
      <c r="D60" s="63"/>
      <c r="E60" s="64"/>
      <c r="F60" s="64"/>
      <c r="G60" s="65"/>
      <c r="H60" s="66"/>
      <c r="I60" s="63"/>
      <c r="J60" s="47"/>
      <c r="K60" s="47"/>
    </row>
    <row r="61" spans="2:11" hidden="1" x14ac:dyDescent="0.25">
      <c r="B61" s="62"/>
      <c r="C61" s="63"/>
      <c r="D61" s="63"/>
      <c r="E61" s="64"/>
      <c r="F61" s="64"/>
      <c r="G61" s="65"/>
      <c r="H61" s="66"/>
      <c r="I61" s="63"/>
      <c r="J61" s="47"/>
      <c r="K61" s="47"/>
    </row>
    <row r="62" spans="2:11" hidden="1" x14ac:dyDescent="0.25">
      <c r="B62" s="62"/>
      <c r="C62" s="63"/>
      <c r="D62" s="63"/>
      <c r="E62" s="64"/>
      <c r="F62" s="64"/>
      <c r="G62" s="65"/>
      <c r="H62" s="66"/>
      <c r="I62" s="63"/>
      <c r="J62" s="47"/>
      <c r="K62" s="47"/>
    </row>
    <row r="63" spans="2:11" hidden="1" x14ac:dyDescent="0.25">
      <c r="B63" s="62"/>
      <c r="C63" s="63"/>
      <c r="D63" s="63"/>
      <c r="E63" s="64"/>
      <c r="F63" s="64"/>
      <c r="G63" s="65"/>
      <c r="H63" s="66"/>
      <c r="I63" s="63"/>
      <c r="J63" s="47"/>
      <c r="K63" s="47"/>
    </row>
    <row r="64" spans="2:11" hidden="1" x14ac:dyDescent="0.25">
      <c r="B64" s="62"/>
      <c r="C64" s="63"/>
      <c r="D64" s="63"/>
      <c r="E64" s="64"/>
      <c r="F64" s="64"/>
      <c r="G64" s="65"/>
      <c r="H64" s="66"/>
      <c r="I64" s="63"/>
      <c r="J64" s="47"/>
      <c r="K64" s="47"/>
    </row>
    <row r="65" spans="2:11" hidden="1" x14ac:dyDescent="0.25">
      <c r="B65" s="62"/>
      <c r="C65" s="63"/>
      <c r="D65" s="63"/>
      <c r="E65" s="64"/>
      <c r="F65" s="64"/>
      <c r="G65" s="65"/>
      <c r="H65" s="66"/>
      <c r="I65" s="63"/>
      <c r="J65" s="47"/>
      <c r="K65" s="47"/>
    </row>
    <row r="66" spans="2:11" hidden="1" x14ac:dyDescent="0.25">
      <c r="B66" s="62"/>
      <c r="C66" s="63"/>
      <c r="D66" s="63"/>
      <c r="E66" s="64"/>
      <c r="F66" s="64"/>
      <c r="G66" s="65"/>
      <c r="H66" s="66"/>
      <c r="I66" s="63"/>
      <c r="J66" s="47"/>
      <c r="K66" s="47"/>
    </row>
    <row r="67" spans="2:11" hidden="1" x14ac:dyDescent="0.25">
      <c r="B67" s="62"/>
      <c r="C67" s="63"/>
      <c r="D67" s="63"/>
      <c r="E67" s="64"/>
      <c r="F67" s="64"/>
      <c r="G67" s="65"/>
      <c r="H67" s="66"/>
      <c r="I67" s="63"/>
      <c r="J67" s="47"/>
      <c r="K67" s="47"/>
    </row>
    <row r="68" spans="2:11" x14ac:dyDescent="0.25">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4.4" x14ac:dyDescent="0.3"/>
  <cols>
    <col min="1" max="1" width="1.33203125" customWidth="1"/>
    <col min="2" max="2" width="20.109375" style="55" customWidth="1"/>
    <col min="3" max="3" width="34.44140625" customWidth="1"/>
    <col min="4" max="4" width="14.33203125" customWidth="1"/>
    <col min="5" max="5" width="6.6640625" customWidth="1"/>
    <col min="6" max="6" width="31" customWidth="1"/>
    <col min="7" max="8" width="16.109375" customWidth="1"/>
    <col min="9" max="9" width="16.33203125" customWidth="1"/>
    <col min="10" max="10" width="15.6640625" customWidth="1"/>
    <col min="11" max="11" width="54.44140625" customWidth="1"/>
    <col min="13" max="13" width="17.88671875" bestFit="1" customWidth="1"/>
    <col min="108" max="108" width="11.44140625" customWidth="1"/>
    <col min="198" max="198" width="1.44140625" customWidth="1"/>
  </cols>
  <sheetData>
    <row r="1" spans="2:13" ht="18" customHeight="1" thickBot="1" x14ac:dyDescent="0.35">
      <c r="B1" s="517"/>
      <c r="C1" s="520" t="s">
        <v>24</v>
      </c>
      <c r="D1" s="521"/>
      <c r="E1" s="521"/>
      <c r="F1" s="521"/>
      <c r="G1" s="521"/>
      <c r="H1" s="522"/>
      <c r="I1" s="523"/>
      <c r="J1" s="524"/>
    </row>
    <row r="2" spans="2:13" ht="18" customHeight="1" thickBot="1" x14ac:dyDescent="0.35">
      <c r="B2" s="518"/>
      <c r="C2" s="529" t="s">
        <v>25</v>
      </c>
      <c r="D2" s="530"/>
      <c r="E2" s="530"/>
      <c r="F2" s="530"/>
      <c r="G2" s="530"/>
      <c r="H2" s="531"/>
      <c r="I2" s="525"/>
      <c r="J2" s="526"/>
    </row>
    <row r="3" spans="2:13" ht="18" customHeight="1" thickBot="1" x14ac:dyDescent="0.35">
      <c r="B3" s="518"/>
      <c r="C3" s="529" t="s">
        <v>142</v>
      </c>
      <c r="D3" s="530"/>
      <c r="E3" s="530"/>
      <c r="F3" s="530"/>
      <c r="G3" s="530"/>
      <c r="H3" s="531"/>
      <c r="I3" s="525"/>
      <c r="J3" s="526"/>
    </row>
    <row r="4" spans="2:13" ht="18" customHeight="1" thickBot="1" x14ac:dyDescent="0.35">
      <c r="B4" s="519"/>
      <c r="C4" s="529" t="s">
        <v>143</v>
      </c>
      <c r="D4" s="530"/>
      <c r="E4" s="530"/>
      <c r="F4" s="531"/>
      <c r="G4" s="532" t="s">
        <v>190</v>
      </c>
      <c r="H4" s="533"/>
      <c r="I4" s="527"/>
      <c r="J4" s="528"/>
    </row>
    <row r="5" spans="2:13" ht="18" customHeight="1" thickBot="1" x14ac:dyDescent="0.35">
      <c r="B5" s="51"/>
      <c r="C5" s="52"/>
      <c r="D5" s="52"/>
      <c r="E5" s="52"/>
      <c r="F5" s="52"/>
      <c r="G5" s="52"/>
      <c r="H5" s="52"/>
      <c r="I5" s="52"/>
      <c r="J5" s="53"/>
    </row>
    <row r="6" spans="2:13" ht="51.75" customHeight="1" thickBot="1" x14ac:dyDescent="0.35">
      <c r="B6" s="1" t="s">
        <v>185</v>
      </c>
      <c r="C6" s="536" t="s">
        <v>154</v>
      </c>
      <c r="D6" s="537"/>
      <c r="E6" s="538"/>
      <c r="F6" s="54"/>
      <c r="G6" s="52"/>
      <c r="H6" s="52"/>
      <c r="I6" s="52"/>
      <c r="J6" s="53"/>
    </row>
    <row r="7" spans="2:13" ht="32.25" customHeight="1" thickBot="1" x14ac:dyDescent="0.35">
      <c r="B7" s="2" t="s">
        <v>0</v>
      </c>
      <c r="C7" s="536" t="s">
        <v>155</v>
      </c>
      <c r="D7" s="537"/>
      <c r="E7" s="538"/>
      <c r="F7" s="54"/>
      <c r="G7" s="52"/>
      <c r="H7" s="52"/>
      <c r="I7" s="52"/>
      <c r="J7" s="53"/>
    </row>
    <row r="8" spans="2:13" ht="32.25" customHeight="1" thickBot="1" x14ac:dyDescent="0.35">
      <c r="B8" s="2" t="s">
        <v>144</v>
      </c>
      <c r="C8" s="536" t="s">
        <v>363</v>
      </c>
      <c r="D8" s="537"/>
      <c r="E8" s="538"/>
      <c r="F8" s="4"/>
      <c r="G8" s="52"/>
      <c r="H8" s="52"/>
      <c r="I8" s="52"/>
      <c r="J8" s="53"/>
    </row>
    <row r="9" spans="2:13" ht="33.75" customHeight="1" thickBot="1" x14ac:dyDescent="0.35">
      <c r="B9" s="2" t="s">
        <v>28</v>
      </c>
      <c r="C9" s="536" t="s">
        <v>184</v>
      </c>
      <c r="D9" s="537"/>
      <c r="E9" s="538"/>
      <c r="F9" s="54"/>
      <c r="G9" s="52"/>
      <c r="H9" s="52"/>
      <c r="I9" s="52"/>
      <c r="J9" s="53"/>
    </row>
    <row r="10" spans="2:13" ht="32.25" customHeight="1" thickBot="1" x14ac:dyDescent="0.35">
      <c r="B10" s="2" t="s">
        <v>197</v>
      </c>
      <c r="C10" s="536" t="s">
        <v>202</v>
      </c>
      <c r="D10" s="537"/>
      <c r="E10" s="538"/>
    </row>
    <row r="12" spans="2:13" x14ac:dyDescent="0.3">
      <c r="B12" s="546" t="s">
        <v>217</v>
      </c>
      <c r="C12" s="547"/>
      <c r="D12" s="547"/>
      <c r="E12" s="547"/>
      <c r="F12" s="547"/>
      <c r="G12" s="547"/>
      <c r="H12" s="548"/>
      <c r="I12" s="540" t="s">
        <v>145</v>
      </c>
      <c r="J12" s="541"/>
      <c r="K12" s="541"/>
    </row>
    <row r="13" spans="2:13" s="56" customFormat="1" ht="30" customHeight="1" x14ac:dyDescent="0.3">
      <c r="B13" s="534" t="s">
        <v>146</v>
      </c>
      <c r="C13" s="534" t="s">
        <v>147</v>
      </c>
      <c r="D13" s="534" t="s">
        <v>196</v>
      </c>
      <c r="E13" s="534" t="s">
        <v>148</v>
      </c>
      <c r="F13" s="534" t="s">
        <v>149</v>
      </c>
      <c r="G13" s="534" t="s">
        <v>191</v>
      </c>
      <c r="H13" s="534" t="s">
        <v>192</v>
      </c>
      <c r="I13" s="542" t="s">
        <v>193</v>
      </c>
      <c r="J13" s="544" t="s">
        <v>194</v>
      </c>
      <c r="K13" s="539" t="s">
        <v>195</v>
      </c>
    </row>
    <row r="14" spans="2:13" s="56" customFormat="1" x14ac:dyDescent="0.3">
      <c r="B14" s="535"/>
      <c r="C14" s="535"/>
      <c r="D14" s="535"/>
      <c r="E14" s="535"/>
      <c r="F14" s="535"/>
      <c r="G14" s="535"/>
      <c r="H14" s="535"/>
      <c r="I14" s="543"/>
      <c r="J14" s="545"/>
      <c r="K14" s="539"/>
    </row>
    <row r="15" spans="2:13" s="56" customFormat="1" ht="100.8" x14ac:dyDescent="0.3">
      <c r="B15" s="96">
        <v>1</v>
      </c>
      <c r="C15" s="140" t="s">
        <v>229</v>
      </c>
      <c r="D15" s="95">
        <v>0.19</v>
      </c>
      <c r="E15" s="91"/>
      <c r="F15" s="93" t="s">
        <v>230</v>
      </c>
      <c r="G15" s="169">
        <v>0.19</v>
      </c>
      <c r="H15" s="106">
        <v>43160</v>
      </c>
      <c r="I15" s="104">
        <v>0.19</v>
      </c>
      <c r="J15" s="110">
        <v>43132</v>
      </c>
      <c r="K15" s="101"/>
      <c r="M15" s="108"/>
    </row>
    <row r="16" spans="2:13" ht="57.6" x14ac:dyDescent="0.3">
      <c r="B16" s="139">
        <v>2</v>
      </c>
      <c r="C16" s="102" t="s">
        <v>231</v>
      </c>
      <c r="D16" s="95">
        <v>0.02</v>
      </c>
      <c r="E16" s="91"/>
      <c r="F16" s="93" t="s">
        <v>232</v>
      </c>
      <c r="G16" s="169">
        <v>0.02</v>
      </c>
      <c r="H16" s="106">
        <v>43344</v>
      </c>
      <c r="I16" s="104"/>
      <c r="J16" s="110"/>
      <c r="K16" s="101"/>
      <c r="M16" s="109"/>
    </row>
    <row r="17" spans="2:11" ht="72" x14ac:dyDescent="0.3">
      <c r="B17" s="168">
        <v>3</v>
      </c>
      <c r="C17" s="75" t="s">
        <v>226</v>
      </c>
      <c r="D17" s="95">
        <v>0.04</v>
      </c>
      <c r="E17" s="91"/>
      <c r="F17" s="93" t="s">
        <v>233</v>
      </c>
      <c r="G17" s="169">
        <v>0.04</v>
      </c>
      <c r="H17" s="106">
        <v>43435</v>
      </c>
      <c r="I17" s="104"/>
      <c r="J17" s="110"/>
      <c r="K17" s="101"/>
    </row>
    <row r="18" spans="2:11" x14ac:dyDescent="0.3">
      <c r="B18" s="513" t="s">
        <v>17</v>
      </c>
      <c r="C18" s="514"/>
      <c r="D18" s="57">
        <f>SUM(D15:D17)</f>
        <v>0.25</v>
      </c>
      <c r="E18" s="515" t="s">
        <v>17</v>
      </c>
      <c r="F18" s="516"/>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B22" zoomScale="85" zoomScaleNormal="85" zoomScalePageLayoutView="85" workbookViewId="0">
      <selection activeCell="D29" sqref="D29"/>
    </sheetView>
  </sheetViews>
  <sheetFormatPr baseColWidth="10" defaultColWidth="10.88671875" defaultRowHeight="13.2" x14ac:dyDescent="0.25"/>
  <cols>
    <col min="1" max="1" width="1" style="173" customWidth="1"/>
    <col min="2" max="2" width="25.44140625" style="208" customWidth="1"/>
    <col min="3" max="3" width="14.5546875" style="173" customWidth="1"/>
    <col min="4" max="4" width="15.6640625" style="173" customWidth="1"/>
    <col min="5" max="5" width="23.44140625" style="173" customWidth="1"/>
    <col min="6" max="6" width="20.88671875" style="173" customWidth="1"/>
    <col min="7" max="7" width="19.88671875" style="208" customWidth="1"/>
    <col min="8" max="8" width="19.88671875" style="173" customWidth="1"/>
    <col min="9" max="9" width="16.33203125" style="173" customWidth="1"/>
    <col min="10" max="11" width="22.44140625" style="173" customWidth="1"/>
    <col min="12" max="24" width="10.88671875" style="171"/>
    <col min="25" max="16384" width="10.88671875" style="173"/>
  </cols>
  <sheetData>
    <row r="1" spans="1:15" ht="37.5" customHeight="1" x14ac:dyDescent="0.25">
      <c r="A1" s="269"/>
      <c r="B1" s="549"/>
      <c r="C1" s="552" t="s">
        <v>25</v>
      </c>
      <c r="D1" s="552"/>
      <c r="E1" s="552"/>
      <c r="F1" s="552"/>
      <c r="G1" s="552"/>
      <c r="H1" s="552"/>
      <c r="I1" s="553"/>
      <c r="J1" s="170"/>
      <c r="K1" s="170"/>
      <c r="L1" s="212"/>
      <c r="M1" s="213" t="s">
        <v>47</v>
      </c>
      <c r="N1" s="212"/>
      <c r="O1" s="212"/>
    </row>
    <row r="2" spans="1:15" ht="37.5" customHeight="1" x14ac:dyDescent="0.25">
      <c r="A2" s="270"/>
      <c r="B2" s="550"/>
      <c r="C2" s="556" t="s">
        <v>239</v>
      </c>
      <c r="D2" s="556"/>
      <c r="E2" s="556"/>
      <c r="F2" s="556"/>
      <c r="G2" s="556"/>
      <c r="H2" s="556"/>
      <c r="I2" s="554"/>
      <c r="J2" s="170"/>
      <c r="K2" s="170"/>
      <c r="L2" s="212"/>
      <c r="M2" s="213" t="s">
        <v>48</v>
      </c>
      <c r="N2" s="212"/>
      <c r="O2" s="212"/>
    </row>
    <row r="3" spans="1:15" ht="37.5" customHeight="1" thickBot="1" x14ac:dyDescent="0.3">
      <c r="A3" s="270"/>
      <c r="B3" s="551"/>
      <c r="C3" s="557" t="s">
        <v>240</v>
      </c>
      <c r="D3" s="557"/>
      <c r="E3" s="557"/>
      <c r="F3" s="557" t="s">
        <v>241</v>
      </c>
      <c r="G3" s="557"/>
      <c r="H3" s="557"/>
      <c r="I3" s="555"/>
      <c r="J3" s="170"/>
      <c r="K3" s="170"/>
      <c r="L3" s="212"/>
      <c r="M3" s="213" t="s">
        <v>50</v>
      </c>
      <c r="N3" s="212"/>
      <c r="O3" s="212"/>
    </row>
    <row r="4" spans="1:15" ht="23.25" customHeight="1" x14ac:dyDescent="0.25">
      <c r="A4" s="270"/>
      <c r="B4" s="558" t="s">
        <v>351</v>
      </c>
      <c r="C4" s="559"/>
      <c r="D4" s="559"/>
      <c r="E4" s="559"/>
      <c r="F4" s="559"/>
      <c r="G4" s="559"/>
      <c r="H4" s="559"/>
      <c r="I4" s="560"/>
      <c r="J4" s="174"/>
      <c r="K4" s="174"/>
      <c r="L4" s="212"/>
      <c r="M4" s="212"/>
      <c r="N4" s="212"/>
      <c r="O4" s="212"/>
    </row>
    <row r="5" spans="1:15" ht="24" customHeight="1" x14ac:dyDescent="0.25">
      <c r="A5" s="270"/>
      <c r="B5" s="561" t="s">
        <v>234</v>
      </c>
      <c r="C5" s="562"/>
      <c r="D5" s="562"/>
      <c r="E5" s="562"/>
      <c r="F5" s="562"/>
      <c r="G5" s="562"/>
      <c r="H5" s="562"/>
      <c r="I5" s="563"/>
      <c r="J5" s="175"/>
      <c r="K5" s="175"/>
      <c r="L5" s="212"/>
      <c r="M5" s="212"/>
      <c r="N5" s="212" t="s">
        <v>57</v>
      </c>
      <c r="O5" s="212"/>
    </row>
    <row r="6" spans="1:15" ht="30.75" customHeight="1" x14ac:dyDescent="0.25">
      <c r="A6" s="270"/>
      <c r="B6" s="222" t="s">
        <v>242</v>
      </c>
      <c r="C6" s="220">
        <v>1</v>
      </c>
      <c r="D6" s="564" t="s">
        <v>243</v>
      </c>
      <c r="E6" s="564"/>
      <c r="F6" s="565" t="s">
        <v>352</v>
      </c>
      <c r="G6" s="565"/>
      <c r="H6" s="565"/>
      <c r="I6" s="566"/>
      <c r="J6" s="177"/>
      <c r="K6" s="177"/>
      <c r="L6" s="212"/>
      <c r="M6" s="213" t="s">
        <v>60</v>
      </c>
      <c r="N6" s="212" t="s">
        <v>61</v>
      </c>
      <c r="O6" s="212"/>
    </row>
    <row r="7" spans="1:15" ht="30.75" customHeight="1" x14ac:dyDescent="0.25">
      <c r="A7" s="270"/>
      <c r="B7" s="222" t="s">
        <v>244</v>
      </c>
      <c r="C7" s="220" t="s">
        <v>81</v>
      </c>
      <c r="D7" s="564" t="s">
        <v>245</v>
      </c>
      <c r="E7" s="564"/>
      <c r="F7" s="567" t="s">
        <v>325</v>
      </c>
      <c r="G7" s="567"/>
      <c r="H7" s="271" t="s">
        <v>246</v>
      </c>
      <c r="I7" s="221" t="s">
        <v>81</v>
      </c>
      <c r="J7" s="179"/>
      <c r="K7" s="179"/>
      <c r="L7" s="212"/>
      <c r="M7" s="213" t="s">
        <v>65</v>
      </c>
      <c r="N7" s="212" t="s">
        <v>66</v>
      </c>
      <c r="O7" s="212"/>
    </row>
    <row r="8" spans="1:15" ht="30.75" customHeight="1" x14ac:dyDescent="0.25">
      <c r="A8" s="270"/>
      <c r="B8" s="222" t="s">
        <v>247</v>
      </c>
      <c r="C8" s="565" t="s">
        <v>289</v>
      </c>
      <c r="D8" s="565"/>
      <c r="E8" s="565"/>
      <c r="F8" s="565"/>
      <c r="G8" s="219" t="s">
        <v>248</v>
      </c>
      <c r="H8" s="570">
        <v>7550</v>
      </c>
      <c r="I8" s="571"/>
      <c r="J8" s="180"/>
      <c r="K8" s="180"/>
      <c r="L8" s="212"/>
      <c r="M8" s="213" t="s">
        <v>69</v>
      </c>
      <c r="N8" s="212" t="s">
        <v>70</v>
      </c>
      <c r="O8" s="212"/>
    </row>
    <row r="9" spans="1:15" ht="30.75" customHeight="1" x14ac:dyDescent="0.25">
      <c r="A9" s="270"/>
      <c r="B9" s="222" t="s">
        <v>48</v>
      </c>
      <c r="C9" s="572" t="s">
        <v>60</v>
      </c>
      <c r="D9" s="572"/>
      <c r="E9" s="572"/>
      <c r="F9" s="572"/>
      <c r="G9" s="219" t="s">
        <v>249</v>
      </c>
      <c r="H9" s="573" t="s">
        <v>290</v>
      </c>
      <c r="I9" s="574"/>
      <c r="J9" s="181"/>
      <c r="K9" s="181"/>
      <c r="L9" s="212"/>
      <c r="M9" s="214" t="s">
        <v>73</v>
      </c>
      <c r="N9" s="212"/>
      <c r="O9" s="212"/>
    </row>
    <row r="10" spans="1:15" ht="39" customHeight="1" x14ac:dyDescent="0.25">
      <c r="A10" s="270"/>
      <c r="B10" s="222" t="s">
        <v>250</v>
      </c>
      <c r="C10" s="565" t="s">
        <v>344</v>
      </c>
      <c r="D10" s="565"/>
      <c r="E10" s="565"/>
      <c r="F10" s="565"/>
      <c r="G10" s="565"/>
      <c r="H10" s="565"/>
      <c r="I10" s="566"/>
      <c r="J10" s="183"/>
      <c r="K10" s="183"/>
      <c r="L10" s="212"/>
      <c r="M10" s="214"/>
      <c r="N10" s="212"/>
      <c r="O10" s="212"/>
    </row>
    <row r="11" spans="1:15" ht="30.75" customHeight="1" x14ac:dyDescent="0.25">
      <c r="A11" s="270"/>
      <c r="B11" s="222" t="s">
        <v>251</v>
      </c>
      <c r="C11" s="575" t="s">
        <v>291</v>
      </c>
      <c r="D11" s="575"/>
      <c r="E11" s="575"/>
      <c r="F11" s="575"/>
      <c r="G11" s="575"/>
      <c r="H11" s="575"/>
      <c r="I11" s="576"/>
      <c r="J11" s="179"/>
      <c r="K11" s="179"/>
      <c r="L11" s="212"/>
      <c r="M11" s="214"/>
      <c r="N11" s="212" t="s">
        <v>76</v>
      </c>
      <c r="O11" s="212"/>
    </row>
    <row r="12" spans="1:15" ht="30.75" customHeight="1" x14ac:dyDescent="0.25">
      <c r="A12" s="270"/>
      <c r="B12" s="222" t="s">
        <v>254</v>
      </c>
      <c r="C12" s="568" t="s">
        <v>314</v>
      </c>
      <c r="D12" s="568"/>
      <c r="E12" s="568"/>
      <c r="F12" s="568"/>
      <c r="G12" s="219" t="s">
        <v>252</v>
      </c>
      <c r="H12" s="577" t="s">
        <v>91</v>
      </c>
      <c r="I12" s="578"/>
      <c r="J12" s="179"/>
      <c r="K12" s="179"/>
      <c r="L12" s="212"/>
      <c r="M12" s="214" t="s">
        <v>80</v>
      </c>
      <c r="N12" s="212" t="s">
        <v>81</v>
      </c>
      <c r="O12" s="212"/>
    </row>
    <row r="13" spans="1:15" ht="30.75" customHeight="1" x14ac:dyDescent="0.25">
      <c r="A13" s="270"/>
      <c r="B13" s="222" t="s">
        <v>255</v>
      </c>
      <c r="C13" s="579" t="s">
        <v>400</v>
      </c>
      <c r="D13" s="579"/>
      <c r="E13" s="579"/>
      <c r="F13" s="579"/>
      <c r="G13" s="219" t="s">
        <v>253</v>
      </c>
      <c r="H13" s="577" t="s">
        <v>70</v>
      </c>
      <c r="I13" s="578"/>
      <c r="J13" s="179"/>
      <c r="K13" s="179"/>
      <c r="L13" s="212"/>
      <c r="M13" s="214" t="s">
        <v>84</v>
      </c>
      <c r="N13" s="212"/>
      <c r="O13" s="212"/>
    </row>
    <row r="14" spans="1:15" ht="64.5" customHeight="1" x14ac:dyDescent="0.25">
      <c r="A14" s="270"/>
      <c r="B14" s="222" t="s">
        <v>256</v>
      </c>
      <c r="C14" s="568" t="s">
        <v>315</v>
      </c>
      <c r="D14" s="568"/>
      <c r="E14" s="568"/>
      <c r="F14" s="568"/>
      <c r="G14" s="568"/>
      <c r="H14" s="568"/>
      <c r="I14" s="569"/>
      <c r="J14" s="183"/>
      <c r="K14" s="183"/>
      <c r="L14" s="212"/>
      <c r="M14" s="214" t="s">
        <v>86</v>
      </c>
      <c r="N14" s="212"/>
      <c r="O14" s="212"/>
    </row>
    <row r="15" spans="1:15" ht="30.75" customHeight="1" x14ac:dyDescent="0.25">
      <c r="A15" s="270"/>
      <c r="B15" s="222" t="s">
        <v>257</v>
      </c>
      <c r="C15" s="568" t="s">
        <v>368</v>
      </c>
      <c r="D15" s="568"/>
      <c r="E15" s="568"/>
      <c r="F15" s="568"/>
      <c r="G15" s="568"/>
      <c r="H15" s="568"/>
      <c r="I15" s="569"/>
      <c r="J15" s="184"/>
      <c r="K15" s="184"/>
      <c r="L15" s="212"/>
      <c r="M15" s="214" t="s">
        <v>88</v>
      </c>
      <c r="N15" s="212"/>
      <c r="O15" s="212"/>
    </row>
    <row r="16" spans="1:15" ht="20.25" customHeight="1" x14ac:dyDescent="0.25">
      <c r="A16" s="270"/>
      <c r="B16" s="222" t="s">
        <v>258</v>
      </c>
      <c r="C16" s="568" t="s">
        <v>316</v>
      </c>
      <c r="D16" s="568"/>
      <c r="E16" s="568"/>
      <c r="F16" s="568"/>
      <c r="G16" s="568"/>
      <c r="H16" s="568"/>
      <c r="I16" s="569"/>
      <c r="J16" s="185"/>
      <c r="K16" s="185"/>
      <c r="L16" s="212"/>
      <c r="M16" s="214"/>
      <c r="N16" s="212"/>
      <c r="O16" s="212"/>
    </row>
    <row r="17" spans="1:15" ht="30.75" customHeight="1" x14ac:dyDescent="0.25">
      <c r="A17" s="270"/>
      <c r="B17" s="222" t="s">
        <v>259</v>
      </c>
      <c r="C17" s="567" t="s">
        <v>309</v>
      </c>
      <c r="D17" s="586"/>
      <c r="E17" s="586"/>
      <c r="F17" s="586"/>
      <c r="G17" s="586"/>
      <c r="H17" s="586"/>
      <c r="I17" s="587"/>
      <c r="J17" s="186"/>
      <c r="K17" s="186"/>
      <c r="L17" s="212"/>
      <c r="M17" s="214" t="s">
        <v>91</v>
      </c>
      <c r="N17" s="212"/>
      <c r="O17" s="212"/>
    </row>
    <row r="18" spans="1:15" ht="18" customHeight="1" x14ac:dyDescent="0.25">
      <c r="A18" s="270"/>
      <c r="B18" s="588" t="s">
        <v>265</v>
      </c>
      <c r="C18" s="589" t="s">
        <v>237</v>
      </c>
      <c r="D18" s="589"/>
      <c r="E18" s="589"/>
      <c r="F18" s="590" t="s">
        <v>238</v>
      </c>
      <c r="G18" s="590"/>
      <c r="H18" s="590"/>
      <c r="I18" s="591"/>
      <c r="J18" s="187"/>
      <c r="K18" s="187"/>
      <c r="L18" s="212"/>
      <c r="M18" s="214" t="s">
        <v>79</v>
      </c>
      <c r="N18" s="212"/>
      <c r="O18" s="212"/>
    </row>
    <row r="19" spans="1:15" ht="39.75" customHeight="1" x14ac:dyDescent="0.25">
      <c r="A19" s="270"/>
      <c r="B19" s="588"/>
      <c r="C19" s="565" t="s">
        <v>317</v>
      </c>
      <c r="D19" s="565"/>
      <c r="E19" s="565"/>
      <c r="F19" s="565" t="s">
        <v>318</v>
      </c>
      <c r="G19" s="565"/>
      <c r="H19" s="565"/>
      <c r="I19" s="566"/>
      <c r="J19" s="185"/>
      <c r="K19" s="185"/>
      <c r="L19" s="212"/>
      <c r="M19" s="214" t="s">
        <v>95</v>
      </c>
      <c r="N19" s="212"/>
      <c r="O19" s="212"/>
    </row>
    <row r="20" spans="1:15" ht="39.75" customHeight="1" x14ac:dyDescent="0.25">
      <c r="A20" s="270"/>
      <c r="B20" s="222" t="s">
        <v>266</v>
      </c>
      <c r="C20" s="592" t="s">
        <v>309</v>
      </c>
      <c r="D20" s="593"/>
      <c r="E20" s="594"/>
      <c r="F20" s="595" t="s">
        <v>309</v>
      </c>
      <c r="G20" s="595"/>
      <c r="H20" s="595"/>
      <c r="I20" s="596"/>
      <c r="J20" s="179"/>
      <c r="K20" s="179"/>
      <c r="L20" s="212"/>
      <c r="M20" s="214"/>
      <c r="N20" s="212"/>
      <c r="O20" s="212"/>
    </row>
    <row r="21" spans="1:15" ht="106.2" customHeight="1" x14ac:dyDescent="0.25">
      <c r="A21" s="270"/>
      <c r="B21" s="222" t="s">
        <v>267</v>
      </c>
      <c r="C21" s="597" t="s">
        <v>319</v>
      </c>
      <c r="D21" s="598"/>
      <c r="E21" s="599"/>
      <c r="F21" s="600" t="s">
        <v>320</v>
      </c>
      <c r="G21" s="601"/>
      <c r="H21" s="601"/>
      <c r="I21" s="602"/>
      <c r="J21" s="184"/>
      <c r="K21" s="184"/>
      <c r="L21" s="212"/>
      <c r="M21" s="214"/>
      <c r="N21" s="212"/>
      <c r="O21" s="212"/>
    </row>
    <row r="22" spans="1:15" ht="23.25" customHeight="1" x14ac:dyDescent="0.25">
      <c r="A22" s="270"/>
      <c r="B22" s="222" t="s">
        <v>268</v>
      </c>
      <c r="C22" s="580">
        <v>44562</v>
      </c>
      <c r="D22" s="603"/>
      <c r="E22" s="604"/>
      <c r="F22" s="178" t="s">
        <v>271</v>
      </c>
      <c r="G22" s="285">
        <v>0.1</v>
      </c>
      <c r="H22" s="178" t="s">
        <v>275</v>
      </c>
      <c r="I22" s="286">
        <v>0.1</v>
      </c>
      <c r="J22" s="189"/>
      <c r="K22" s="189"/>
      <c r="L22" s="212"/>
      <c r="M22" s="214"/>
      <c r="N22" s="212"/>
      <c r="O22" s="212"/>
    </row>
    <row r="23" spans="1:15" ht="27" customHeight="1" x14ac:dyDescent="0.25">
      <c r="A23" s="270"/>
      <c r="B23" s="222" t="s">
        <v>269</v>
      </c>
      <c r="C23" s="580">
        <v>44926</v>
      </c>
      <c r="D23" s="581"/>
      <c r="E23" s="582"/>
      <c r="F23" s="178" t="s">
        <v>272</v>
      </c>
      <c r="G23" s="583">
        <v>0.4</v>
      </c>
      <c r="H23" s="584"/>
      <c r="I23" s="585"/>
      <c r="J23" s="190"/>
      <c r="K23" s="190"/>
      <c r="L23" s="212"/>
      <c r="M23" s="214"/>
      <c r="N23" s="212"/>
      <c r="O23" s="212"/>
    </row>
    <row r="24" spans="1:15" ht="30.75" customHeight="1" x14ac:dyDescent="0.25">
      <c r="A24" s="270"/>
      <c r="B24" s="229" t="s">
        <v>270</v>
      </c>
      <c r="C24" s="605" t="s">
        <v>321</v>
      </c>
      <c r="D24" s="606"/>
      <c r="E24" s="607"/>
      <c r="F24" s="225" t="s">
        <v>274</v>
      </c>
      <c r="G24" s="608" t="s">
        <v>223</v>
      </c>
      <c r="H24" s="581"/>
      <c r="I24" s="609"/>
      <c r="J24" s="187"/>
      <c r="K24" s="187"/>
      <c r="M24" s="188"/>
    </row>
    <row r="25" spans="1:15" ht="22.5" customHeight="1" x14ac:dyDescent="0.25">
      <c r="A25" s="270"/>
      <c r="B25" s="561" t="s">
        <v>235</v>
      </c>
      <c r="C25" s="562"/>
      <c r="D25" s="562"/>
      <c r="E25" s="562"/>
      <c r="F25" s="562"/>
      <c r="G25" s="562"/>
      <c r="H25" s="562"/>
      <c r="I25" s="563"/>
      <c r="J25" s="175"/>
      <c r="K25" s="175"/>
      <c r="M25" s="188"/>
    </row>
    <row r="26" spans="1:15" ht="43.5" customHeight="1" x14ac:dyDescent="0.25">
      <c r="A26" s="270"/>
      <c r="B26" s="191" t="s">
        <v>105</v>
      </c>
      <c r="C26" s="219" t="s">
        <v>261</v>
      </c>
      <c r="D26" s="219" t="s">
        <v>260</v>
      </c>
      <c r="E26" s="192" t="s">
        <v>264</v>
      </c>
      <c r="F26" s="219" t="s">
        <v>263</v>
      </c>
      <c r="G26" s="219" t="s">
        <v>262</v>
      </c>
      <c r="H26" s="192" t="s">
        <v>276</v>
      </c>
      <c r="I26" s="193" t="s">
        <v>273</v>
      </c>
      <c r="J26" s="185"/>
      <c r="K26" s="185"/>
      <c r="M26" s="188"/>
    </row>
    <row r="27" spans="1:15" ht="15.6" customHeight="1" x14ac:dyDescent="0.25">
      <c r="A27" s="270"/>
      <c r="B27" s="191" t="s">
        <v>323</v>
      </c>
      <c r="C27" s="215">
        <v>0</v>
      </c>
      <c r="D27" s="215">
        <v>0</v>
      </c>
      <c r="E27" s="274">
        <f>IF(OR(C27=0,C27=""),0,D27/C27)</f>
        <v>0</v>
      </c>
      <c r="F27" s="628">
        <f>SUM(C27:C38)</f>
        <v>0.7974</v>
      </c>
      <c r="G27" s="625">
        <f>SUM(D27:D38)</f>
        <v>0</v>
      </c>
      <c r="H27" s="274">
        <f>+(D27*100%)/$G$23</f>
        <v>0</v>
      </c>
      <c r="I27" s="622">
        <f>G27+I22</f>
        <v>0.1</v>
      </c>
      <c r="J27" s="185"/>
      <c r="K27" s="185"/>
      <c r="M27" s="188"/>
    </row>
    <row r="28" spans="1:15" ht="15.6" customHeight="1" x14ac:dyDescent="0.25">
      <c r="A28" s="270"/>
      <c r="B28" s="191" t="s">
        <v>114</v>
      </c>
      <c r="C28" s="215">
        <v>0</v>
      </c>
      <c r="D28" s="215">
        <v>0</v>
      </c>
      <c r="E28" s="274">
        <f t="shared" ref="E28:E38" si="0">IF(OR(C28=0,C28=""),0,D28/C28)</f>
        <v>0</v>
      </c>
      <c r="F28" s="629"/>
      <c r="G28" s="626"/>
      <c r="H28" s="274">
        <f>+IF(D28="","",((D28*100%)/$G$23)+H27)</f>
        <v>0</v>
      </c>
      <c r="I28" s="623"/>
      <c r="J28" s="185"/>
      <c r="K28" s="185"/>
      <c r="M28" s="188"/>
    </row>
    <row r="29" spans="1:15" ht="15.6" customHeight="1" x14ac:dyDescent="0.25">
      <c r="A29" s="270"/>
      <c r="B29" s="191" t="s">
        <v>115</v>
      </c>
      <c r="C29" s="215">
        <v>6.4199999999999993E-2</v>
      </c>
      <c r="D29" s="215"/>
      <c r="E29" s="274">
        <f t="shared" si="0"/>
        <v>0</v>
      </c>
      <c r="F29" s="629"/>
      <c r="G29" s="626"/>
      <c r="H29" s="274" t="str">
        <f t="shared" ref="H29:H38" si="1">+IF(D29="","",((D29*100%)/$G$23)+H28)</f>
        <v/>
      </c>
      <c r="I29" s="623"/>
      <c r="J29" s="185"/>
      <c r="K29" s="185"/>
      <c r="M29" s="188"/>
    </row>
    <row r="30" spans="1:15" ht="15.6" customHeight="1" x14ac:dyDescent="0.25">
      <c r="A30" s="270"/>
      <c r="B30" s="191" t="s">
        <v>116</v>
      </c>
      <c r="C30" s="215">
        <v>6.4199999999999993E-2</v>
      </c>
      <c r="D30" s="215"/>
      <c r="E30" s="274">
        <f t="shared" si="0"/>
        <v>0</v>
      </c>
      <c r="F30" s="629"/>
      <c r="G30" s="626"/>
      <c r="H30" s="274" t="str">
        <f t="shared" si="1"/>
        <v/>
      </c>
      <c r="I30" s="623"/>
      <c r="J30" s="185"/>
      <c r="K30" s="185"/>
      <c r="M30" s="188"/>
    </row>
    <row r="31" spans="1:15" ht="15.6" customHeight="1" x14ac:dyDescent="0.25">
      <c r="A31" s="270"/>
      <c r="B31" s="191" t="s">
        <v>117</v>
      </c>
      <c r="C31" s="215">
        <v>0.2404</v>
      </c>
      <c r="D31" s="215"/>
      <c r="E31" s="274">
        <f t="shared" si="0"/>
        <v>0</v>
      </c>
      <c r="F31" s="629"/>
      <c r="G31" s="626"/>
      <c r="H31" s="274" t="str">
        <f t="shared" si="1"/>
        <v/>
      </c>
      <c r="I31" s="623"/>
      <c r="J31" s="185"/>
      <c r="K31" s="185"/>
      <c r="M31" s="188"/>
    </row>
    <row r="32" spans="1:15" ht="15.6" customHeight="1" x14ac:dyDescent="0.25">
      <c r="A32" s="270"/>
      <c r="B32" s="191" t="s">
        <v>118</v>
      </c>
      <c r="C32" s="215">
        <v>8.5760000000000003E-2</v>
      </c>
      <c r="D32" s="215"/>
      <c r="E32" s="274">
        <f t="shared" si="0"/>
        <v>0</v>
      </c>
      <c r="F32" s="629"/>
      <c r="G32" s="626"/>
      <c r="H32" s="274" t="str">
        <f t="shared" si="1"/>
        <v/>
      </c>
      <c r="I32" s="623"/>
      <c r="J32" s="185"/>
      <c r="K32" s="185"/>
      <c r="M32" s="188"/>
    </row>
    <row r="33" spans="1:11" ht="19.5" customHeight="1" x14ac:dyDescent="0.25">
      <c r="A33" s="270"/>
      <c r="B33" s="191" t="s">
        <v>119</v>
      </c>
      <c r="C33" s="215">
        <v>0.21440000000000001</v>
      </c>
      <c r="D33" s="215"/>
      <c r="E33" s="274">
        <f t="shared" si="0"/>
        <v>0</v>
      </c>
      <c r="F33" s="629"/>
      <c r="G33" s="626"/>
      <c r="H33" s="274" t="str">
        <f t="shared" si="1"/>
        <v/>
      </c>
      <c r="I33" s="623"/>
      <c r="J33" s="195"/>
      <c r="K33" s="195"/>
    </row>
    <row r="34" spans="1:11" ht="19.5" customHeight="1" x14ac:dyDescent="0.25">
      <c r="A34" s="270"/>
      <c r="B34" s="191" t="s">
        <v>120</v>
      </c>
      <c r="C34" s="215">
        <v>4.9399999999999999E-2</v>
      </c>
      <c r="D34" s="215"/>
      <c r="E34" s="274">
        <f t="shared" si="0"/>
        <v>0</v>
      </c>
      <c r="F34" s="629"/>
      <c r="G34" s="626"/>
      <c r="H34" s="274" t="str">
        <f t="shared" si="1"/>
        <v/>
      </c>
      <c r="I34" s="623"/>
      <c r="J34" s="195"/>
      <c r="K34" s="195"/>
    </row>
    <row r="35" spans="1:11" ht="19.5" customHeight="1" x14ac:dyDescent="0.25">
      <c r="A35" s="270"/>
      <c r="B35" s="191" t="s">
        <v>121</v>
      </c>
      <c r="C35" s="215">
        <v>1.976E-2</v>
      </c>
      <c r="D35" s="215"/>
      <c r="E35" s="274">
        <f t="shared" si="0"/>
        <v>0</v>
      </c>
      <c r="F35" s="629"/>
      <c r="G35" s="626"/>
      <c r="H35" s="274" t="str">
        <f t="shared" si="1"/>
        <v/>
      </c>
      <c r="I35" s="623"/>
      <c r="J35" s="195" t="s">
        <v>384</v>
      </c>
      <c r="K35" s="195"/>
    </row>
    <row r="36" spans="1:11" ht="19.5" customHeight="1" x14ac:dyDescent="0.25">
      <c r="A36" s="270"/>
      <c r="B36" s="191" t="s">
        <v>122</v>
      </c>
      <c r="C36" s="215">
        <v>1.976E-2</v>
      </c>
      <c r="D36" s="215"/>
      <c r="E36" s="274">
        <f t="shared" si="0"/>
        <v>0</v>
      </c>
      <c r="F36" s="629"/>
      <c r="G36" s="626"/>
      <c r="H36" s="274" t="str">
        <f t="shared" si="1"/>
        <v/>
      </c>
      <c r="I36" s="623"/>
      <c r="J36" s="195"/>
      <c r="K36" s="195"/>
    </row>
    <row r="37" spans="1:11" ht="19.5" customHeight="1" x14ac:dyDescent="0.25">
      <c r="A37" s="270"/>
      <c r="B37" s="191" t="s">
        <v>123</v>
      </c>
      <c r="C37" s="215">
        <v>1.976E-2</v>
      </c>
      <c r="D37" s="215"/>
      <c r="E37" s="274">
        <f t="shared" si="0"/>
        <v>0</v>
      </c>
      <c r="F37" s="629"/>
      <c r="G37" s="626"/>
      <c r="H37" s="274" t="str">
        <f t="shared" si="1"/>
        <v/>
      </c>
      <c r="I37" s="623"/>
      <c r="J37" s="195"/>
      <c r="K37" s="195"/>
    </row>
    <row r="38" spans="1:11" ht="19.5" customHeight="1" x14ac:dyDescent="0.25">
      <c r="A38" s="270"/>
      <c r="B38" s="191" t="s">
        <v>124</v>
      </c>
      <c r="C38" s="215">
        <v>1.976E-2</v>
      </c>
      <c r="D38" s="215"/>
      <c r="E38" s="274">
        <f t="shared" si="0"/>
        <v>0</v>
      </c>
      <c r="F38" s="630"/>
      <c r="G38" s="627"/>
      <c r="H38" s="274" t="str">
        <f t="shared" si="1"/>
        <v/>
      </c>
      <c r="I38" s="624"/>
      <c r="J38" s="195"/>
      <c r="K38" s="195"/>
    </row>
    <row r="39" spans="1:11" ht="52.5" customHeight="1" x14ac:dyDescent="0.25">
      <c r="A39" s="270"/>
      <c r="B39" s="227" t="s">
        <v>277</v>
      </c>
      <c r="C39" s="610"/>
      <c r="D39" s="611"/>
      <c r="E39" s="611"/>
      <c r="F39" s="611"/>
      <c r="G39" s="611"/>
      <c r="H39" s="611"/>
      <c r="I39" s="612"/>
      <c r="J39" s="196"/>
      <c r="K39" s="196"/>
    </row>
    <row r="40" spans="1:11" ht="34.5" customHeight="1" x14ac:dyDescent="0.25">
      <c r="A40" s="270"/>
      <c r="B40" s="613"/>
      <c r="C40" s="614"/>
      <c r="D40" s="614"/>
      <c r="E40" s="614"/>
      <c r="F40" s="614"/>
      <c r="G40" s="614"/>
      <c r="H40" s="614"/>
      <c r="I40" s="615"/>
      <c r="J40" s="175"/>
      <c r="K40" s="175"/>
    </row>
    <row r="41" spans="1:11" ht="34.5" customHeight="1" x14ac:dyDescent="0.25">
      <c r="A41" s="270"/>
      <c r="B41" s="616"/>
      <c r="C41" s="617"/>
      <c r="D41" s="617"/>
      <c r="E41" s="617"/>
      <c r="F41" s="617"/>
      <c r="G41" s="617"/>
      <c r="H41" s="617"/>
      <c r="I41" s="618"/>
      <c r="J41" s="196"/>
      <c r="K41" s="196"/>
    </row>
    <row r="42" spans="1:11" ht="34.5" customHeight="1" x14ac:dyDescent="0.25">
      <c r="A42" s="270"/>
      <c r="B42" s="616"/>
      <c r="C42" s="617"/>
      <c r="D42" s="617"/>
      <c r="E42" s="617"/>
      <c r="F42" s="617"/>
      <c r="G42" s="617"/>
      <c r="H42" s="617"/>
      <c r="I42" s="618"/>
      <c r="J42" s="196"/>
      <c r="K42" s="196"/>
    </row>
    <row r="43" spans="1:11" ht="34.5" customHeight="1" x14ac:dyDescent="0.25">
      <c r="A43" s="270"/>
      <c r="B43" s="616"/>
      <c r="C43" s="617"/>
      <c r="D43" s="617"/>
      <c r="E43" s="617"/>
      <c r="F43" s="617"/>
      <c r="G43" s="617"/>
      <c r="H43" s="617"/>
      <c r="I43" s="618"/>
      <c r="J43" s="196"/>
      <c r="K43" s="196"/>
    </row>
    <row r="44" spans="1:11" ht="34.5" customHeight="1" x14ac:dyDescent="0.25">
      <c r="A44" s="270"/>
      <c r="B44" s="619"/>
      <c r="C44" s="620"/>
      <c r="D44" s="620"/>
      <c r="E44" s="620"/>
      <c r="F44" s="620"/>
      <c r="G44" s="620"/>
      <c r="H44" s="620"/>
      <c r="I44" s="621"/>
      <c r="J44" s="174"/>
      <c r="K44" s="174"/>
    </row>
    <row r="45" spans="1:11" ht="65.25" customHeight="1" x14ac:dyDescent="0.25">
      <c r="A45" s="270"/>
      <c r="B45" s="222" t="s">
        <v>278</v>
      </c>
      <c r="C45" s="645" t="s">
        <v>433</v>
      </c>
      <c r="D45" s="646"/>
      <c r="E45" s="646"/>
      <c r="F45" s="646"/>
      <c r="G45" s="646"/>
      <c r="H45" s="646"/>
      <c r="I45" s="647"/>
      <c r="J45" s="197"/>
      <c r="K45" s="197"/>
    </row>
    <row r="46" spans="1:11" ht="74.25" customHeight="1" x14ac:dyDescent="0.25">
      <c r="A46" s="270"/>
      <c r="B46" s="222" t="s">
        <v>279</v>
      </c>
      <c r="C46" s="639" t="s">
        <v>434</v>
      </c>
      <c r="D46" s="640"/>
      <c r="E46" s="640"/>
      <c r="F46" s="640"/>
      <c r="G46" s="640"/>
      <c r="H46" s="640"/>
      <c r="I46" s="641"/>
      <c r="J46" s="197"/>
      <c r="K46" s="197"/>
    </row>
    <row r="47" spans="1:11" ht="65.25" customHeight="1" x14ac:dyDescent="0.25">
      <c r="A47" s="270"/>
      <c r="B47" s="228" t="s">
        <v>280</v>
      </c>
      <c r="C47" s="642" t="s">
        <v>435</v>
      </c>
      <c r="D47" s="643"/>
      <c r="E47" s="643"/>
      <c r="F47" s="643"/>
      <c r="G47" s="643"/>
      <c r="H47" s="643"/>
      <c r="I47" s="644"/>
      <c r="J47" s="197"/>
      <c r="K47" s="197"/>
    </row>
    <row r="48" spans="1:11" ht="22.5" customHeight="1" x14ac:dyDescent="0.25">
      <c r="A48" s="270"/>
      <c r="B48" s="561" t="s">
        <v>236</v>
      </c>
      <c r="C48" s="562"/>
      <c r="D48" s="562"/>
      <c r="E48" s="562"/>
      <c r="F48" s="562"/>
      <c r="G48" s="562"/>
      <c r="H48" s="562"/>
      <c r="I48" s="563"/>
      <c r="J48" s="197"/>
      <c r="K48" s="197"/>
    </row>
    <row r="49" spans="1:11" ht="22.5" customHeight="1" x14ac:dyDescent="0.25">
      <c r="A49" s="270"/>
      <c r="B49" s="635" t="s">
        <v>281</v>
      </c>
      <c r="C49" s="216" t="s">
        <v>282</v>
      </c>
      <c r="D49" s="637" t="s">
        <v>283</v>
      </c>
      <c r="E49" s="637"/>
      <c r="F49" s="637"/>
      <c r="G49" s="637" t="s">
        <v>284</v>
      </c>
      <c r="H49" s="637"/>
      <c r="I49" s="638"/>
      <c r="J49" s="198"/>
      <c r="K49" s="198"/>
    </row>
    <row r="50" spans="1:11" ht="30.75" customHeight="1" x14ac:dyDescent="0.25">
      <c r="A50" s="270"/>
      <c r="B50" s="636"/>
      <c r="C50" s="272"/>
      <c r="D50" s="631"/>
      <c r="E50" s="631"/>
      <c r="F50" s="631"/>
      <c r="G50" s="631"/>
      <c r="H50" s="631"/>
      <c r="I50" s="632"/>
      <c r="J50" s="198"/>
      <c r="K50" s="198"/>
    </row>
    <row r="51" spans="1:11" ht="32.25" customHeight="1" x14ac:dyDescent="0.25">
      <c r="A51" s="270"/>
      <c r="B51" s="231" t="s">
        <v>285</v>
      </c>
      <c r="C51" s="631" t="s">
        <v>436</v>
      </c>
      <c r="D51" s="631"/>
      <c r="E51" s="631"/>
      <c r="F51" s="631"/>
      <c r="G51" s="631"/>
      <c r="H51" s="631"/>
      <c r="I51" s="632"/>
      <c r="J51" s="200"/>
      <c r="K51" s="200"/>
    </row>
    <row r="52" spans="1:11" ht="28.5" customHeight="1" x14ac:dyDescent="0.25">
      <c r="A52" s="270"/>
      <c r="B52" s="232" t="s">
        <v>286</v>
      </c>
      <c r="C52" s="631" t="s">
        <v>436</v>
      </c>
      <c r="D52" s="631"/>
      <c r="E52" s="631"/>
      <c r="F52" s="631"/>
      <c r="G52" s="631"/>
      <c r="H52" s="631"/>
      <c r="I52" s="632"/>
      <c r="J52" s="200"/>
      <c r="K52" s="200"/>
    </row>
    <row r="53" spans="1:11" ht="30" customHeight="1" x14ac:dyDescent="0.25">
      <c r="A53" s="270"/>
      <c r="B53" s="228" t="s">
        <v>287</v>
      </c>
      <c r="C53" s="631" t="s">
        <v>350</v>
      </c>
      <c r="D53" s="631"/>
      <c r="E53" s="631"/>
      <c r="F53" s="631"/>
      <c r="G53" s="631"/>
      <c r="H53" s="631"/>
      <c r="I53" s="632"/>
      <c r="J53" s="201"/>
      <c r="K53" s="201"/>
    </row>
    <row r="54" spans="1:11" ht="31.5" customHeight="1" thickBot="1" x14ac:dyDescent="0.3">
      <c r="A54" s="273"/>
      <c r="B54" s="210" t="s">
        <v>288</v>
      </c>
      <c r="C54" s="633" t="s">
        <v>366</v>
      </c>
      <c r="D54" s="633"/>
      <c r="E54" s="633"/>
      <c r="F54" s="633"/>
      <c r="G54" s="633"/>
      <c r="H54" s="633"/>
      <c r="I54" s="634"/>
      <c r="J54" s="202"/>
      <c r="K54" s="202"/>
    </row>
    <row r="55" spans="1:11" x14ac:dyDescent="0.25">
      <c r="B55" s="203"/>
      <c r="C55" s="204"/>
      <c r="D55" s="204"/>
      <c r="E55" s="205"/>
      <c r="F55" s="205"/>
      <c r="G55" s="211"/>
      <c r="H55" s="207"/>
      <c r="I55" s="204"/>
      <c r="J55" s="202"/>
      <c r="K55" s="202"/>
    </row>
    <row r="56" spans="1:11" x14ac:dyDescent="0.25">
      <c r="B56" s="203"/>
      <c r="C56" s="204"/>
      <c r="D56" s="204"/>
      <c r="E56" s="205"/>
      <c r="F56" s="205"/>
      <c r="G56" s="211"/>
      <c r="H56" s="207"/>
      <c r="I56" s="204"/>
      <c r="J56" s="202"/>
      <c r="K56" s="202"/>
    </row>
    <row r="57" spans="1:11" x14ac:dyDescent="0.25">
      <c r="B57" s="203"/>
      <c r="C57" s="204"/>
      <c r="D57" s="204"/>
      <c r="E57" s="205"/>
      <c r="F57" s="205"/>
      <c r="G57" s="211"/>
      <c r="H57" s="207"/>
      <c r="I57" s="204"/>
      <c r="J57" s="202"/>
      <c r="K57" s="202"/>
    </row>
    <row r="58" spans="1:11" x14ac:dyDescent="0.25">
      <c r="B58" s="203"/>
      <c r="C58" s="204"/>
      <c r="D58" s="204"/>
      <c r="E58" s="205"/>
      <c r="F58" s="205"/>
      <c r="G58" s="211"/>
      <c r="H58" s="207"/>
      <c r="I58" s="204"/>
      <c r="J58" s="202"/>
      <c r="K58" s="202"/>
    </row>
    <row r="59" spans="1:11" x14ac:dyDescent="0.25">
      <c r="B59" s="203"/>
      <c r="C59" s="204"/>
      <c r="D59" s="204"/>
      <c r="E59" s="205"/>
      <c r="F59" s="205"/>
      <c r="G59" s="211"/>
      <c r="H59" s="207"/>
      <c r="I59" s="204"/>
      <c r="J59" s="202"/>
      <c r="K59" s="202"/>
    </row>
    <row r="60" spans="1:11" ht="25.5" customHeight="1" x14ac:dyDescent="0.25">
      <c r="B60" s="203"/>
      <c r="C60" s="204"/>
      <c r="D60" s="204"/>
      <c r="E60" s="205"/>
      <c r="F60" s="205"/>
      <c r="G60" s="211"/>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45720</xdr:colOff>
                <xdr:row>1</xdr:row>
                <xdr:rowOff>30480</xdr:rowOff>
              </from>
              <to>
                <xdr:col>8</xdr:col>
                <xdr:colOff>1447800</xdr:colOff>
                <xdr:row>1</xdr:row>
                <xdr:rowOff>449580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2" zoomScale="55" zoomScaleNormal="70" zoomScaleSheetLayoutView="55" zoomScalePageLayoutView="85" workbookViewId="0">
      <selection activeCell="D28" sqref="D28"/>
    </sheetView>
  </sheetViews>
  <sheetFormatPr baseColWidth="10" defaultColWidth="10.88671875" defaultRowHeight="13.2" x14ac:dyDescent="0.25"/>
  <cols>
    <col min="1" max="1" width="1" style="173" customWidth="1"/>
    <col min="2" max="2" width="25.44140625" style="208" customWidth="1"/>
    <col min="3" max="5" width="25.6640625" style="173" customWidth="1"/>
    <col min="6" max="6" width="25" style="173" customWidth="1"/>
    <col min="7" max="7" width="22" style="208" customWidth="1"/>
    <col min="8" max="8" width="20.44140625" style="173" customWidth="1"/>
    <col min="9" max="9" width="25.33203125" style="173" customWidth="1"/>
    <col min="10" max="11" width="22.44140625" style="173" customWidth="1"/>
    <col min="12" max="24" width="10.88671875" style="171"/>
    <col min="25" max="16384" width="10.88671875" style="173"/>
  </cols>
  <sheetData>
    <row r="1" spans="2:14" ht="37.5" customHeight="1" x14ac:dyDescent="0.25">
      <c r="B1" s="549"/>
      <c r="C1" s="648" t="s">
        <v>25</v>
      </c>
      <c r="D1" s="648"/>
      <c r="E1" s="648"/>
      <c r="F1" s="648"/>
      <c r="G1" s="648"/>
      <c r="H1" s="648"/>
      <c r="I1" s="553"/>
      <c r="J1" s="170"/>
      <c r="K1" s="170"/>
      <c r="M1" s="172" t="s">
        <v>47</v>
      </c>
    </row>
    <row r="2" spans="2:14" ht="37.5" customHeight="1" x14ac:dyDescent="0.25">
      <c r="B2" s="550"/>
      <c r="C2" s="650" t="s">
        <v>239</v>
      </c>
      <c r="D2" s="650"/>
      <c r="E2" s="650"/>
      <c r="F2" s="650"/>
      <c r="G2" s="650"/>
      <c r="H2" s="650"/>
      <c r="I2" s="649"/>
      <c r="J2" s="170"/>
      <c r="K2" s="170"/>
      <c r="M2" s="172" t="s">
        <v>48</v>
      </c>
    </row>
    <row r="3" spans="2:14" ht="37.5" customHeight="1" thickBot="1" x14ac:dyDescent="0.3">
      <c r="B3" s="551"/>
      <c r="C3" s="557" t="s">
        <v>240</v>
      </c>
      <c r="D3" s="557"/>
      <c r="E3" s="557"/>
      <c r="F3" s="557" t="s">
        <v>241</v>
      </c>
      <c r="G3" s="557"/>
      <c r="H3" s="557"/>
      <c r="I3" s="555"/>
      <c r="J3" s="170"/>
      <c r="K3" s="170"/>
      <c r="M3" s="172" t="s">
        <v>50</v>
      </c>
    </row>
    <row r="4" spans="2:14" ht="23.25" customHeight="1" x14ac:dyDescent="0.25">
      <c r="B4" s="558" t="s">
        <v>351</v>
      </c>
      <c r="C4" s="559"/>
      <c r="D4" s="559"/>
      <c r="E4" s="559"/>
      <c r="F4" s="559"/>
      <c r="G4" s="559"/>
      <c r="H4" s="559"/>
      <c r="I4" s="560"/>
      <c r="J4" s="174"/>
      <c r="K4" s="174"/>
    </row>
    <row r="5" spans="2:14" ht="24" customHeight="1" x14ac:dyDescent="0.25">
      <c r="B5" s="561" t="s">
        <v>234</v>
      </c>
      <c r="C5" s="651"/>
      <c r="D5" s="651"/>
      <c r="E5" s="651"/>
      <c r="F5" s="651"/>
      <c r="G5" s="651"/>
      <c r="H5" s="651"/>
      <c r="I5" s="652"/>
      <c r="J5" s="175"/>
      <c r="K5" s="175"/>
      <c r="N5" s="176"/>
    </row>
    <row r="6" spans="2:14" ht="30.75" customHeight="1" x14ac:dyDescent="0.25">
      <c r="B6" s="287" t="s">
        <v>242</v>
      </c>
      <c r="C6" s="291">
        <v>2</v>
      </c>
      <c r="D6" s="653" t="s">
        <v>243</v>
      </c>
      <c r="E6" s="653"/>
      <c r="F6" s="654" t="s">
        <v>353</v>
      </c>
      <c r="G6" s="654"/>
      <c r="H6" s="654"/>
      <c r="I6" s="655"/>
      <c r="J6" s="177"/>
      <c r="K6" s="177"/>
      <c r="M6" s="172" t="s">
        <v>60</v>
      </c>
      <c r="N6" s="176"/>
    </row>
    <row r="7" spans="2:14" ht="30.75" customHeight="1" x14ac:dyDescent="0.25">
      <c r="B7" s="287" t="s">
        <v>244</v>
      </c>
      <c r="C7" s="291" t="s">
        <v>81</v>
      </c>
      <c r="D7" s="653" t="s">
        <v>245</v>
      </c>
      <c r="E7" s="653"/>
      <c r="F7" s="656" t="s">
        <v>292</v>
      </c>
      <c r="G7" s="656"/>
      <c r="H7" s="292" t="s">
        <v>246</v>
      </c>
      <c r="I7" s="293" t="s">
        <v>81</v>
      </c>
      <c r="J7" s="179"/>
      <c r="K7" s="179"/>
      <c r="M7" s="172" t="s">
        <v>65</v>
      </c>
      <c r="N7" s="176"/>
    </row>
    <row r="8" spans="2:14" ht="30.75" customHeight="1" x14ac:dyDescent="0.25">
      <c r="B8" s="287" t="s">
        <v>247</v>
      </c>
      <c r="C8" s="654" t="s">
        <v>289</v>
      </c>
      <c r="D8" s="654"/>
      <c r="E8" s="654"/>
      <c r="F8" s="654"/>
      <c r="G8" s="292" t="s">
        <v>248</v>
      </c>
      <c r="H8" s="659">
        <v>7550</v>
      </c>
      <c r="I8" s="660"/>
      <c r="J8" s="180"/>
      <c r="K8" s="180"/>
      <c r="M8" s="172" t="s">
        <v>69</v>
      </c>
      <c r="N8" s="176"/>
    </row>
    <row r="9" spans="2:14" ht="30.75" customHeight="1" x14ac:dyDescent="0.25">
      <c r="B9" s="287" t="s">
        <v>48</v>
      </c>
      <c r="C9" s="661" t="s">
        <v>60</v>
      </c>
      <c r="D9" s="661"/>
      <c r="E9" s="661"/>
      <c r="F9" s="661"/>
      <c r="G9" s="292" t="s">
        <v>249</v>
      </c>
      <c r="H9" s="662" t="s">
        <v>290</v>
      </c>
      <c r="I9" s="663"/>
      <c r="J9" s="181"/>
      <c r="K9" s="181"/>
      <c r="M9" s="182" t="s">
        <v>73</v>
      </c>
    </row>
    <row r="10" spans="2:14" ht="98.25" customHeight="1" x14ac:dyDescent="0.25">
      <c r="B10" s="287" t="s">
        <v>250</v>
      </c>
      <c r="C10" s="654" t="s">
        <v>349</v>
      </c>
      <c r="D10" s="654"/>
      <c r="E10" s="654"/>
      <c r="F10" s="654"/>
      <c r="G10" s="654"/>
      <c r="H10" s="654"/>
      <c r="I10" s="655"/>
      <c r="J10" s="183"/>
      <c r="K10" s="183"/>
      <c r="M10" s="182"/>
    </row>
    <row r="11" spans="2:14" ht="30.75" customHeight="1" x14ac:dyDescent="0.25">
      <c r="B11" s="287" t="s">
        <v>251</v>
      </c>
      <c r="C11" s="664" t="s">
        <v>291</v>
      </c>
      <c r="D11" s="664"/>
      <c r="E11" s="664"/>
      <c r="F11" s="664"/>
      <c r="G11" s="664"/>
      <c r="H11" s="664"/>
      <c r="I11" s="665"/>
      <c r="J11" s="179"/>
      <c r="K11" s="179"/>
      <c r="M11" s="182"/>
      <c r="N11" s="176"/>
    </row>
    <row r="12" spans="2:14" ht="30.75" customHeight="1" x14ac:dyDescent="0.25">
      <c r="B12" s="287" t="s">
        <v>254</v>
      </c>
      <c r="C12" s="657" t="s">
        <v>304</v>
      </c>
      <c r="D12" s="657"/>
      <c r="E12" s="657"/>
      <c r="F12" s="657"/>
      <c r="G12" s="292" t="s">
        <v>252</v>
      </c>
      <c r="H12" s="666" t="s">
        <v>91</v>
      </c>
      <c r="I12" s="667"/>
      <c r="J12" s="179"/>
      <c r="K12" s="179"/>
      <c r="M12" s="182" t="s">
        <v>80</v>
      </c>
      <c r="N12" s="176"/>
    </row>
    <row r="13" spans="2:14" ht="30.75" customHeight="1" x14ac:dyDescent="0.25">
      <c r="B13" s="287" t="s">
        <v>255</v>
      </c>
      <c r="C13" s="668" t="s">
        <v>400</v>
      </c>
      <c r="D13" s="668"/>
      <c r="E13" s="668"/>
      <c r="F13" s="668"/>
      <c r="G13" s="298" t="s">
        <v>253</v>
      </c>
      <c r="H13" s="666" t="s">
        <v>61</v>
      </c>
      <c r="I13" s="667"/>
      <c r="J13" s="179"/>
      <c r="K13" s="179"/>
      <c r="M13" s="182" t="s">
        <v>84</v>
      </c>
    </row>
    <row r="14" spans="2:14" ht="64.5" customHeight="1" x14ac:dyDescent="0.25">
      <c r="B14" s="287" t="s">
        <v>256</v>
      </c>
      <c r="C14" s="657" t="s">
        <v>380</v>
      </c>
      <c r="D14" s="657"/>
      <c r="E14" s="657"/>
      <c r="F14" s="657"/>
      <c r="G14" s="657"/>
      <c r="H14" s="657"/>
      <c r="I14" s="658"/>
      <c r="J14" s="183"/>
      <c r="K14" s="183"/>
      <c r="M14" s="182" t="s">
        <v>86</v>
      </c>
      <c r="N14" s="176"/>
    </row>
    <row r="15" spans="2:14" ht="30.75" customHeight="1" x14ac:dyDescent="0.25">
      <c r="B15" s="287" t="s">
        <v>257</v>
      </c>
      <c r="C15" s="657" t="s">
        <v>293</v>
      </c>
      <c r="D15" s="657"/>
      <c r="E15" s="657"/>
      <c r="F15" s="657"/>
      <c r="G15" s="657"/>
      <c r="H15" s="657"/>
      <c r="I15" s="658"/>
      <c r="J15" s="184"/>
      <c r="K15" s="184"/>
      <c r="M15" s="182" t="s">
        <v>88</v>
      </c>
      <c r="N15" s="176"/>
    </row>
    <row r="16" spans="2:14" ht="35.4" customHeight="1" x14ac:dyDescent="0.25">
      <c r="B16" s="287" t="s">
        <v>258</v>
      </c>
      <c r="C16" s="664" t="s">
        <v>327</v>
      </c>
      <c r="D16" s="664"/>
      <c r="E16" s="664"/>
      <c r="F16" s="664"/>
      <c r="G16" s="664"/>
      <c r="H16" s="664"/>
      <c r="I16" s="665"/>
      <c r="J16" s="185"/>
      <c r="K16" s="185"/>
      <c r="M16" s="182"/>
      <c r="N16" s="176"/>
    </row>
    <row r="17" spans="2:14" ht="30.75" customHeight="1" x14ac:dyDescent="0.25">
      <c r="B17" s="287" t="s">
        <v>259</v>
      </c>
      <c r="C17" s="656" t="s">
        <v>152</v>
      </c>
      <c r="D17" s="675"/>
      <c r="E17" s="675"/>
      <c r="F17" s="675"/>
      <c r="G17" s="675"/>
      <c r="H17" s="675"/>
      <c r="I17" s="676"/>
      <c r="J17" s="186"/>
      <c r="K17" s="186"/>
      <c r="M17" s="182" t="s">
        <v>91</v>
      </c>
      <c r="N17" s="176"/>
    </row>
    <row r="18" spans="2:14" ht="18" customHeight="1" x14ac:dyDescent="0.25">
      <c r="B18" s="588" t="s">
        <v>265</v>
      </c>
      <c r="C18" s="677" t="s">
        <v>237</v>
      </c>
      <c r="D18" s="677"/>
      <c r="E18" s="677"/>
      <c r="F18" s="678" t="s">
        <v>238</v>
      </c>
      <c r="G18" s="678"/>
      <c r="H18" s="678"/>
      <c r="I18" s="679"/>
      <c r="J18" s="187"/>
      <c r="K18" s="187"/>
      <c r="M18" s="182" t="s">
        <v>79</v>
      </c>
      <c r="N18" s="176"/>
    </row>
    <row r="19" spans="2:14" ht="39.75" customHeight="1" x14ac:dyDescent="0.25">
      <c r="B19" s="588"/>
      <c r="C19" s="654" t="s">
        <v>302</v>
      </c>
      <c r="D19" s="654"/>
      <c r="E19" s="654"/>
      <c r="F19" s="654" t="s">
        <v>303</v>
      </c>
      <c r="G19" s="654"/>
      <c r="H19" s="654"/>
      <c r="I19" s="655"/>
      <c r="J19" s="185"/>
      <c r="K19" s="185"/>
      <c r="M19" s="182" t="s">
        <v>95</v>
      </c>
      <c r="N19" s="176"/>
    </row>
    <row r="20" spans="2:14" ht="39.75" customHeight="1" x14ac:dyDescent="0.25">
      <c r="B20" s="287" t="s">
        <v>266</v>
      </c>
      <c r="C20" s="680" t="s">
        <v>152</v>
      </c>
      <c r="D20" s="681"/>
      <c r="E20" s="682"/>
      <c r="F20" s="683" t="s">
        <v>152</v>
      </c>
      <c r="G20" s="683"/>
      <c r="H20" s="683"/>
      <c r="I20" s="684"/>
      <c r="J20" s="179"/>
      <c r="K20" s="179"/>
      <c r="M20" s="182"/>
      <c r="N20" s="176"/>
    </row>
    <row r="21" spans="2:14" ht="105" customHeight="1" x14ac:dyDescent="0.25">
      <c r="B21" s="287" t="s">
        <v>267</v>
      </c>
      <c r="C21" s="685" t="s">
        <v>381</v>
      </c>
      <c r="D21" s="686"/>
      <c r="E21" s="687"/>
      <c r="F21" s="688" t="s">
        <v>382</v>
      </c>
      <c r="G21" s="670"/>
      <c r="H21" s="670"/>
      <c r="I21" s="689"/>
      <c r="J21" s="184"/>
      <c r="K21" s="184"/>
      <c r="M21" s="188"/>
      <c r="N21" s="176"/>
    </row>
    <row r="22" spans="2:14" ht="23.25" customHeight="1" x14ac:dyDescent="0.25">
      <c r="B22" s="287" t="s">
        <v>268</v>
      </c>
      <c r="C22" s="669">
        <v>44562</v>
      </c>
      <c r="D22" s="690"/>
      <c r="E22" s="691"/>
      <c r="F22" s="292" t="s">
        <v>271</v>
      </c>
      <c r="G22" s="309">
        <v>8.5000000000000006E-2</v>
      </c>
      <c r="H22" s="292" t="s">
        <v>275</v>
      </c>
      <c r="I22" s="310">
        <v>8.5000000000000006E-2</v>
      </c>
      <c r="J22" s="189"/>
      <c r="K22" s="189"/>
      <c r="M22" s="188"/>
    </row>
    <row r="23" spans="2:14" ht="27" customHeight="1" x14ac:dyDescent="0.25">
      <c r="B23" s="287" t="s">
        <v>269</v>
      </c>
      <c r="C23" s="669">
        <v>44926</v>
      </c>
      <c r="D23" s="670"/>
      <c r="E23" s="671"/>
      <c r="F23" s="292" t="s">
        <v>272</v>
      </c>
      <c r="G23" s="672">
        <v>0.3</v>
      </c>
      <c r="H23" s="673"/>
      <c r="I23" s="674"/>
      <c r="J23" s="190"/>
      <c r="K23" s="190"/>
      <c r="M23" s="188"/>
    </row>
    <row r="24" spans="2:14" ht="30.75" customHeight="1" x14ac:dyDescent="0.25">
      <c r="B24" s="296" t="s">
        <v>270</v>
      </c>
      <c r="C24" s="692" t="s">
        <v>321</v>
      </c>
      <c r="D24" s="693"/>
      <c r="E24" s="694"/>
      <c r="F24" s="297" t="s">
        <v>274</v>
      </c>
      <c r="G24" s="695" t="s">
        <v>223</v>
      </c>
      <c r="H24" s="696"/>
      <c r="I24" s="697"/>
      <c r="J24" s="187"/>
      <c r="K24" s="187"/>
      <c r="M24" s="188"/>
    </row>
    <row r="25" spans="2:14" ht="22.5" customHeight="1" x14ac:dyDescent="0.25">
      <c r="B25" s="561" t="s">
        <v>235</v>
      </c>
      <c r="C25" s="651"/>
      <c r="D25" s="651"/>
      <c r="E25" s="651"/>
      <c r="F25" s="651"/>
      <c r="G25" s="651"/>
      <c r="H25" s="651"/>
      <c r="I25" s="652"/>
      <c r="J25" s="175"/>
      <c r="K25" s="175"/>
      <c r="M25" s="188"/>
    </row>
    <row r="26" spans="2:14" ht="43.5" customHeight="1" x14ac:dyDescent="0.25">
      <c r="B26" s="191" t="s">
        <v>105</v>
      </c>
      <c r="C26" s="298" t="s">
        <v>261</v>
      </c>
      <c r="D26" s="298" t="s">
        <v>260</v>
      </c>
      <c r="E26" s="299" t="s">
        <v>264</v>
      </c>
      <c r="F26" s="298" t="s">
        <v>263</v>
      </c>
      <c r="G26" s="298" t="s">
        <v>262</v>
      </c>
      <c r="H26" s="299" t="s">
        <v>276</v>
      </c>
      <c r="I26" s="300" t="s">
        <v>273</v>
      </c>
      <c r="J26" s="185"/>
      <c r="K26" s="185"/>
      <c r="M26" s="188"/>
    </row>
    <row r="27" spans="2:14" ht="15.6" customHeight="1" x14ac:dyDescent="0.25">
      <c r="B27" s="191" t="s">
        <v>323</v>
      </c>
      <c r="C27" s="311">
        <v>2.4989999999999998E-2</v>
      </c>
      <c r="D27" s="311">
        <v>2.4989999999999998E-2</v>
      </c>
      <c r="E27" s="312">
        <f>IF(OR(C27=0,C27=""),0,D27/C27)</f>
        <v>1</v>
      </c>
      <c r="F27" s="698">
        <f>SUM(C27:C38)</f>
        <v>0.29988000000000004</v>
      </c>
      <c r="G27" s="698">
        <f>SUM(D27:D38)</f>
        <v>4.9979999999999997E-2</v>
      </c>
      <c r="H27" s="313">
        <f>+(D27*100%)/$G$23</f>
        <v>8.3299999999999999E-2</v>
      </c>
      <c r="I27" s="699">
        <f>G27+I22</f>
        <v>0.13497999999999999</v>
      </c>
      <c r="J27" s="185"/>
      <c r="K27" s="185"/>
      <c r="M27" s="188"/>
    </row>
    <row r="28" spans="2:14" ht="15.6" customHeight="1" x14ac:dyDescent="0.25">
      <c r="B28" s="191" t="s">
        <v>114</v>
      </c>
      <c r="C28" s="311">
        <v>2.4989999999999998E-2</v>
      </c>
      <c r="D28" s="311">
        <v>2.4989999999999998E-2</v>
      </c>
      <c r="E28" s="312">
        <f t="shared" ref="E28:E38" si="0">IF(OR(C28=0,C28=""),0,D28/C28)</f>
        <v>1</v>
      </c>
      <c r="F28" s="629"/>
      <c r="G28" s="629"/>
      <c r="H28" s="313">
        <f>+IF(D28="","",((D28*100%)/$G$23)+H27)</f>
        <v>0.1666</v>
      </c>
      <c r="I28" s="700"/>
      <c r="J28" s="185"/>
      <c r="K28" s="185"/>
      <c r="M28" s="188"/>
    </row>
    <row r="29" spans="2:14" ht="15.6" customHeight="1" x14ac:dyDescent="0.25">
      <c r="B29" s="191" t="s">
        <v>115</v>
      </c>
      <c r="C29" s="311">
        <v>2.4989999999999998E-2</v>
      </c>
      <c r="D29" s="311"/>
      <c r="E29" s="312">
        <f t="shared" si="0"/>
        <v>0</v>
      </c>
      <c r="F29" s="629"/>
      <c r="G29" s="629"/>
      <c r="H29" s="313" t="str">
        <f t="shared" ref="H29:H38" si="1">+IF(D29="","",((D29*100%)/$G$23)+H28)</f>
        <v/>
      </c>
      <c r="I29" s="700"/>
      <c r="J29" s="185"/>
      <c r="K29" s="185"/>
      <c r="M29" s="188"/>
    </row>
    <row r="30" spans="2:14" ht="15.6" customHeight="1" x14ac:dyDescent="0.25">
      <c r="B30" s="191" t="s">
        <v>116</v>
      </c>
      <c r="C30" s="311">
        <v>2.4989999999999998E-2</v>
      </c>
      <c r="D30" s="311"/>
      <c r="E30" s="312">
        <f t="shared" si="0"/>
        <v>0</v>
      </c>
      <c r="F30" s="629"/>
      <c r="G30" s="629"/>
      <c r="H30" s="313" t="str">
        <f t="shared" si="1"/>
        <v/>
      </c>
      <c r="I30" s="700"/>
      <c r="J30" s="185"/>
      <c r="K30" s="185"/>
      <c r="M30" s="188"/>
    </row>
    <row r="31" spans="2:14" ht="15.6" customHeight="1" x14ac:dyDescent="0.25">
      <c r="B31" s="191" t="s">
        <v>117</v>
      </c>
      <c r="C31" s="311">
        <v>2.4989999999999998E-2</v>
      </c>
      <c r="D31" s="311"/>
      <c r="E31" s="312">
        <f t="shared" si="0"/>
        <v>0</v>
      </c>
      <c r="F31" s="629"/>
      <c r="G31" s="629"/>
      <c r="H31" s="313" t="str">
        <f t="shared" si="1"/>
        <v/>
      </c>
      <c r="I31" s="700"/>
      <c r="J31" s="185"/>
      <c r="K31" s="185"/>
      <c r="M31" s="188"/>
    </row>
    <row r="32" spans="2:14" ht="15.6" customHeight="1" x14ac:dyDescent="0.25">
      <c r="B32" s="191" t="s">
        <v>118</v>
      </c>
      <c r="C32" s="311">
        <v>2.4989999999999998E-2</v>
      </c>
      <c r="D32" s="311"/>
      <c r="E32" s="312">
        <f t="shared" si="0"/>
        <v>0</v>
      </c>
      <c r="F32" s="629"/>
      <c r="G32" s="629"/>
      <c r="H32" s="313" t="str">
        <f t="shared" si="1"/>
        <v/>
      </c>
      <c r="I32" s="700"/>
      <c r="J32" s="185"/>
      <c r="K32" s="185"/>
      <c r="M32" s="188"/>
    </row>
    <row r="33" spans="2:11" ht="19.5" customHeight="1" x14ac:dyDescent="0.25">
      <c r="B33" s="191" t="s">
        <v>119</v>
      </c>
      <c r="C33" s="311">
        <v>2.4989999999999998E-2</v>
      </c>
      <c r="D33" s="311"/>
      <c r="E33" s="312">
        <f t="shared" si="0"/>
        <v>0</v>
      </c>
      <c r="F33" s="629"/>
      <c r="G33" s="629"/>
      <c r="H33" s="313" t="str">
        <f t="shared" si="1"/>
        <v/>
      </c>
      <c r="I33" s="700"/>
      <c r="J33" s="195"/>
      <c r="K33" s="195"/>
    </row>
    <row r="34" spans="2:11" ht="19.5" customHeight="1" x14ac:dyDescent="0.25">
      <c r="B34" s="191" t="s">
        <v>120</v>
      </c>
      <c r="C34" s="311">
        <v>2.4989999999999998E-2</v>
      </c>
      <c r="D34" s="311"/>
      <c r="E34" s="312">
        <f t="shared" si="0"/>
        <v>0</v>
      </c>
      <c r="F34" s="629"/>
      <c r="G34" s="629"/>
      <c r="H34" s="313" t="str">
        <f t="shared" si="1"/>
        <v/>
      </c>
      <c r="I34" s="700"/>
      <c r="J34" s="195"/>
      <c r="K34" s="195"/>
    </row>
    <row r="35" spans="2:11" ht="19.5" customHeight="1" x14ac:dyDescent="0.25">
      <c r="B35" s="191" t="s">
        <v>121</v>
      </c>
      <c r="C35" s="311">
        <v>2.4989999999999998E-2</v>
      </c>
      <c r="D35" s="311"/>
      <c r="E35" s="312">
        <f t="shared" si="0"/>
        <v>0</v>
      </c>
      <c r="F35" s="629"/>
      <c r="G35" s="629"/>
      <c r="H35" s="313" t="str">
        <f t="shared" si="1"/>
        <v/>
      </c>
      <c r="I35" s="700"/>
      <c r="J35" s="195"/>
      <c r="K35" s="195"/>
    </row>
    <row r="36" spans="2:11" ht="19.5" customHeight="1" x14ac:dyDescent="0.25">
      <c r="B36" s="191" t="s">
        <v>122</v>
      </c>
      <c r="C36" s="311">
        <v>2.4989999999999998E-2</v>
      </c>
      <c r="D36" s="311"/>
      <c r="E36" s="312">
        <f t="shared" si="0"/>
        <v>0</v>
      </c>
      <c r="F36" s="629"/>
      <c r="G36" s="629"/>
      <c r="H36" s="313" t="str">
        <f t="shared" si="1"/>
        <v/>
      </c>
      <c r="I36" s="700"/>
      <c r="J36" s="195"/>
      <c r="K36" s="195"/>
    </row>
    <row r="37" spans="2:11" ht="19.5" customHeight="1" x14ac:dyDescent="0.25">
      <c r="B37" s="191" t="s">
        <v>123</v>
      </c>
      <c r="C37" s="311">
        <v>2.4989999999999998E-2</v>
      </c>
      <c r="D37" s="311"/>
      <c r="E37" s="312">
        <f t="shared" si="0"/>
        <v>0</v>
      </c>
      <c r="F37" s="629"/>
      <c r="G37" s="629"/>
      <c r="H37" s="313" t="str">
        <f t="shared" si="1"/>
        <v/>
      </c>
      <c r="I37" s="700"/>
      <c r="J37" s="195"/>
      <c r="K37" s="195"/>
    </row>
    <row r="38" spans="2:11" ht="19.5" customHeight="1" x14ac:dyDescent="0.25">
      <c r="B38" s="191" t="s">
        <v>124</v>
      </c>
      <c r="C38" s="311">
        <v>2.4989999999999998E-2</v>
      </c>
      <c r="D38" s="311"/>
      <c r="E38" s="312">
        <f t="shared" si="0"/>
        <v>0</v>
      </c>
      <c r="F38" s="630"/>
      <c r="G38" s="630"/>
      <c r="H38" s="313" t="str">
        <f t="shared" si="1"/>
        <v/>
      </c>
      <c r="I38" s="701"/>
      <c r="J38" s="195"/>
      <c r="K38" s="195"/>
    </row>
    <row r="39" spans="2:11" ht="52.5" customHeight="1" x14ac:dyDescent="0.25">
      <c r="B39" s="227" t="s">
        <v>277</v>
      </c>
      <c r="C39" s="702"/>
      <c r="D39" s="703"/>
      <c r="E39" s="703"/>
      <c r="F39" s="703"/>
      <c r="G39" s="703"/>
      <c r="H39" s="703"/>
      <c r="I39" s="704"/>
      <c r="J39" s="196"/>
      <c r="K39" s="196"/>
    </row>
    <row r="40" spans="2:11" ht="34.5" customHeight="1" x14ac:dyDescent="0.25">
      <c r="B40" s="705"/>
      <c r="C40" s="706"/>
      <c r="D40" s="706"/>
      <c r="E40" s="706"/>
      <c r="F40" s="706"/>
      <c r="G40" s="706"/>
      <c r="H40" s="706"/>
      <c r="I40" s="707"/>
      <c r="J40" s="175"/>
      <c r="K40" s="175"/>
    </row>
    <row r="41" spans="2:11" ht="34.5" customHeight="1" x14ac:dyDescent="0.25">
      <c r="B41" s="616"/>
      <c r="C41" s="617"/>
      <c r="D41" s="617"/>
      <c r="E41" s="617"/>
      <c r="F41" s="617"/>
      <c r="G41" s="617"/>
      <c r="H41" s="617"/>
      <c r="I41" s="618"/>
      <c r="J41" s="196"/>
      <c r="K41" s="196"/>
    </row>
    <row r="42" spans="2:11" ht="34.5" customHeight="1" x14ac:dyDescent="0.25">
      <c r="B42" s="616"/>
      <c r="C42" s="617"/>
      <c r="D42" s="617"/>
      <c r="E42" s="617"/>
      <c r="F42" s="617"/>
      <c r="G42" s="617"/>
      <c r="H42" s="617"/>
      <c r="I42" s="618"/>
      <c r="J42" s="196"/>
      <c r="K42" s="196"/>
    </row>
    <row r="43" spans="2:11" ht="34.5" customHeight="1" x14ac:dyDescent="0.25">
      <c r="B43" s="616"/>
      <c r="C43" s="617"/>
      <c r="D43" s="617"/>
      <c r="E43" s="617"/>
      <c r="F43" s="617"/>
      <c r="G43" s="617"/>
      <c r="H43" s="617"/>
      <c r="I43" s="618"/>
      <c r="J43" s="196"/>
      <c r="K43" s="196"/>
    </row>
    <row r="44" spans="2:11" ht="34.5" customHeight="1" x14ac:dyDescent="0.25">
      <c r="B44" s="619"/>
      <c r="C44" s="620"/>
      <c r="D44" s="620"/>
      <c r="E44" s="620"/>
      <c r="F44" s="620"/>
      <c r="G44" s="620"/>
      <c r="H44" s="620"/>
      <c r="I44" s="621"/>
      <c r="J44" s="174"/>
      <c r="K44" s="174"/>
    </row>
    <row r="45" spans="2:11" ht="29.25" customHeight="1" x14ac:dyDescent="0.25">
      <c r="B45" s="711" t="s">
        <v>278</v>
      </c>
      <c r="C45" s="714" t="s">
        <v>437</v>
      </c>
      <c r="D45" s="715"/>
      <c r="E45" s="715"/>
      <c r="F45" s="716"/>
      <c r="G45" s="307"/>
      <c r="H45" s="308" t="s">
        <v>105</v>
      </c>
      <c r="I45" s="314" t="s">
        <v>401</v>
      </c>
      <c r="J45" s="197"/>
      <c r="K45" s="197"/>
    </row>
    <row r="46" spans="2:11" ht="29.25" customHeight="1" x14ac:dyDescent="0.25">
      <c r="B46" s="712"/>
      <c r="C46" s="717"/>
      <c r="D46" s="718"/>
      <c r="E46" s="718"/>
      <c r="F46" s="719"/>
      <c r="G46" s="307" t="s">
        <v>402</v>
      </c>
      <c r="H46" s="307">
        <v>194</v>
      </c>
      <c r="I46" s="315">
        <f>92+194</f>
        <v>286</v>
      </c>
      <c r="J46" s="197"/>
      <c r="K46" s="197"/>
    </row>
    <row r="47" spans="2:11" ht="29.25" customHeight="1" x14ac:dyDescent="0.25">
      <c r="B47" s="712"/>
      <c r="C47" s="717"/>
      <c r="D47" s="718"/>
      <c r="E47" s="718"/>
      <c r="F47" s="719"/>
      <c r="G47" s="307" t="s">
        <v>403</v>
      </c>
      <c r="H47" s="307">
        <v>51</v>
      </c>
      <c r="I47" s="315">
        <f>44+51</f>
        <v>95</v>
      </c>
      <c r="J47" s="197"/>
      <c r="K47" s="197"/>
    </row>
    <row r="48" spans="2:11" ht="29.25" customHeight="1" x14ac:dyDescent="0.25">
      <c r="B48" s="712"/>
      <c r="C48" s="717"/>
      <c r="D48" s="718"/>
      <c r="E48" s="718"/>
      <c r="F48" s="719"/>
      <c r="G48" s="307" t="s">
        <v>404</v>
      </c>
      <c r="H48" s="307">
        <v>73</v>
      </c>
      <c r="I48" s="315">
        <f>70+73</f>
        <v>143</v>
      </c>
      <c r="J48" s="197"/>
      <c r="K48" s="197"/>
    </row>
    <row r="49" spans="2:11" ht="29.25" customHeight="1" x14ac:dyDescent="0.25">
      <c r="B49" s="712"/>
      <c r="C49" s="717"/>
      <c r="D49" s="718"/>
      <c r="E49" s="718"/>
      <c r="F49" s="719"/>
      <c r="G49" s="307" t="s">
        <v>405</v>
      </c>
      <c r="H49" s="307">
        <v>194</v>
      </c>
      <c r="I49" s="315">
        <f>129+194</f>
        <v>323</v>
      </c>
      <c r="J49" s="197"/>
      <c r="K49" s="197"/>
    </row>
    <row r="50" spans="2:11" ht="29.25" customHeight="1" x14ac:dyDescent="0.25">
      <c r="B50" s="712"/>
      <c r="C50" s="717"/>
      <c r="D50" s="718"/>
      <c r="E50" s="718"/>
      <c r="F50" s="719"/>
      <c r="G50" s="307" t="s">
        <v>406</v>
      </c>
      <c r="H50" s="307">
        <v>336</v>
      </c>
      <c r="I50" s="315">
        <f>206+336</f>
        <v>542</v>
      </c>
      <c r="J50" s="197"/>
      <c r="K50" s="197"/>
    </row>
    <row r="51" spans="2:11" ht="29.25" customHeight="1" x14ac:dyDescent="0.25">
      <c r="B51" s="712"/>
      <c r="C51" s="717"/>
      <c r="D51" s="718"/>
      <c r="E51" s="718"/>
      <c r="F51" s="719"/>
      <c r="G51" s="307" t="s">
        <v>407</v>
      </c>
      <c r="H51" s="307">
        <v>283</v>
      </c>
      <c r="I51" s="315">
        <f>90+283</f>
        <v>373</v>
      </c>
      <c r="J51" s="197"/>
      <c r="K51" s="197"/>
    </row>
    <row r="52" spans="2:11" ht="29.25" customHeight="1" x14ac:dyDescent="0.25">
      <c r="B52" s="713"/>
      <c r="C52" s="720"/>
      <c r="D52" s="721"/>
      <c r="E52" s="721"/>
      <c r="F52" s="722"/>
      <c r="G52" s="307" t="s">
        <v>430</v>
      </c>
      <c r="H52" s="307">
        <v>2800253</v>
      </c>
      <c r="I52" s="307">
        <f>3428805+2800253</f>
        <v>6229058</v>
      </c>
      <c r="J52" s="197"/>
      <c r="K52" s="197"/>
    </row>
    <row r="53" spans="2:11" ht="46.5" customHeight="1" x14ac:dyDescent="0.25">
      <c r="B53" s="287" t="s">
        <v>279</v>
      </c>
      <c r="C53" s="639" t="s">
        <v>223</v>
      </c>
      <c r="D53" s="640"/>
      <c r="E53" s="640"/>
      <c r="F53" s="640"/>
      <c r="G53" s="640"/>
      <c r="H53" s="640"/>
      <c r="I53" s="641"/>
      <c r="J53" s="197"/>
      <c r="K53" s="197"/>
    </row>
    <row r="54" spans="2:11" ht="93.75" customHeight="1" x14ac:dyDescent="0.25">
      <c r="B54" s="228" t="s">
        <v>280</v>
      </c>
      <c r="C54" s="708" t="s">
        <v>431</v>
      </c>
      <c r="D54" s="709"/>
      <c r="E54" s="709"/>
      <c r="F54" s="709"/>
      <c r="G54" s="709"/>
      <c r="H54" s="709"/>
      <c r="I54" s="710"/>
      <c r="J54" s="197"/>
      <c r="K54" s="197"/>
    </row>
    <row r="55" spans="2:11" ht="22.5" customHeight="1" x14ac:dyDescent="0.25">
      <c r="B55" s="561" t="s">
        <v>236</v>
      </c>
      <c r="C55" s="651"/>
      <c r="D55" s="651"/>
      <c r="E55" s="651"/>
      <c r="F55" s="651"/>
      <c r="G55" s="651"/>
      <c r="H55" s="651"/>
      <c r="I55" s="652"/>
      <c r="J55" s="197"/>
      <c r="K55" s="197"/>
    </row>
    <row r="56" spans="2:11" ht="22.5" customHeight="1" x14ac:dyDescent="0.25">
      <c r="B56" s="728" t="s">
        <v>281</v>
      </c>
      <c r="C56" s="305" t="s">
        <v>282</v>
      </c>
      <c r="D56" s="729" t="s">
        <v>283</v>
      </c>
      <c r="E56" s="729"/>
      <c r="F56" s="729"/>
      <c r="G56" s="729" t="s">
        <v>284</v>
      </c>
      <c r="H56" s="729"/>
      <c r="I56" s="730"/>
      <c r="J56" s="198"/>
      <c r="K56" s="198"/>
    </row>
    <row r="57" spans="2:11" ht="30.75" customHeight="1" x14ac:dyDescent="0.25">
      <c r="B57" s="636"/>
      <c r="C57" s="306"/>
      <c r="D57" s="723"/>
      <c r="E57" s="723"/>
      <c r="F57" s="723"/>
      <c r="G57" s="723"/>
      <c r="H57" s="723"/>
      <c r="I57" s="724"/>
      <c r="J57" s="198"/>
      <c r="K57" s="198"/>
    </row>
    <row r="58" spans="2:11" ht="32.25" customHeight="1" x14ac:dyDescent="0.25">
      <c r="B58" s="231" t="s">
        <v>285</v>
      </c>
      <c r="C58" s="723" t="s">
        <v>432</v>
      </c>
      <c r="D58" s="723"/>
      <c r="E58" s="723"/>
      <c r="F58" s="723"/>
      <c r="G58" s="723"/>
      <c r="H58" s="723"/>
      <c r="I58" s="724"/>
      <c r="J58" s="200"/>
      <c r="K58" s="200"/>
    </row>
    <row r="59" spans="2:11" ht="28.5" customHeight="1" x14ac:dyDescent="0.25">
      <c r="B59" s="232" t="s">
        <v>286</v>
      </c>
      <c r="C59" s="723" t="s">
        <v>432</v>
      </c>
      <c r="D59" s="723"/>
      <c r="E59" s="723"/>
      <c r="F59" s="723"/>
      <c r="G59" s="723"/>
      <c r="H59" s="723"/>
      <c r="I59" s="724"/>
      <c r="J59" s="200"/>
      <c r="K59" s="200"/>
    </row>
    <row r="60" spans="2:11" ht="30" customHeight="1" x14ac:dyDescent="0.25">
      <c r="B60" s="228" t="s">
        <v>287</v>
      </c>
      <c r="C60" s="723" t="s">
        <v>350</v>
      </c>
      <c r="D60" s="723"/>
      <c r="E60" s="723"/>
      <c r="F60" s="723"/>
      <c r="G60" s="723"/>
      <c r="H60" s="723"/>
      <c r="I60" s="724"/>
      <c r="J60" s="201"/>
      <c r="K60" s="201"/>
    </row>
    <row r="61" spans="2:11" ht="31.5" customHeight="1" thickBot="1" x14ac:dyDescent="0.3">
      <c r="B61" s="210" t="s">
        <v>288</v>
      </c>
      <c r="C61" s="725" t="s">
        <v>366</v>
      </c>
      <c r="D61" s="726"/>
      <c r="E61" s="726"/>
      <c r="F61" s="726"/>
      <c r="G61" s="726"/>
      <c r="H61" s="726"/>
      <c r="I61" s="727"/>
      <c r="J61" s="202"/>
      <c r="K61" s="202"/>
    </row>
    <row r="62" spans="2:11" x14ac:dyDescent="0.25">
      <c r="B62" s="203"/>
      <c r="C62" s="204"/>
      <c r="D62" s="204"/>
      <c r="E62" s="205"/>
      <c r="F62" s="205"/>
      <c r="G62" s="211"/>
      <c r="H62" s="207"/>
      <c r="I62" s="204"/>
      <c r="J62" s="202"/>
      <c r="K62" s="202"/>
    </row>
    <row r="63" spans="2:11" x14ac:dyDescent="0.25">
      <c r="B63" s="203"/>
      <c r="C63" s="204"/>
      <c r="D63" s="204"/>
      <c r="E63" s="205"/>
      <c r="F63" s="205"/>
      <c r="G63" s="211"/>
      <c r="H63" s="207"/>
      <c r="I63" s="204"/>
      <c r="J63" s="202"/>
      <c r="K63" s="202"/>
    </row>
    <row r="64" spans="2:11" x14ac:dyDescent="0.25">
      <c r="B64" s="203"/>
      <c r="C64" s="204"/>
      <c r="D64" s="204"/>
      <c r="E64" s="205"/>
      <c r="F64" s="205"/>
      <c r="G64" s="211"/>
      <c r="H64" s="207"/>
      <c r="I64" s="204"/>
      <c r="J64" s="202"/>
      <c r="K64" s="202"/>
    </row>
    <row r="65" spans="2:11" x14ac:dyDescent="0.25">
      <c r="B65" s="203"/>
      <c r="C65" s="204"/>
      <c r="D65" s="204"/>
      <c r="E65" s="205"/>
      <c r="F65" s="205"/>
      <c r="G65" s="211"/>
      <c r="H65" s="207"/>
      <c r="I65" s="204"/>
      <c r="J65" s="202"/>
      <c r="K65" s="202"/>
    </row>
    <row r="66" spans="2:11" x14ac:dyDescent="0.25">
      <c r="B66" s="203"/>
      <c r="C66" s="204"/>
      <c r="D66" s="204"/>
      <c r="E66" s="205"/>
      <c r="F66" s="205"/>
      <c r="G66" s="211"/>
      <c r="H66" s="207"/>
      <c r="I66" s="204"/>
      <c r="J66" s="202"/>
      <c r="K66" s="202"/>
    </row>
    <row r="67" spans="2:11" ht="25.5" customHeight="1" x14ac:dyDescent="0.25">
      <c r="B67" s="203"/>
      <c r="C67" s="204"/>
      <c r="D67" s="204"/>
      <c r="E67" s="205"/>
      <c r="F67" s="205"/>
      <c r="G67" s="211"/>
      <c r="H67" s="207"/>
      <c r="I67" s="204"/>
      <c r="J67" s="202"/>
      <c r="K67" s="202"/>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22860</xdr:colOff>
                <xdr:row>1</xdr:row>
                <xdr:rowOff>30480</xdr:rowOff>
              </from>
              <to>
                <xdr:col>8</xdr:col>
                <xdr:colOff>1714500</xdr:colOff>
                <xdr:row>2</xdr:row>
                <xdr:rowOff>60960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B26" zoomScale="99" zoomScaleNormal="85" zoomScaleSheetLayoutView="85" workbookViewId="0">
      <selection activeCell="D28" sqref="D28"/>
    </sheetView>
  </sheetViews>
  <sheetFormatPr baseColWidth="10" defaultColWidth="11.44140625" defaultRowHeight="13.2" x14ac:dyDescent="0.25"/>
  <cols>
    <col min="1" max="1" width="1" style="173" customWidth="1"/>
    <col min="2" max="2" width="25.44140625" style="208" customWidth="1"/>
    <col min="3" max="3" width="14.5546875" style="173" customWidth="1"/>
    <col min="4" max="4" width="20.109375" style="173" customWidth="1"/>
    <col min="5" max="5" width="16.44140625" style="173" customWidth="1"/>
    <col min="6" max="6" width="25" style="173" customWidth="1"/>
    <col min="7" max="7" width="22" style="209" customWidth="1"/>
    <col min="8" max="8" width="20.5546875" style="173" customWidth="1"/>
    <col min="9" max="11" width="22.44140625" style="173" customWidth="1"/>
    <col min="12" max="24" width="11.44140625" style="171"/>
    <col min="25" max="16384" width="11.44140625" style="173"/>
  </cols>
  <sheetData>
    <row r="1" spans="2:14" ht="37.5" customHeight="1" x14ac:dyDescent="0.25">
      <c r="B1" s="549"/>
      <c r="C1" s="552" t="s">
        <v>25</v>
      </c>
      <c r="D1" s="552"/>
      <c r="E1" s="552"/>
      <c r="F1" s="552"/>
      <c r="G1" s="552"/>
      <c r="H1" s="552"/>
      <c r="I1" s="553"/>
      <c r="J1" s="170"/>
      <c r="K1" s="170"/>
      <c r="M1" s="172" t="s">
        <v>47</v>
      </c>
    </row>
    <row r="2" spans="2:14" ht="37.5" customHeight="1" x14ac:dyDescent="0.25">
      <c r="B2" s="550"/>
      <c r="C2" s="731" t="s">
        <v>239</v>
      </c>
      <c r="D2" s="731"/>
      <c r="E2" s="731"/>
      <c r="F2" s="731"/>
      <c r="G2" s="731"/>
      <c r="H2" s="731"/>
      <c r="I2" s="554"/>
      <c r="J2" s="170"/>
      <c r="K2" s="170"/>
      <c r="M2" s="172" t="s">
        <v>48</v>
      </c>
    </row>
    <row r="3" spans="2:14" ht="37.5" customHeight="1" x14ac:dyDescent="0.25">
      <c r="B3" s="550"/>
      <c r="C3" s="731" t="s">
        <v>240</v>
      </c>
      <c r="D3" s="731"/>
      <c r="E3" s="731"/>
      <c r="F3" s="731" t="s">
        <v>241</v>
      </c>
      <c r="G3" s="731"/>
      <c r="H3" s="731"/>
      <c r="I3" s="554"/>
      <c r="J3" s="170"/>
      <c r="K3" s="170"/>
      <c r="M3" s="172" t="s">
        <v>50</v>
      </c>
    </row>
    <row r="4" spans="2:14" ht="23.25" customHeight="1" x14ac:dyDescent="0.25">
      <c r="B4" s="558" t="s">
        <v>351</v>
      </c>
      <c r="C4" s="559"/>
      <c r="D4" s="559"/>
      <c r="E4" s="559"/>
      <c r="F4" s="559"/>
      <c r="G4" s="559"/>
      <c r="H4" s="559"/>
      <c r="I4" s="560"/>
      <c r="J4" s="174"/>
      <c r="K4" s="174"/>
    </row>
    <row r="5" spans="2:14" ht="24" customHeight="1" x14ac:dyDescent="0.25">
      <c r="B5" s="561" t="s">
        <v>234</v>
      </c>
      <c r="C5" s="562"/>
      <c r="D5" s="562"/>
      <c r="E5" s="562"/>
      <c r="F5" s="562"/>
      <c r="G5" s="562"/>
      <c r="H5" s="562"/>
      <c r="I5" s="563"/>
      <c r="J5" s="175"/>
      <c r="K5" s="175"/>
      <c r="N5" s="176" t="s">
        <v>57</v>
      </c>
    </row>
    <row r="6" spans="2:14" ht="30.75" customHeight="1" x14ac:dyDescent="0.25">
      <c r="B6" s="222" t="s">
        <v>242</v>
      </c>
      <c r="C6" s="217">
        <v>3</v>
      </c>
      <c r="D6" s="564" t="s">
        <v>243</v>
      </c>
      <c r="E6" s="564"/>
      <c r="F6" s="565" t="s">
        <v>328</v>
      </c>
      <c r="G6" s="565"/>
      <c r="H6" s="565"/>
      <c r="I6" s="566"/>
      <c r="J6" s="177"/>
      <c r="K6" s="177"/>
      <c r="M6" s="172" t="s">
        <v>60</v>
      </c>
      <c r="N6" s="176" t="s">
        <v>61</v>
      </c>
    </row>
    <row r="7" spans="2:14" ht="30.75" customHeight="1" x14ac:dyDescent="0.25">
      <c r="B7" s="222" t="s">
        <v>244</v>
      </c>
      <c r="C7" s="217" t="s">
        <v>81</v>
      </c>
      <c r="D7" s="564" t="s">
        <v>245</v>
      </c>
      <c r="E7" s="564"/>
      <c r="F7" s="565" t="s">
        <v>329</v>
      </c>
      <c r="G7" s="565"/>
      <c r="H7" s="178" t="s">
        <v>246</v>
      </c>
      <c r="I7" s="218" t="s">
        <v>81</v>
      </c>
      <c r="J7" s="179"/>
      <c r="K7" s="179"/>
      <c r="M7" s="172" t="s">
        <v>65</v>
      </c>
      <c r="N7" s="176" t="s">
        <v>66</v>
      </c>
    </row>
    <row r="8" spans="2:14" ht="30.75" customHeight="1" x14ac:dyDescent="0.25">
      <c r="B8" s="222" t="s">
        <v>247</v>
      </c>
      <c r="C8" s="565" t="s">
        <v>289</v>
      </c>
      <c r="D8" s="565"/>
      <c r="E8" s="565"/>
      <c r="F8" s="565"/>
      <c r="G8" s="178" t="s">
        <v>248</v>
      </c>
      <c r="H8" s="570">
        <v>7550</v>
      </c>
      <c r="I8" s="571"/>
      <c r="J8" s="180"/>
      <c r="K8" s="180"/>
      <c r="M8" s="172" t="s">
        <v>69</v>
      </c>
      <c r="N8" s="176" t="s">
        <v>70</v>
      </c>
    </row>
    <row r="9" spans="2:14" ht="30.75" customHeight="1" x14ac:dyDescent="0.25">
      <c r="B9" s="222" t="s">
        <v>48</v>
      </c>
      <c r="C9" s="732" t="s">
        <v>69</v>
      </c>
      <c r="D9" s="732"/>
      <c r="E9" s="732"/>
      <c r="F9" s="732"/>
      <c r="G9" s="178" t="s">
        <v>249</v>
      </c>
      <c r="H9" s="573" t="s">
        <v>330</v>
      </c>
      <c r="I9" s="574"/>
      <c r="J9" s="181"/>
      <c r="K9" s="181"/>
      <c r="M9" s="182" t="s">
        <v>73</v>
      </c>
    </row>
    <row r="10" spans="2:14" ht="60.75" customHeight="1" x14ac:dyDescent="0.25">
      <c r="B10" s="222" t="s">
        <v>250</v>
      </c>
      <c r="C10" s="565" t="s">
        <v>348</v>
      </c>
      <c r="D10" s="565"/>
      <c r="E10" s="565"/>
      <c r="F10" s="565"/>
      <c r="G10" s="565"/>
      <c r="H10" s="565"/>
      <c r="I10" s="566"/>
      <c r="J10" s="183"/>
      <c r="K10" s="183"/>
      <c r="M10" s="182"/>
    </row>
    <row r="11" spans="2:14" ht="30.75" customHeight="1" x14ac:dyDescent="0.25">
      <c r="B11" s="222" t="s">
        <v>251</v>
      </c>
      <c r="C11" s="565" t="s">
        <v>291</v>
      </c>
      <c r="D11" s="565"/>
      <c r="E11" s="565"/>
      <c r="F11" s="565"/>
      <c r="G11" s="565"/>
      <c r="H11" s="565"/>
      <c r="I11" s="566"/>
      <c r="J11" s="179"/>
      <c r="K11" s="179"/>
      <c r="M11" s="182"/>
      <c r="N11" s="176" t="s">
        <v>76</v>
      </c>
    </row>
    <row r="12" spans="2:14" ht="30.75" customHeight="1" x14ac:dyDescent="0.25">
      <c r="B12" s="222" t="s">
        <v>254</v>
      </c>
      <c r="C12" s="568" t="s">
        <v>331</v>
      </c>
      <c r="D12" s="568"/>
      <c r="E12" s="568"/>
      <c r="F12" s="568"/>
      <c r="G12" s="178" t="s">
        <v>252</v>
      </c>
      <c r="H12" s="568" t="s">
        <v>91</v>
      </c>
      <c r="I12" s="569"/>
      <c r="J12" s="179"/>
      <c r="K12" s="179"/>
      <c r="M12" s="182" t="s">
        <v>80</v>
      </c>
      <c r="N12" s="176" t="s">
        <v>81</v>
      </c>
    </row>
    <row r="13" spans="2:14" ht="30.75" customHeight="1" x14ac:dyDescent="0.25">
      <c r="B13" s="222" t="s">
        <v>255</v>
      </c>
      <c r="C13" s="733" t="s">
        <v>332</v>
      </c>
      <c r="D13" s="733"/>
      <c r="E13" s="733"/>
      <c r="F13" s="733"/>
      <c r="G13" s="178" t="s">
        <v>253</v>
      </c>
      <c r="H13" s="565" t="s">
        <v>70</v>
      </c>
      <c r="I13" s="566"/>
      <c r="J13" s="179"/>
      <c r="K13" s="179"/>
      <c r="M13" s="182" t="s">
        <v>84</v>
      </c>
    </row>
    <row r="14" spans="2:14" ht="64.5" customHeight="1" x14ac:dyDescent="0.25">
      <c r="B14" s="222" t="s">
        <v>256</v>
      </c>
      <c r="C14" s="734" t="s">
        <v>333</v>
      </c>
      <c r="D14" s="734"/>
      <c r="E14" s="734"/>
      <c r="F14" s="734"/>
      <c r="G14" s="734"/>
      <c r="H14" s="734"/>
      <c r="I14" s="735"/>
      <c r="J14" s="183"/>
      <c r="K14" s="183"/>
      <c r="M14" s="182" t="s">
        <v>86</v>
      </c>
      <c r="N14" s="176"/>
    </row>
    <row r="15" spans="2:14" ht="30.75" customHeight="1" x14ac:dyDescent="0.25">
      <c r="B15" s="222" t="s">
        <v>257</v>
      </c>
      <c r="C15" s="568" t="s">
        <v>334</v>
      </c>
      <c r="D15" s="568"/>
      <c r="E15" s="568"/>
      <c r="F15" s="568"/>
      <c r="G15" s="568"/>
      <c r="H15" s="568"/>
      <c r="I15" s="569"/>
      <c r="J15" s="184"/>
      <c r="K15" s="184"/>
      <c r="M15" s="182" t="s">
        <v>88</v>
      </c>
      <c r="N15" s="176"/>
    </row>
    <row r="16" spans="2:14" ht="20.25" customHeight="1" x14ac:dyDescent="0.25">
      <c r="B16" s="222" t="s">
        <v>258</v>
      </c>
      <c r="C16" s="565" t="s">
        <v>335</v>
      </c>
      <c r="D16" s="565"/>
      <c r="E16" s="565"/>
      <c r="F16" s="565"/>
      <c r="G16" s="565"/>
      <c r="H16" s="565"/>
      <c r="I16" s="566"/>
      <c r="J16" s="185"/>
      <c r="K16" s="185"/>
      <c r="M16" s="182"/>
      <c r="N16" s="176"/>
    </row>
    <row r="17" spans="2:14" ht="30.75" customHeight="1" x14ac:dyDescent="0.25">
      <c r="B17" s="222" t="s">
        <v>259</v>
      </c>
      <c r="C17" s="565" t="s">
        <v>152</v>
      </c>
      <c r="D17" s="741"/>
      <c r="E17" s="741"/>
      <c r="F17" s="741"/>
      <c r="G17" s="741"/>
      <c r="H17" s="741"/>
      <c r="I17" s="742"/>
      <c r="J17" s="186"/>
      <c r="K17" s="186"/>
      <c r="M17" s="182" t="s">
        <v>91</v>
      </c>
      <c r="N17" s="176"/>
    </row>
    <row r="18" spans="2:14" ht="18" customHeight="1" x14ac:dyDescent="0.25">
      <c r="B18" s="588" t="s">
        <v>265</v>
      </c>
      <c r="C18" s="589" t="s">
        <v>237</v>
      </c>
      <c r="D18" s="589"/>
      <c r="E18" s="589"/>
      <c r="F18" s="590" t="s">
        <v>238</v>
      </c>
      <c r="G18" s="590"/>
      <c r="H18" s="590"/>
      <c r="I18" s="591"/>
      <c r="J18" s="187"/>
      <c r="K18" s="187"/>
      <c r="M18" s="182" t="s">
        <v>79</v>
      </c>
      <c r="N18" s="176"/>
    </row>
    <row r="19" spans="2:14" ht="39.75" customHeight="1" x14ac:dyDescent="0.25">
      <c r="B19" s="588"/>
      <c r="C19" s="565" t="s">
        <v>336</v>
      </c>
      <c r="D19" s="565"/>
      <c r="E19" s="565"/>
      <c r="F19" s="565" t="s">
        <v>337</v>
      </c>
      <c r="G19" s="565"/>
      <c r="H19" s="565"/>
      <c r="I19" s="566"/>
      <c r="J19" s="185"/>
      <c r="K19" s="185"/>
      <c r="M19" s="182" t="s">
        <v>95</v>
      </c>
      <c r="N19" s="176"/>
    </row>
    <row r="20" spans="2:14" ht="39.75" customHeight="1" x14ac:dyDescent="0.25">
      <c r="B20" s="222" t="s">
        <v>266</v>
      </c>
      <c r="C20" s="600" t="s">
        <v>152</v>
      </c>
      <c r="D20" s="601"/>
      <c r="E20" s="737"/>
      <c r="F20" s="568" t="s">
        <v>152</v>
      </c>
      <c r="G20" s="568"/>
      <c r="H20" s="568"/>
      <c r="I20" s="569"/>
      <c r="J20" s="179"/>
      <c r="K20" s="179"/>
      <c r="M20" s="182"/>
      <c r="N20" s="176"/>
    </row>
    <row r="21" spans="2:14" ht="42" customHeight="1" x14ac:dyDescent="0.25">
      <c r="B21" s="222" t="s">
        <v>267</v>
      </c>
      <c r="C21" s="597" t="s">
        <v>338</v>
      </c>
      <c r="D21" s="598"/>
      <c r="E21" s="599"/>
      <c r="F21" s="600" t="s">
        <v>339</v>
      </c>
      <c r="G21" s="601"/>
      <c r="H21" s="601"/>
      <c r="I21" s="602"/>
      <c r="J21" s="184"/>
      <c r="K21" s="184"/>
      <c r="M21" s="188"/>
      <c r="N21" s="176"/>
    </row>
    <row r="22" spans="2:14" ht="23.25" customHeight="1" x14ac:dyDescent="0.25">
      <c r="B22" s="222" t="s">
        <v>268</v>
      </c>
      <c r="C22" s="736">
        <v>44197</v>
      </c>
      <c r="D22" s="743"/>
      <c r="E22" s="744"/>
      <c r="F22" s="178" t="s">
        <v>271</v>
      </c>
      <c r="G22" s="266">
        <v>0.1</v>
      </c>
      <c r="H22" s="178" t="s">
        <v>275</v>
      </c>
      <c r="I22" s="267">
        <v>0.1</v>
      </c>
      <c r="J22" s="189"/>
      <c r="K22" s="189"/>
      <c r="M22" s="188"/>
    </row>
    <row r="23" spans="2:14" ht="27" customHeight="1" x14ac:dyDescent="0.25">
      <c r="B23" s="222" t="s">
        <v>269</v>
      </c>
      <c r="C23" s="736">
        <v>44561</v>
      </c>
      <c r="D23" s="601"/>
      <c r="E23" s="737"/>
      <c r="F23" s="178" t="s">
        <v>272</v>
      </c>
      <c r="G23" s="738">
        <v>0.3</v>
      </c>
      <c r="H23" s="739"/>
      <c r="I23" s="740"/>
      <c r="J23" s="190"/>
      <c r="K23" s="190"/>
      <c r="M23" s="188"/>
    </row>
    <row r="24" spans="2:14" ht="30.75" customHeight="1" x14ac:dyDescent="0.25">
      <c r="B24" s="229" t="s">
        <v>270</v>
      </c>
      <c r="C24" s="751" t="s">
        <v>88</v>
      </c>
      <c r="D24" s="752"/>
      <c r="E24" s="753"/>
      <c r="F24" s="225" t="s">
        <v>274</v>
      </c>
      <c r="G24" s="600"/>
      <c r="H24" s="601"/>
      <c r="I24" s="602"/>
      <c r="J24" s="187"/>
      <c r="K24" s="187"/>
      <c r="M24" s="188"/>
    </row>
    <row r="25" spans="2:14" ht="22.5" customHeight="1" x14ac:dyDescent="0.25">
      <c r="B25" s="754" t="s">
        <v>235</v>
      </c>
      <c r="C25" s="755"/>
      <c r="D25" s="755"/>
      <c r="E25" s="755"/>
      <c r="F25" s="755"/>
      <c r="G25" s="755"/>
      <c r="H25" s="755"/>
      <c r="I25" s="756"/>
      <c r="J25" s="175"/>
      <c r="K25" s="175"/>
      <c r="M25" s="188"/>
    </row>
    <row r="26" spans="2:14" ht="43.5" customHeight="1" x14ac:dyDescent="0.25">
      <c r="B26" s="191" t="s">
        <v>105</v>
      </c>
      <c r="C26" s="219" t="s">
        <v>261</v>
      </c>
      <c r="D26" s="219" t="s">
        <v>260</v>
      </c>
      <c r="E26" s="192" t="s">
        <v>264</v>
      </c>
      <c r="F26" s="219" t="s">
        <v>263</v>
      </c>
      <c r="G26" s="219" t="s">
        <v>262</v>
      </c>
      <c r="H26" s="192" t="s">
        <v>340</v>
      </c>
      <c r="I26" s="193" t="s">
        <v>379</v>
      </c>
      <c r="J26" s="185"/>
      <c r="K26" s="185"/>
      <c r="M26" s="188"/>
    </row>
    <row r="27" spans="2:14" ht="19.5" customHeight="1" x14ac:dyDescent="0.25">
      <c r="B27" s="194" t="s">
        <v>113</v>
      </c>
      <c r="C27" s="280">
        <v>2.7029999999999998E-2</v>
      </c>
      <c r="D27" s="280">
        <v>2.7029999999999998E-2</v>
      </c>
      <c r="E27" s="282">
        <f>+D27/C27</f>
        <v>1</v>
      </c>
      <c r="F27" s="628">
        <f>SUM(C27:C38)</f>
        <v>0.30005999999999994</v>
      </c>
      <c r="G27" s="628">
        <f>SUM(D27:D38)</f>
        <v>4.5600000000000002E-2</v>
      </c>
      <c r="H27" s="262">
        <f>+(D27*100%)/$G$23</f>
        <v>9.01E-2</v>
      </c>
      <c r="I27" s="757">
        <f>G27+I22</f>
        <v>0.14560000000000001</v>
      </c>
      <c r="J27" s="195"/>
      <c r="K27" s="195"/>
      <c r="M27" s="188"/>
    </row>
    <row r="28" spans="2:14" ht="19.5" customHeight="1" x14ac:dyDescent="0.25">
      <c r="B28" s="194" t="s">
        <v>114</v>
      </c>
      <c r="C28" s="280">
        <v>1.857E-2</v>
      </c>
      <c r="D28" s="280">
        <v>1.857E-2</v>
      </c>
      <c r="E28" s="282">
        <f t="shared" ref="E28:E38" si="0">+D28/C28</f>
        <v>1</v>
      </c>
      <c r="F28" s="629"/>
      <c r="G28" s="629"/>
      <c r="H28" s="262">
        <f>+IF(D28="","",((D28*100%)/$G$23)+H27)</f>
        <v>0.152</v>
      </c>
      <c r="I28" s="700"/>
      <c r="J28" s="195"/>
      <c r="K28" s="195"/>
      <c r="M28" s="188"/>
    </row>
    <row r="29" spans="2:14" ht="19.5" customHeight="1" x14ac:dyDescent="0.25">
      <c r="B29" s="194" t="s">
        <v>115</v>
      </c>
      <c r="C29" s="280">
        <v>1.6979999999999999E-2</v>
      </c>
      <c r="D29" s="280"/>
      <c r="E29" s="282">
        <f t="shared" si="0"/>
        <v>0</v>
      </c>
      <c r="F29" s="629"/>
      <c r="G29" s="629"/>
      <c r="H29" s="262" t="str">
        <f t="shared" ref="H29:H38" si="1">+IF(D29="","",((D29*100%)/$G$23)+H28)</f>
        <v/>
      </c>
      <c r="I29" s="700"/>
      <c r="J29" s="195"/>
      <c r="K29" s="195"/>
      <c r="M29" s="188"/>
    </row>
    <row r="30" spans="2:14" ht="19.5" customHeight="1" x14ac:dyDescent="0.25">
      <c r="B30" s="194" t="s">
        <v>116</v>
      </c>
      <c r="C30" s="280">
        <v>2.997E-2</v>
      </c>
      <c r="D30" s="280"/>
      <c r="E30" s="282">
        <f t="shared" si="0"/>
        <v>0</v>
      </c>
      <c r="F30" s="629"/>
      <c r="G30" s="629"/>
      <c r="H30" s="262" t="str">
        <f t="shared" si="1"/>
        <v/>
      </c>
      <c r="I30" s="700"/>
      <c r="J30" s="195"/>
      <c r="K30" s="195"/>
    </row>
    <row r="31" spans="2:14" ht="19.5" customHeight="1" x14ac:dyDescent="0.25">
      <c r="B31" s="194" t="s">
        <v>117</v>
      </c>
      <c r="C31" s="280">
        <v>1.6979999999999999E-2</v>
      </c>
      <c r="D31" s="280"/>
      <c r="E31" s="282">
        <f t="shared" si="0"/>
        <v>0</v>
      </c>
      <c r="F31" s="629"/>
      <c r="G31" s="629"/>
      <c r="H31" s="262" t="str">
        <f t="shared" si="1"/>
        <v/>
      </c>
      <c r="I31" s="700"/>
      <c r="J31" s="195"/>
      <c r="K31" s="195"/>
    </row>
    <row r="32" spans="2:14" ht="19.5" customHeight="1" x14ac:dyDescent="0.25">
      <c r="B32" s="194" t="s">
        <v>118</v>
      </c>
      <c r="C32" s="280">
        <v>1.728E-2</v>
      </c>
      <c r="D32" s="280"/>
      <c r="E32" s="282">
        <f t="shared" si="0"/>
        <v>0</v>
      </c>
      <c r="F32" s="629"/>
      <c r="G32" s="629"/>
      <c r="H32" s="262" t="str">
        <f t="shared" si="1"/>
        <v/>
      </c>
      <c r="I32" s="700"/>
      <c r="J32" s="195"/>
      <c r="K32" s="195"/>
    </row>
    <row r="33" spans="2:11" ht="19.5" customHeight="1" x14ac:dyDescent="0.25">
      <c r="B33" s="194" t="s">
        <v>119</v>
      </c>
      <c r="C33" s="280">
        <v>3.3270000000000001E-2</v>
      </c>
      <c r="D33" s="280"/>
      <c r="E33" s="282">
        <f t="shared" si="0"/>
        <v>0</v>
      </c>
      <c r="F33" s="629"/>
      <c r="G33" s="629"/>
      <c r="H33" s="262" t="str">
        <f t="shared" si="1"/>
        <v/>
      </c>
      <c r="I33" s="700"/>
      <c r="J33" s="195"/>
      <c r="K33" s="195"/>
    </row>
    <row r="34" spans="2:11" ht="19.5" customHeight="1" x14ac:dyDescent="0.25">
      <c r="B34" s="194" t="s">
        <v>120</v>
      </c>
      <c r="C34" s="280">
        <v>2.6279999999999998E-2</v>
      </c>
      <c r="D34" s="280"/>
      <c r="E34" s="282">
        <f t="shared" si="0"/>
        <v>0</v>
      </c>
      <c r="F34" s="629"/>
      <c r="G34" s="629"/>
      <c r="H34" s="262" t="str">
        <f t="shared" si="1"/>
        <v/>
      </c>
      <c r="I34" s="700"/>
      <c r="J34" s="195"/>
      <c r="K34" s="195"/>
    </row>
    <row r="35" spans="2:11" ht="19.5" customHeight="1" x14ac:dyDescent="0.25">
      <c r="B35" s="194" t="s">
        <v>121</v>
      </c>
      <c r="C35" s="280">
        <v>2.2079999999999999E-2</v>
      </c>
      <c r="D35" s="280"/>
      <c r="E35" s="282">
        <f t="shared" si="0"/>
        <v>0</v>
      </c>
      <c r="F35" s="629"/>
      <c r="G35" s="629"/>
      <c r="H35" s="262" t="str">
        <f t="shared" si="1"/>
        <v/>
      </c>
      <c r="I35" s="700"/>
      <c r="J35" s="195"/>
      <c r="K35" s="195"/>
    </row>
    <row r="36" spans="2:11" ht="19.5" customHeight="1" x14ac:dyDescent="0.25">
      <c r="B36" s="194" t="s">
        <v>122</v>
      </c>
      <c r="C36" s="280">
        <v>5.1869999999999999E-2</v>
      </c>
      <c r="D36" s="280"/>
      <c r="E36" s="282">
        <f t="shared" si="0"/>
        <v>0</v>
      </c>
      <c r="F36" s="629"/>
      <c r="G36" s="629"/>
      <c r="H36" s="262" t="str">
        <f t="shared" si="1"/>
        <v/>
      </c>
      <c r="I36" s="700"/>
      <c r="J36" s="195"/>
      <c r="K36" s="195"/>
    </row>
    <row r="37" spans="2:11" ht="19.5" customHeight="1" x14ac:dyDescent="0.25">
      <c r="B37" s="194" t="s">
        <v>123</v>
      </c>
      <c r="C37" s="280">
        <v>2.3699999999999999E-2</v>
      </c>
      <c r="D37" s="280"/>
      <c r="E37" s="282">
        <f t="shared" si="0"/>
        <v>0</v>
      </c>
      <c r="F37" s="629"/>
      <c r="G37" s="629"/>
      <c r="H37" s="262" t="str">
        <f t="shared" si="1"/>
        <v/>
      </c>
      <c r="I37" s="700"/>
      <c r="J37" s="195"/>
      <c r="K37" s="195"/>
    </row>
    <row r="38" spans="2:11" ht="19.5" customHeight="1" x14ac:dyDescent="0.25">
      <c r="B38" s="194" t="s">
        <v>124</v>
      </c>
      <c r="C38" s="280">
        <v>1.6049999999999998E-2</v>
      </c>
      <c r="D38" s="280"/>
      <c r="E38" s="282">
        <f t="shared" si="0"/>
        <v>0</v>
      </c>
      <c r="F38" s="630"/>
      <c r="G38" s="630"/>
      <c r="H38" s="262" t="str">
        <f t="shared" si="1"/>
        <v/>
      </c>
      <c r="I38" s="701"/>
      <c r="J38" s="195"/>
      <c r="K38" s="195"/>
    </row>
    <row r="39" spans="2:11" ht="141" customHeight="1" x14ac:dyDescent="0.25">
      <c r="B39" s="227" t="s">
        <v>277</v>
      </c>
      <c r="C39" s="760" t="s">
        <v>438</v>
      </c>
      <c r="D39" s="761"/>
      <c r="E39" s="761"/>
      <c r="F39" s="761"/>
      <c r="G39" s="761"/>
      <c r="H39" s="761"/>
      <c r="I39" s="762"/>
      <c r="J39" s="196"/>
      <c r="K39" s="196"/>
    </row>
    <row r="40" spans="2:11" ht="34.5" customHeight="1" x14ac:dyDescent="0.25">
      <c r="B40" s="613"/>
      <c r="C40" s="614"/>
      <c r="D40" s="614"/>
      <c r="E40" s="614"/>
      <c r="F40" s="614"/>
      <c r="G40" s="614"/>
      <c r="H40" s="614"/>
      <c r="I40" s="615"/>
      <c r="J40" s="175"/>
      <c r="K40" s="175"/>
    </row>
    <row r="41" spans="2:11" ht="34.5" customHeight="1" x14ac:dyDescent="0.25">
      <c r="B41" s="616"/>
      <c r="C41" s="617"/>
      <c r="D41" s="617"/>
      <c r="E41" s="617"/>
      <c r="F41" s="617"/>
      <c r="G41" s="617"/>
      <c r="H41" s="617"/>
      <c r="I41" s="618"/>
      <c r="J41" s="196"/>
      <c r="K41" s="196"/>
    </row>
    <row r="42" spans="2:11" ht="34.5" customHeight="1" x14ac:dyDescent="0.25">
      <c r="B42" s="616"/>
      <c r="C42" s="617"/>
      <c r="D42" s="617"/>
      <c r="E42" s="617"/>
      <c r="F42" s="617"/>
      <c r="G42" s="617"/>
      <c r="H42" s="617"/>
      <c r="I42" s="618"/>
      <c r="J42" s="196"/>
      <c r="K42" s="196"/>
    </row>
    <row r="43" spans="2:11" ht="34.5" customHeight="1" x14ac:dyDescent="0.25">
      <c r="B43" s="616"/>
      <c r="C43" s="617"/>
      <c r="D43" s="617"/>
      <c r="E43" s="617"/>
      <c r="F43" s="617"/>
      <c r="G43" s="617"/>
      <c r="H43" s="617"/>
      <c r="I43" s="618"/>
      <c r="J43" s="196"/>
      <c r="K43" s="196"/>
    </row>
    <row r="44" spans="2:11" ht="34.5" customHeight="1" x14ac:dyDescent="0.25">
      <c r="B44" s="619"/>
      <c r="C44" s="620"/>
      <c r="D44" s="620"/>
      <c r="E44" s="620"/>
      <c r="F44" s="620"/>
      <c r="G44" s="620"/>
      <c r="H44" s="620"/>
      <c r="I44" s="621"/>
      <c r="J44" s="174"/>
      <c r="K44" s="174"/>
    </row>
    <row r="45" spans="2:11" ht="166.5" customHeight="1" x14ac:dyDescent="0.25">
      <c r="B45" s="222" t="s">
        <v>278</v>
      </c>
      <c r="C45" s="763" t="s">
        <v>438</v>
      </c>
      <c r="D45" s="764"/>
      <c r="E45" s="764"/>
      <c r="F45" s="764"/>
      <c r="G45" s="764"/>
      <c r="H45" s="764"/>
      <c r="I45" s="765"/>
      <c r="J45" s="197"/>
      <c r="K45" s="197"/>
    </row>
    <row r="46" spans="2:11" ht="32.25" customHeight="1" x14ac:dyDescent="0.25">
      <c r="B46" s="222" t="s">
        <v>279</v>
      </c>
      <c r="C46" s="763"/>
      <c r="D46" s="764"/>
      <c r="E46" s="764"/>
      <c r="F46" s="764"/>
      <c r="G46" s="764"/>
      <c r="H46" s="764"/>
      <c r="I46" s="765"/>
      <c r="J46" s="197"/>
      <c r="K46" s="197"/>
    </row>
    <row r="47" spans="2:11" ht="66" customHeight="1" x14ac:dyDescent="0.25">
      <c r="B47" s="228" t="s">
        <v>280</v>
      </c>
      <c r="C47" s="766" t="s">
        <v>423</v>
      </c>
      <c r="D47" s="767"/>
      <c r="E47" s="767"/>
      <c r="F47" s="767"/>
      <c r="G47" s="767"/>
      <c r="H47" s="767"/>
      <c r="I47" s="768"/>
      <c r="J47" s="197"/>
      <c r="K47" s="197"/>
    </row>
    <row r="48" spans="2:11" ht="22.5" customHeight="1" x14ac:dyDescent="0.25">
      <c r="B48" s="754" t="s">
        <v>236</v>
      </c>
      <c r="C48" s="755"/>
      <c r="D48" s="755"/>
      <c r="E48" s="755"/>
      <c r="F48" s="755"/>
      <c r="G48" s="755"/>
      <c r="H48" s="755"/>
      <c r="I48" s="756"/>
      <c r="J48" s="197"/>
      <c r="K48" s="197"/>
    </row>
    <row r="49" spans="2:11" ht="22.5" customHeight="1" x14ac:dyDescent="0.25">
      <c r="B49" s="635" t="s">
        <v>281</v>
      </c>
      <c r="C49" s="216" t="s">
        <v>282</v>
      </c>
      <c r="D49" s="637" t="s">
        <v>283</v>
      </c>
      <c r="E49" s="637"/>
      <c r="F49" s="637"/>
      <c r="G49" s="637" t="s">
        <v>284</v>
      </c>
      <c r="H49" s="637"/>
      <c r="I49" s="638"/>
      <c r="J49" s="198"/>
      <c r="K49" s="198"/>
    </row>
    <row r="50" spans="2:11" ht="30.75" customHeight="1" x14ac:dyDescent="0.25">
      <c r="B50" s="636"/>
      <c r="C50" s="199"/>
      <c r="D50" s="758"/>
      <c r="E50" s="758"/>
      <c r="F50" s="758"/>
      <c r="G50" s="758"/>
      <c r="H50" s="758"/>
      <c r="I50" s="759"/>
      <c r="J50" s="198"/>
      <c r="K50" s="198"/>
    </row>
    <row r="51" spans="2:11" ht="32.25" customHeight="1" x14ac:dyDescent="0.25">
      <c r="B51" s="231" t="s">
        <v>285</v>
      </c>
      <c r="C51" s="745" t="s">
        <v>439</v>
      </c>
      <c r="D51" s="745"/>
      <c r="E51" s="745"/>
      <c r="F51" s="745"/>
      <c r="G51" s="745"/>
      <c r="H51" s="745"/>
      <c r="I51" s="746"/>
      <c r="J51" s="200"/>
      <c r="K51" s="200"/>
    </row>
    <row r="52" spans="2:11" ht="28.5" customHeight="1" x14ac:dyDescent="0.25">
      <c r="B52" s="232" t="s">
        <v>286</v>
      </c>
      <c r="C52" s="745" t="s">
        <v>439</v>
      </c>
      <c r="D52" s="745"/>
      <c r="E52" s="745"/>
      <c r="F52" s="745"/>
      <c r="G52" s="745"/>
      <c r="H52" s="745"/>
      <c r="I52" s="746"/>
      <c r="J52" s="200"/>
      <c r="K52" s="200"/>
    </row>
    <row r="53" spans="2:11" ht="30" customHeight="1" x14ac:dyDescent="0.25">
      <c r="B53" s="228" t="s">
        <v>287</v>
      </c>
      <c r="C53" s="747" t="s">
        <v>383</v>
      </c>
      <c r="D53" s="748"/>
      <c r="E53" s="748"/>
      <c r="F53" s="748"/>
      <c r="G53" s="748"/>
      <c r="H53" s="748"/>
      <c r="I53" s="749"/>
      <c r="J53" s="201"/>
      <c r="K53" s="201"/>
    </row>
    <row r="54" spans="2:11" ht="31.5" customHeight="1" thickBot="1" x14ac:dyDescent="0.3">
      <c r="B54" s="210" t="s">
        <v>288</v>
      </c>
      <c r="C54" s="747" t="s">
        <v>383</v>
      </c>
      <c r="D54" s="748"/>
      <c r="E54" s="748"/>
      <c r="F54" s="748"/>
      <c r="G54" s="748"/>
      <c r="H54" s="748"/>
      <c r="I54" s="750"/>
      <c r="J54" s="202"/>
      <c r="K54" s="202"/>
    </row>
    <row r="55" spans="2:11" ht="12.75" customHeight="1" x14ac:dyDescent="0.25">
      <c r="B55" s="203"/>
      <c r="C55" s="204"/>
      <c r="D55" s="204"/>
      <c r="E55" s="205"/>
      <c r="F55" s="205"/>
      <c r="G55" s="206"/>
      <c r="H55" s="207"/>
      <c r="I55" s="204"/>
      <c r="J55" s="202"/>
      <c r="K55" s="202"/>
    </row>
    <row r="56" spans="2:11" x14ac:dyDescent="0.25">
      <c r="B56" s="203"/>
      <c r="C56" s="204"/>
      <c r="D56" s="204"/>
      <c r="E56" s="205"/>
      <c r="F56" s="205"/>
      <c r="G56" s="206"/>
      <c r="H56" s="207"/>
      <c r="I56" s="204"/>
      <c r="J56" s="202"/>
      <c r="K56" s="202"/>
    </row>
    <row r="57" spans="2:11" x14ac:dyDescent="0.25">
      <c r="B57" s="203"/>
      <c r="C57" s="204"/>
      <c r="D57" s="204"/>
      <c r="E57" s="205"/>
      <c r="F57" s="205"/>
      <c r="G57" s="206"/>
      <c r="H57" s="207"/>
      <c r="I57" s="204"/>
      <c r="J57" s="202"/>
      <c r="K57" s="202"/>
    </row>
    <row r="58" spans="2:11" x14ac:dyDescent="0.25">
      <c r="B58" s="203"/>
      <c r="C58" s="204"/>
      <c r="D58" s="204"/>
      <c r="E58" s="205"/>
      <c r="F58" s="205"/>
      <c r="G58" s="206"/>
      <c r="H58" s="207"/>
      <c r="I58" s="204"/>
      <c r="J58" s="202"/>
      <c r="K58" s="202"/>
    </row>
    <row r="59" spans="2:11" x14ac:dyDescent="0.25">
      <c r="B59" s="203"/>
      <c r="C59" s="204"/>
      <c r="D59" s="204"/>
      <c r="E59" s="205"/>
      <c r="F59" s="205"/>
      <c r="G59" s="206"/>
      <c r="H59" s="207"/>
      <c r="I59" s="204"/>
      <c r="J59" s="202"/>
      <c r="K59" s="202"/>
    </row>
    <row r="60" spans="2:11" ht="25.5" customHeight="1" x14ac:dyDescent="0.25">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45720</xdr:colOff>
                <xdr:row>1</xdr:row>
                <xdr:rowOff>22860</xdr:rowOff>
              </from>
              <to>
                <xdr:col>8</xdr:col>
                <xdr:colOff>1447800</xdr:colOff>
                <xdr:row>1</xdr:row>
                <xdr:rowOff>449580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1"/>
  <sheetViews>
    <sheetView view="pageBreakPreview" topLeftCell="A26" zoomScale="80" zoomScaleNormal="100" zoomScaleSheetLayoutView="80" workbookViewId="0">
      <selection activeCell="D28" sqref="D28"/>
    </sheetView>
  </sheetViews>
  <sheetFormatPr baseColWidth="10" defaultColWidth="11.44140625" defaultRowHeight="13.2" x14ac:dyDescent="0.25"/>
  <cols>
    <col min="1" max="1" width="1" style="7" customWidth="1"/>
    <col min="2" max="2" width="25.44140625" style="8" customWidth="1"/>
    <col min="3" max="3" width="14.5546875" style="7" customWidth="1"/>
    <col min="4" max="4" width="20.109375" style="7" customWidth="1"/>
    <col min="5" max="5" width="16.44140625" style="7" customWidth="1"/>
    <col min="6" max="6" width="25" style="7" customWidth="1"/>
    <col min="7" max="7" width="26.21875" style="9" customWidth="1"/>
    <col min="8" max="8" width="20.5546875" style="7" customWidth="1"/>
    <col min="9" max="11" width="22.44140625" style="7" customWidth="1"/>
    <col min="12" max="24" width="11.44140625" style="12"/>
    <col min="25" max="16384" width="11.44140625" style="7"/>
  </cols>
  <sheetData>
    <row r="1" spans="2:14" ht="37.5" customHeight="1" x14ac:dyDescent="0.25">
      <c r="B1" s="549"/>
      <c r="C1" s="552" t="s">
        <v>25</v>
      </c>
      <c r="D1" s="552"/>
      <c r="E1" s="552"/>
      <c r="F1" s="552"/>
      <c r="G1" s="552"/>
      <c r="H1" s="552"/>
      <c r="I1" s="553"/>
      <c r="J1" s="233"/>
      <c r="K1" s="233"/>
      <c r="M1" s="234" t="s">
        <v>47</v>
      </c>
    </row>
    <row r="2" spans="2:14" ht="37.5" customHeight="1" x14ac:dyDescent="0.25">
      <c r="B2" s="550"/>
      <c r="C2" s="731" t="s">
        <v>239</v>
      </c>
      <c r="D2" s="731"/>
      <c r="E2" s="731"/>
      <c r="F2" s="731"/>
      <c r="G2" s="731"/>
      <c r="H2" s="731"/>
      <c r="I2" s="554"/>
      <c r="J2" s="233"/>
      <c r="K2" s="233"/>
      <c r="M2" s="234" t="s">
        <v>48</v>
      </c>
    </row>
    <row r="3" spans="2:14" ht="37.5" customHeight="1" x14ac:dyDescent="0.25">
      <c r="B3" s="550"/>
      <c r="C3" s="731" t="s">
        <v>240</v>
      </c>
      <c r="D3" s="731"/>
      <c r="E3" s="731"/>
      <c r="F3" s="731" t="s">
        <v>241</v>
      </c>
      <c r="G3" s="731"/>
      <c r="H3" s="731"/>
      <c r="I3" s="554"/>
      <c r="J3" s="233"/>
      <c r="K3" s="233"/>
      <c r="M3" s="234" t="s">
        <v>50</v>
      </c>
    </row>
    <row r="4" spans="2:14" ht="23.25" customHeight="1" x14ac:dyDescent="0.25">
      <c r="B4" s="558" t="s">
        <v>351</v>
      </c>
      <c r="C4" s="559"/>
      <c r="D4" s="559"/>
      <c r="E4" s="559"/>
      <c r="F4" s="559"/>
      <c r="G4" s="559"/>
      <c r="H4" s="559"/>
      <c r="I4" s="560"/>
      <c r="J4" s="235"/>
      <c r="K4" s="235"/>
    </row>
    <row r="5" spans="2:14" ht="24" customHeight="1" x14ac:dyDescent="0.25">
      <c r="B5" s="561" t="s">
        <v>234</v>
      </c>
      <c r="C5" s="562"/>
      <c r="D5" s="562"/>
      <c r="E5" s="562"/>
      <c r="F5" s="562"/>
      <c r="G5" s="562"/>
      <c r="H5" s="562"/>
      <c r="I5" s="563"/>
      <c r="J5" s="236"/>
      <c r="K5" s="236"/>
      <c r="N5" s="237" t="s">
        <v>57</v>
      </c>
    </row>
    <row r="6" spans="2:14" ht="30.75" customHeight="1" x14ac:dyDescent="0.25">
      <c r="B6" s="222" t="s">
        <v>242</v>
      </c>
      <c r="C6" s="263">
        <v>4</v>
      </c>
      <c r="D6" s="564" t="s">
        <v>243</v>
      </c>
      <c r="E6" s="564"/>
      <c r="F6" s="769" t="s">
        <v>354</v>
      </c>
      <c r="G6" s="769"/>
      <c r="H6" s="769"/>
      <c r="I6" s="770"/>
      <c r="J6" s="238"/>
      <c r="K6" s="238"/>
      <c r="M6" s="234" t="s">
        <v>60</v>
      </c>
      <c r="N6" s="237" t="s">
        <v>61</v>
      </c>
    </row>
    <row r="7" spans="2:14" ht="30.75" customHeight="1" x14ac:dyDescent="0.25">
      <c r="B7" s="222" t="s">
        <v>244</v>
      </c>
      <c r="C7" s="263" t="s">
        <v>81</v>
      </c>
      <c r="D7" s="564" t="s">
        <v>245</v>
      </c>
      <c r="E7" s="564"/>
      <c r="F7" s="771" t="s">
        <v>329</v>
      </c>
      <c r="G7" s="771"/>
      <c r="H7" s="178" t="s">
        <v>246</v>
      </c>
      <c r="I7" s="264" t="s">
        <v>81</v>
      </c>
      <c r="J7" s="239"/>
      <c r="K7" s="239"/>
      <c r="M7" s="234" t="s">
        <v>65</v>
      </c>
      <c r="N7" s="237" t="s">
        <v>66</v>
      </c>
    </row>
    <row r="8" spans="2:14" ht="30.75" customHeight="1" x14ac:dyDescent="0.25">
      <c r="B8" s="222" t="s">
        <v>247</v>
      </c>
      <c r="C8" s="769" t="s">
        <v>289</v>
      </c>
      <c r="D8" s="769"/>
      <c r="E8" s="769"/>
      <c r="F8" s="769"/>
      <c r="G8" s="178" t="s">
        <v>248</v>
      </c>
      <c r="H8" s="774">
        <v>7550</v>
      </c>
      <c r="I8" s="775"/>
      <c r="J8" s="21"/>
      <c r="K8" s="21"/>
      <c r="M8" s="234" t="s">
        <v>69</v>
      </c>
      <c r="N8" s="237" t="s">
        <v>70</v>
      </c>
    </row>
    <row r="9" spans="2:14" ht="30.75" customHeight="1" x14ac:dyDescent="0.25">
      <c r="B9" s="222" t="s">
        <v>48</v>
      </c>
      <c r="C9" s="776" t="s">
        <v>69</v>
      </c>
      <c r="D9" s="776"/>
      <c r="E9" s="776"/>
      <c r="F9" s="776"/>
      <c r="G9" s="178" t="s">
        <v>249</v>
      </c>
      <c r="H9" s="777" t="s">
        <v>330</v>
      </c>
      <c r="I9" s="778"/>
      <c r="J9" s="22"/>
      <c r="K9" s="22"/>
      <c r="M9" s="240" t="s">
        <v>73</v>
      </c>
    </row>
    <row r="10" spans="2:14" ht="30.75" customHeight="1" x14ac:dyDescent="0.25">
      <c r="B10" s="222" t="s">
        <v>250</v>
      </c>
      <c r="C10" s="769" t="s">
        <v>374</v>
      </c>
      <c r="D10" s="769"/>
      <c r="E10" s="769"/>
      <c r="F10" s="769"/>
      <c r="G10" s="769"/>
      <c r="H10" s="769"/>
      <c r="I10" s="770"/>
      <c r="J10" s="241"/>
      <c r="K10" s="241"/>
      <c r="M10" s="240"/>
    </row>
    <row r="11" spans="2:14" ht="30.75" customHeight="1" x14ac:dyDescent="0.25">
      <c r="B11" s="222" t="s">
        <v>251</v>
      </c>
      <c r="C11" s="771" t="s">
        <v>291</v>
      </c>
      <c r="D11" s="771"/>
      <c r="E11" s="771"/>
      <c r="F11" s="771"/>
      <c r="G11" s="771"/>
      <c r="H11" s="771"/>
      <c r="I11" s="779"/>
      <c r="J11" s="239"/>
      <c r="K11" s="239"/>
      <c r="M11" s="240"/>
      <c r="N11" s="237" t="s">
        <v>76</v>
      </c>
    </row>
    <row r="12" spans="2:14" ht="30.75" customHeight="1" x14ac:dyDescent="0.25">
      <c r="B12" s="222" t="s">
        <v>254</v>
      </c>
      <c r="C12" s="780" t="s">
        <v>341</v>
      </c>
      <c r="D12" s="780"/>
      <c r="E12" s="780"/>
      <c r="F12" s="780"/>
      <c r="G12" s="178" t="s">
        <v>252</v>
      </c>
      <c r="H12" s="781" t="s">
        <v>91</v>
      </c>
      <c r="I12" s="782"/>
      <c r="J12" s="239"/>
      <c r="K12" s="239"/>
      <c r="M12" s="240" t="s">
        <v>80</v>
      </c>
      <c r="N12" s="237" t="s">
        <v>81</v>
      </c>
    </row>
    <row r="13" spans="2:14" ht="30.75" customHeight="1" x14ac:dyDescent="0.25">
      <c r="B13" s="222" t="s">
        <v>255</v>
      </c>
      <c r="C13" s="783" t="s">
        <v>332</v>
      </c>
      <c r="D13" s="783"/>
      <c r="E13" s="783"/>
      <c r="F13" s="783"/>
      <c r="G13" s="178" t="s">
        <v>253</v>
      </c>
      <c r="H13" s="771" t="s">
        <v>70</v>
      </c>
      <c r="I13" s="779"/>
      <c r="J13" s="239"/>
      <c r="K13" s="239"/>
      <c r="M13" s="240" t="s">
        <v>84</v>
      </c>
    </row>
    <row r="14" spans="2:14" ht="64.5" customHeight="1" x14ac:dyDescent="0.25">
      <c r="B14" s="222" t="s">
        <v>256</v>
      </c>
      <c r="C14" s="784" t="s">
        <v>342</v>
      </c>
      <c r="D14" s="784"/>
      <c r="E14" s="784"/>
      <c r="F14" s="784"/>
      <c r="G14" s="784"/>
      <c r="H14" s="784"/>
      <c r="I14" s="785"/>
      <c r="J14" s="241"/>
      <c r="K14" s="241"/>
      <c r="M14" s="240" t="s">
        <v>86</v>
      </c>
      <c r="N14" s="237"/>
    </row>
    <row r="15" spans="2:14" ht="30.75" customHeight="1" x14ac:dyDescent="0.25">
      <c r="B15" s="222" t="s">
        <v>257</v>
      </c>
      <c r="C15" s="772" t="s">
        <v>368</v>
      </c>
      <c r="D15" s="772"/>
      <c r="E15" s="772"/>
      <c r="F15" s="772"/>
      <c r="G15" s="772"/>
      <c r="H15" s="772"/>
      <c r="I15" s="773"/>
      <c r="J15" s="242"/>
      <c r="K15" s="242"/>
      <c r="M15" s="240" t="s">
        <v>88</v>
      </c>
      <c r="N15" s="237"/>
    </row>
    <row r="16" spans="2:14" ht="20.25" customHeight="1" x14ac:dyDescent="0.25">
      <c r="B16" s="222" t="s">
        <v>258</v>
      </c>
      <c r="C16" s="769" t="s">
        <v>375</v>
      </c>
      <c r="D16" s="769"/>
      <c r="E16" s="769"/>
      <c r="F16" s="769"/>
      <c r="G16" s="769"/>
      <c r="H16" s="769"/>
      <c r="I16" s="770"/>
      <c r="J16" s="243"/>
      <c r="K16" s="243"/>
      <c r="M16" s="240"/>
      <c r="N16" s="237"/>
    </row>
    <row r="17" spans="2:14" ht="30.75" customHeight="1" x14ac:dyDescent="0.25">
      <c r="B17" s="222" t="s">
        <v>259</v>
      </c>
      <c r="C17" s="771" t="s">
        <v>152</v>
      </c>
      <c r="D17" s="792"/>
      <c r="E17" s="792"/>
      <c r="F17" s="792"/>
      <c r="G17" s="792"/>
      <c r="H17" s="792"/>
      <c r="I17" s="793"/>
      <c r="J17" s="244"/>
      <c r="K17" s="244"/>
      <c r="M17" s="240" t="s">
        <v>91</v>
      </c>
      <c r="N17" s="237"/>
    </row>
    <row r="18" spans="2:14" ht="18" customHeight="1" x14ac:dyDescent="0.25">
      <c r="B18" s="588" t="s">
        <v>265</v>
      </c>
      <c r="C18" s="589" t="s">
        <v>237</v>
      </c>
      <c r="D18" s="589"/>
      <c r="E18" s="589"/>
      <c r="F18" s="590" t="s">
        <v>238</v>
      </c>
      <c r="G18" s="590"/>
      <c r="H18" s="590"/>
      <c r="I18" s="591"/>
      <c r="J18" s="28"/>
      <c r="K18" s="28"/>
      <c r="M18" s="240" t="s">
        <v>79</v>
      </c>
      <c r="N18" s="237"/>
    </row>
    <row r="19" spans="2:14" ht="39.75" customHeight="1" x14ac:dyDescent="0.25">
      <c r="B19" s="588"/>
      <c r="C19" s="769" t="s">
        <v>376</v>
      </c>
      <c r="D19" s="769"/>
      <c r="E19" s="769"/>
      <c r="F19" s="769" t="s">
        <v>377</v>
      </c>
      <c r="G19" s="769"/>
      <c r="H19" s="769"/>
      <c r="I19" s="770"/>
      <c r="J19" s="243"/>
      <c r="K19" s="243"/>
      <c r="M19" s="240" t="s">
        <v>95</v>
      </c>
      <c r="N19" s="237"/>
    </row>
    <row r="20" spans="2:14" ht="39.75" customHeight="1" x14ac:dyDescent="0.25">
      <c r="B20" s="222" t="s">
        <v>266</v>
      </c>
      <c r="C20" s="794" t="s">
        <v>152</v>
      </c>
      <c r="D20" s="795"/>
      <c r="E20" s="796"/>
      <c r="F20" s="781" t="s">
        <v>152</v>
      </c>
      <c r="G20" s="781"/>
      <c r="H20" s="781"/>
      <c r="I20" s="782"/>
      <c r="J20" s="239"/>
      <c r="K20" s="239"/>
      <c r="M20" s="240"/>
      <c r="N20" s="237"/>
    </row>
    <row r="21" spans="2:14" ht="42" customHeight="1" x14ac:dyDescent="0.25">
      <c r="B21" s="222" t="s">
        <v>267</v>
      </c>
      <c r="C21" s="797" t="s">
        <v>343</v>
      </c>
      <c r="D21" s="798"/>
      <c r="E21" s="799"/>
      <c r="F21" s="800" t="s">
        <v>378</v>
      </c>
      <c r="G21" s="787"/>
      <c r="H21" s="787"/>
      <c r="I21" s="801"/>
      <c r="J21" s="242"/>
      <c r="K21" s="242"/>
      <c r="M21" s="245"/>
      <c r="N21" s="237"/>
    </row>
    <row r="22" spans="2:14" ht="23.25" customHeight="1" x14ac:dyDescent="0.25">
      <c r="B22" s="222" t="s">
        <v>268</v>
      </c>
      <c r="C22" s="786">
        <v>44197</v>
      </c>
      <c r="D22" s="802"/>
      <c r="E22" s="803"/>
      <c r="F22" s="178" t="s">
        <v>271</v>
      </c>
      <c r="G22" s="279">
        <v>10</v>
      </c>
      <c r="H22" s="178" t="s">
        <v>275</v>
      </c>
      <c r="I22" s="265">
        <v>10</v>
      </c>
      <c r="J22" s="30"/>
      <c r="K22" s="30"/>
      <c r="M22" s="245"/>
    </row>
    <row r="23" spans="2:14" ht="27" customHeight="1" x14ac:dyDescent="0.25">
      <c r="B23" s="222" t="s">
        <v>269</v>
      </c>
      <c r="C23" s="786">
        <v>44561</v>
      </c>
      <c r="D23" s="787"/>
      <c r="E23" s="788"/>
      <c r="F23" s="178" t="s">
        <v>272</v>
      </c>
      <c r="G23" s="789">
        <v>0.3</v>
      </c>
      <c r="H23" s="790"/>
      <c r="I23" s="791"/>
      <c r="J23" s="31"/>
      <c r="K23" s="31"/>
      <c r="M23" s="245"/>
    </row>
    <row r="24" spans="2:14" ht="30.75" customHeight="1" x14ac:dyDescent="0.25">
      <c r="B24" s="229" t="s">
        <v>270</v>
      </c>
      <c r="C24" s="807" t="s">
        <v>88</v>
      </c>
      <c r="D24" s="808"/>
      <c r="E24" s="809"/>
      <c r="F24" s="225" t="s">
        <v>274</v>
      </c>
      <c r="G24" s="800"/>
      <c r="H24" s="787"/>
      <c r="I24" s="801"/>
      <c r="J24" s="28"/>
      <c r="K24" s="28"/>
      <c r="M24" s="245"/>
    </row>
    <row r="25" spans="2:14" ht="22.5" customHeight="1" x14ac:dyDescent="0.25">
      <c r="B25" s="754" t="s">
        <v>235</v>
      </c>
      <c r="C25" s="755"/>
      <c r="D25" s="755"/>
      <c r="E25" s="755"/>
      <c r="F25" s="755"/>
      <c r="G25" s="755"/>
      <c r="H25" s="755"/>
      <c r="I25" s="756"/>
      <c r="J25" s="236"/>
      <c r="K25" s="236"/>
      <c r="M25" s="245"/>
    </row>
    <row r="26" spans="2:14" ht="43.5" customHeight="1" x14ac:dyDescent="0.25">
      <c r="B26" s="191" t="s">
        <v>105</v>
      </c>
      <c r="C26" s="219" t="s">
        <v>261</v>
      </c>
      <c r="D26" s="219" t="s">
        <v>260</v>
      </c>
      <c r="E26" s="192" t="s">
        <v>264</v>
      </c>
      <c r="F26" s="219" t="s">
        <v>263</v>
      </c>
      <c r="G26" s="219" t="s">
        <v>262</v>
      </c>
      <c r="H26" s="192" t="s">
        <v>340</v>
      </c>
      <c r="I26" s="193" t="s">
        <v>273</v>
      </c>
      <c r="M26" s="245"/>
    </row>
    <row r="27" spans="2:14" ht="19.5" customHeight="1" x14ac:dyDescent="0.25">
      <c r="B27" s="194" t="s">
        <v>113</v>
      </c>
      <c r="C27" s="289">
        <v>0.09</v>
      </c>
      <c r="D27" s="289">
        <v>0.09</v>
      </c>
      <c r="E27" s="278">
        <f>D27/C27</f>
        <v>1</v>
      </c>
      <c r="F27" s="810">
        <f>SUM(C27:C38)</f>
        <v>0.29994000000000004</v>
      </c>
      <c r="G27" s="810">
        <f>SUM(D27:D38)</f>
        <v>9.9989999999999996E-2</v>
      </c>
      <c r="H27" s="275">
        <f>+(D27*100%)/$G$23</f>
        <v>0.3</v>
      </c>
      <c r="I27" s="813">
        <f>G27+I22</f>
        <v>10.09999</v>
      </c>
      <c r="M27" s="245"/>
    </row>
    <row r="28" spans="2:14" ht="19.5" customHeight="1" x14ac:dyDescent="0.25">
      <c r="B28" s="194" t="s">
        <v>114</v>
      </c>
      <c r="C28" s="289">
        <v>9.9900000000000006E-3</v>
      </c>
      <c r="D28" s="289">
        <v>9.9900000000000006E-3</v>
      </c>
      <c r="E28" s="278">
        <f t="shared" ref="E28:E31" si="0">D28/C28</f>
        <v>1</v>
      </c>
      <c r="F28" s="811"/>
      <c r="G28" s="811"/>
      <c r="H28" s="275">
        <f>+IF(D28="","",((D28*100%)/$G$23)+H27)</f>
        <v>0.33329999999999999</v>
      </c>
      <c r="I28" s="814"/>
      <c r="M28" s="245"/>
    </row>
    <row r="29" spans="2:14" ht="19.5" customHeight="1" x14ac:dyDescent="0.25">
      <c r="B29" s="194" t="s">
        <v>115</v>
      </c>
      <c r="C29" s="289">
        <v>9.9900000000000006E-3</v>
      </c>
      <c r="D29" s="289"/>
      <c r="E29" s="278">
        <f t="shared" si="0"/>
        <v>0</v>
      </c>
      <c r="F29" s="811"/>
      <c r="G29" s="811"/>
      <c r="H29" s="275" t="str">
        <f t="shared" ref="H29:H38" si="1">+IF(D29="","",((D29*100%)/$G$23)+H28)</f>
        <v/>
      </c>
      <c r="I29" s="814"/>
      <c r="M29" s="245"/>
    </row>
    <row r="30" spans="2:14" ht="19.5" customHeight="1" x14ac:dyDescent="0.25">
      <c r="B30" s="194" t="s">
        <v>116</v>
      </c>
      <c r="C30" s="289">
        <v>9.9900000000000006E-3</v>
      </c>
      <c r="D30" s="289"/>
      <c r="E30" s="278">
        <f t="shared" si="0"/>
        <v>0</v>
      </c>
      <c r="F30" s="811"/>
      <c r="G30" s="811"/>
      <c r="H30" s="275" t="str">
        <f t="shared" si="1"/>
        <v/>
      </c>
      <c r="I30" s="814"/>
    </row>
    <row r="31" spans="2:14" ht="19.5" customHeight="1" x14ac:dyDescent="0.25">
      <c r="B31" s="194" t="s">
        <v>117</v>
      </c>
      <c r="C31" s="289">
        <v>0.06</v>
      </c>
      <c r="D31" s="289"/>
      <c r="E31" s="278">
        <f t="shared" si="0"/>
        <v>0</v>
      </c>
      <c r="F31" s="811"/>
      <c r="G31" s="811"/>
      <c r="H31" s="275" t="str">
        <f t="shared" si="1"/>
        <v/>
      </c>
      <c r="I31" s="814"/>
    </row>
    <row r="32" spans="2:14" ht="19.5" customHeight="1" x14ac:dyDescent="0.25">
      <c r="B32" s="194" t="s">
        <v>118</v>
      </c>
      <c r="C32" s="289">
        <v>1.4280000000000001E-2</v>
      </c>
      <c r="D32" s="289"/>
      <c r="E32" s="278">
        <f>D32/C32</f>
        <v>0</v>
      </c>
      <c r="F32" s="811"/>
      <c r="G32" s="811"/>
      <c r="H32" s="275" t="str">
        <f t="shared" si="1"/>
        <v/>
      </c>
      <c r="I32" s="814"/>
    </row>
    <row r="33" spans="2:11" ht="19.5" customHeight="1" x14ac:dyDescent="0.25">
      <c r="B33" s="194" t="s">
        <v>119</v>
      </c>
      <c r="C33" s="289">
        <v>1.4280000000000001E-2</v>
      </c>
      <c r="D33" s="289"/>
      <c r="E33" s="278">
        <f t="shared" ref="E33:E38" si="2">D33/C33</f>
        <v>0</v>
      </c>
      <c r="F33" s="811"/>
      <c r="G33" s="811"/>
      <c r="H33" s="275" t="str">
        <f t="shared" si="1"/>
        <v/>
      </c>
      <c r="I33" s="814"/>
    </row>
    <row r="34" spans="2:11" ht="19.5" customHeight="1" x14ac:dyDescent="0.25">
      <c r="B34" s="194" t="s">
        <v>120</v>
      </c>
      <c r="C34" s="289">
        <v>1.4280000000000001E-2</v>
      </c>
      <c r="D34" s="289"/>
      <c r="E34" s="278">
        <f t="shared" si="2"/>
        <v>0</v>
      </c>
      <c r="F34" s="811"/>
      <c r="G34" s="811"/>
      <c r="H34" s="275" t="str">
        <f t="shared" si="1"/>
        <v/>
      </c>
      <c r="I34" s="814"/>
    </row>
    <row r="35" spans="2:11" ht="19.5" customHeight="1" x14ac:dyDescent="0.25">
      <c r="B35" s="194" t="s">
        <v>121</v>
      </c>
      <c r="C35" s="289">
        <v>3.4290000000000001E-2</v>
      </c>
      <c r="D35" s="289"/>
      <c r="E35" s="278">
        <f t="shared" si="2"/>
        <v>0</v>
      </c>
      <c r="F35" s="811"/>
      <c r="G35" s="811"/>
      <c r="H35" s="275" t="str">
        <f t="shared" si="1"/>
        <v/>
      </c>
      <c r="I35" s="814"/>
    </row>
    <row r="36" spans="2:11" ht="19.5" customHeight="1" x14ac:dyDescent="0.25">
      <c r="B36" s="194" t="s">
        <v>122</v>
      </c>
      <c r="C36" s="289">
        <v>1.4280000000000001E-2</v>
      </c>
      <c r="D36" s="289"/>
      <c r="E36" s="278">
        <f t="shared" si="2"/>
        <v>0</v>
      </c>
      <c r="F36" s="811"/>
      <c r="G36" s="811"/>
      <c r="H36" s="275" t="str">
        <f t="shared" si="1"/>
        <v/>
      </c>
      <c r="I36" s="814"/>
    </row>
    <row r="37" spans="2:11" ht="19.5" customHeight="1" x14ac:dyDescent="0.25">
      <c r="B37" s="194" t="s">
        <v>123</v>
      </c>
      <c r="C37" s="289">
        <v>1.4280000000000001E-2</v>
      </c>
      <c r="D37" s="289"/>
      <c r="E37" s="278">
        <f t="shared" si="2"/>
        <v>0</v>
      </c>
      <c r="F37" s="811"/>
      <c r="G37" s="811"/>
      <c r="H37" s="275" t="str">
        <f t="shared" si="1"/>
        <v/>
      </c>
      <c r="I37" s="814"/>
    </row>
    <row r="38" spans="2:11" ht="19.5" customHeight="1" x14ac:dyDescent="0.25">
      <c r="B38" s="194" t="s">
        <v>124</v>
      </c>
      <c r="C38" s="289">
        <v>1.4280000000000001E-2</v>
      </c>
      <c r="D38" s="289"/>
      <c r="E38" s="278">
        <f t="shared" si="2"/>
        <v>0</v>
      </c>
      <c r="F38" s="812"/>
      <c r="G38" s="812"/>
      <c r="H38" s="275" t="str">
        <f t="shared" si="1"/>
        <v/>
      </c>
      <c r="I38" s="815"/>
    </row>
    <row r="39" spans="2:11" ht="96.6" customHeight="1" x14ac:dyDescent="0.25">
      <c r="B39" s="227" t="s">
        <v>277</v>
      </c>
      <c r="C39" s="804" t="s">
        <v>385</v>
      </c>
      <c r="D39" s="805"/>
      <c r="E39" s="805"/>
      <c r="F39" s="805"/>
      <c r="G39" s="805"/>
      <c r="H39" s="805"/>
      <c r="I39" s="806"/>
    </row>
    <row r="40" spans="2:11" ht="34.5" customHeight="1" x14ac:dyDescent="0.25">
      <c r="B40" s="613"/>
      <c r="C40" s="614"/>
      <c r="D40" s="614"/>
      <c r="E40" s="614"/>
      <c r="F40" s="614"/>
      <c r="G40" s="614"/>
      <c r="H40" s="614"/>
      <c r="I40" s="615"/>
      <c r="J40" s="236"/>
      <c r="K40" s="236"/>
    </row>
    <row r="41" spans="2:11" ht="34.5" customHeight="1" x14ac:dyDescent="0.25">
      <c r="B41" s="616"/>
      <c r="C41" s="617"/>
      <c r="D41" s="617"/>
      <c r="E41" s="617"/>
      <c r="F41" s="617"/>
      <c r="G41" s="617"/>
      <c r="H41" s="617"/>
      <c r="I41" s="618"/>
      <c r="J41" s="247"/>
      <c r="K41" s="247"/>
    </row>
    <row r="42" spans="2:11" ht="34.5" customHeight="1" x14ac:dyDescent="0.25">
      <c r="B42" s="616"/>
      <c r="C42" s="617"/>
      <c r="D42" s="617"/>
      <c r="E42" s="617"/>
      <c r="F42" s="617"/>
      <c r="G42" s="617"/>
      <c r="H42" s="617"/>
      <c r="I42" s="618"/>
      <c r="J42" s="247"/>
      <c r="K42" s="247"/>
    </row>
    <row r="43" spans="2:11" ht="34.5" customHeight="1" x14ac:dyDescent="0.25">
      <c r="B43" s="616"/>
      <c r="C43" s="617"/>
      <c r="D43" s="617"/>
      <c r="E43" s="617"/>
      <c r="F43" s="617"/>
      <c r="G43" s="617"/>
      <c r="H43" s="617"/>
      <c r="I43" s="618"/>
      <c r="J43" s="247"/>
      <c r="K43" s="247"/>
    </row>
    <row r="44" spans="2:11" ht="34.5" customHeight="1" x14ac:dyDescent="0.25">
      <c r="B44" s="619"/>
      <c r="C44" s="620"/>
      <c r="D44" s="620"/>
      <c r="E44" s="620"/>
      <c r="F44" s="620"/>
      <c r="G44" s="620"/>
      <c r="H44" s="620"/>
      <c r="I44" s="621"/>
      <c r="J44" s="235"/>
      <c r="K44" s="235"/>
    </row>
    <row r="45" spans="2:11" ht="24.6" customHeight="1" x14ac:dyDescent="0.25">
      <c r="B45" s="827" t="s">
        <v>278</v>
      </c>
      <c r="C45" s="830" t="s">
        <v>440</v>
      </c>
      <c r="D45" s="830"/>
      <c r="E45" s="830"/>
      <c r="F45" s="831"/>
      <c r="G45" s="307"/>
      <c r="H45" s="308" t="s">
        <v>105</v>
      </c>
      <c r="I45" s="314" t="s">
        <v>401</v>
      </c>
      <c r="J45" s="235"/>
      <c r="K45" s="235"/>
    </row>
    <row r="46" spans="2:11" ht="40.950000000000003" customHeight="1" x14ac:dyDescent="0.25">
      <c r="B46" s="828"/>
      <c r="C46" s="832"/>
      <c r="D46" s="832"/>
      <c r="E46" s="832"/>
      <c r="F46" s="833"/>
      <c r="G46" s="322" t="s">
        <v>408</v>
      </c>
      <c r="H46" s="331">
        <v>3</v>
      </c>
      <c r="I46" s="331">
        <f>1+3</f>
        <v>4</v>
      </c>
      <c r="J46" s="248"/>
      <c r="K46" s="248"/>
    </row>
    <row r="47" spans="2:11" ht="56.4" customHeight="1" x14ac:dyDescent="0.25">
      <c r="B47" s="828"/>
      <c r="C47" s="832"/>
      <c r="D47" s="832"/>
      <c r="E47" s="832"/>
      <c r="F47" s="833"/>
      <c r="G47" s="322" t="s">
        <v>441</v>
      </c>
      <c r="H47" s="331">
        <v>0</v>
      </c>
      <c r="I47" s="331">
        <v>12</v>
      </c>
      <c r="J47" s="248"/>
      <c r="K47" s="248"/>
    </row>
    <row r="48" spans="2:11" ht="56.4" customHeight="1" x14ac:dyDescent="0.25">
      <c r="B48" s="828"/>
      <c r="C48" s="832"/>
      <c r="D48" s="832"/>
      <c r="E48" s="832"/>
      <c r="F48" s="833"/>
      <c r="G48" s="322" t="s">
        <v>442</v>
      </c>
      <c r="H48" s="331">
        <v>0</v>
      </c>
      <c r="I48" s="331">
        <v>0</v>
      </c>
      <c r="J48" s="248"/>
      <c r="K48" s="248"/>
    </row>
    <row r="49" spans="2:11" ht="40.950000000000003" customHeight="1" x14ac:dyDescent="0.25">
      <c r="B49" s="829"/>
      <c r="C49" s="834"/>
      <c r="D49" s="834"/>
      <c r="E49" s="834"/>
      <c r="F49" s="835"/>
      <c r="G49" s="322" t="s">
        <v>409</v>
      </c>
      <c r="H49" s="331">
        <v>4</v>
      </c>
      <c r="I49" s="331">
        <f>1+4</f>
        <v>5</v>
      </c>
      <c r="J49" s="248"/>
      <c r="K49" s="248"/>
    </row>
    <row r="50" spans="2:11" ht="32.25" customHeight="1" x14ac:dyDescent="0.25">
      <c r="B50" s="222" t="s">
        <v>279</v>
      </c>
      <c r="C50" s="821" t="s">
        <v>426</v>
      </c>
      <c r="D50" s="822"/>
      <c r="E50" s="822"/>
      <c r="F50" s="822"/>
      <c r="G50" s="822"/>
      <c r="H50" s="822"/>
      <c r="I50" s="823"/>
      <c r="J50" s="248"/>
      <c r="K50" s="248"/>
    </row>
    <row r="51" spans="2:11" ht="69" customHeight="1" x14ac:dyDescent="0.25">
      <c r="B51" s="228" t="s">
        <v>280</v>
      </c>
      <c r="C51" s="824" t="s">
        <v>427</v>
      </c>
      <c r="D51" s="825"/>
      <c r="E51" s="825"/>
      <c r="F51" s="825"/>
      <c r="G51" s="825"/>
      <c r="H51" s="825"/>
      <c r="I51" s="826"/>
      <c r="J51" s="248"/>
      <c r="K51" s="248"/>
    </row>
    <row r="52" spans="2:11" ht="22.5" customHeight="1" x14ac:dyDescent="0.25">
      <c r="B52" s="754" t="s">
        <v>236</v>
      </c>
      <c r="C52" s="755"/>
      <c r="D52" s="755"/>
      <c r="E52" s="755"/>
      <c r="F52" s="755"/>
      <c r="G52" s="755"/>
      <c r="H52" s="755"/>
      <c r="I52" s="756"/>
      <c r="J52" s="248"/>
      <c r="K52" s="248"/>
    </row>
    <row r="53" spans="2:11" ht="22.5" customHeight="1" x14ac:dyDescent="0.25">
      <c r="B53" s="635" t="s">
        <v>281</v>
      </c>
      <c r="C53" s="216" t="s">
        <v>282</v>
      </c>
      <c r="D53" s="637" t="s">
        <v>283</v>
      </c>
      <c r="E53" s="637"/>
      <c r="F53" s="637"/>
      <c r="G53" s="637" t="s">
        <v>284</v>
      </c>
      <c r="H53" s="637"/>
      <c r="I53" s="638"/>
      <c r="J53" s="249"/>
      <c r="K53" s="249"/>
    </row>
    <row r="54" spans="2:11" ht="30.75" customHeight="1" x14ac:dyDescent="0.25">
      <c r="B54" s="636"/>
      <c r="C54" s="199"/>
      <c r="D54" s="758"/>
      <c r="E54" s="758"/>
      <c r="F54" s="758"/>
      <c r="G54" s="758"/>
      <c r="H54" s="758"/>
      <c r="I54" s="759"/>
      <c r="J54" s="249"/>
      <c r="K54" s="249"/>
    </row>
    <row r="55" spans="2:11" ht="32.25" customHeight="1" x14ac:dyDescent="0.25">
      <c r="B55" s="231" t="s">
        <v>285</v>
      </c>
      <c r="C55" s="819" t="s">
        <v>443</v>
      </c>
      <c r="D55" s="819"/>
      <c r="E55" s="819"/>
      <c r="F55" s="819"/>
      <c r="G55" s="819"/>
      <c r="H55" s="819"/>
      <c r="I55" s="820"/>
      <c r="J55" s="250"/>
      <c r="K55" s="250"/>
    </row>
    <row r="56" spans="2:11" ht="28.5" customHeight="1" x14ac:dyDescent="0.25">
      <c r="B56" s="232" t="s">
        <v>286</v>
      </c>
      <c r="C56" s="819" t="s">
        <v>443</v>
      </c>
      <c r="D56" s="819"/>
      <c r="E56" s="819"/>
      <c r="F56" s="819"/>
      <c r="G56" s="819"/>
      <c r="H56" s="819"/>
      <c r="I56" s="820"/>
      <c r="J56" s="250"/>
      <c r="K56" s="250"/>
    </row>
    <row r="57" spans="2:11" ht="30" customHeight="1" x14ac:dyDescent="0.25">
      <c r="B57" s="228" t="s">
        <v>287</v>
      </c>
      <c r="C57" s="816" t="s">
        <v>383</v>
      </c>
      <c r="D57" s="817"/>
      <c r="E57" s="817"/>
      <c r="F57" s="817"/>
      <c r="G57" s="817"/>
      <c r="H57" s="817"/>
      <c r="I57" s="818"/>
      <c r="J57" s="251"/>
      <c r="K57" s="251"/>
    </row>
    <row r="58" spans="2:11" ht="31.5" customHeight="1" thickBot="1" x14ac:dyDescent="0.3">
      <c r="B58" s="210" t="s">
        <v>288</v>
      </c>
      <c r="C58" s="816" t="s">
        <v>383</v>
      </c>
      <c r="D58" s="817"/>
      <c r="E58" s="817"/>
      <c r="F58" s="817"/>
      <c r="G58" s="817"/>
      <c r="H58" s="817"/>
      <c r="I58" s="818"/>
      <c r="J58" s="252"/>
      <c r="K58" s="252"/>
    </row>
    <row r="59" spans="2:11" ht="12.75" customHeight="1" x14ac:dyDescent="0.25">
      <c r="B59" s="253"/>
      <c r="C59" s="254"/>
      <c r="D59" s="254"/>
      <c r="E59" s="255"/>
      <c r="F59" s="255"/>
      <c r="G59" s="256"/>
      <c r="H59" s="257"/>
      <c r="I59" s="254"/>
      <c r="J59" s="252"/>
      <c r="K59" s="252"/>
    </row>
    <row r="60" spans="2:11" ht="13.2" customHeight="1" x14ac:dyDescent="0.25">
      <c r="B60" s="253"/>
      <c r="C60" s="254"/>
      <c r="D60" s="254"/>
      <c r="E60" s="255"/>
      <c r="F60" s="255"/>
      <c r="G60" s="256"/>
      <c r="H60" s="257"/>
      <c r="I60" s="254"/>
      <c r="J60" s="252"/>
      <c r="K60" s="252"/>
    </row>
    <row r="61" spans="2:11" ht="13.2" customHeight="1" x14ac:dyDescent="0.25">
      <c r="B61" s="253"/>
      <c r="C61" s="254"/>
      <c r="D61" s="254"/>
      <c r="E61" s="255"/>
      <c r="F61" s="255"/>
      <c r="G61" s="256"/>
      <c r="H61" s="257"/>
      <c r="I61" s="254"/>
      <c r="J61" s="252"/>
      <c r="K61" s="252"/>
    </row>
    <row r="62" spans="2:11" ht="13.2" customHeight="1" x14ac:dyDescent="0.25">
      <c r="B62" s="253"/>
      <c r="C62" s="254"/>
      <c r="D62" s="254"/>
      <c r="E62" s="255"/>
      <c r="F62" s="255"/>
      <c r="G62" s="256"/>
      <c r="H62" s="257"/>
      <c r="I62" s="254"/>
      <c r="J62" s="252"/>
      <c r="K62" s="252"/>
    </row>
    <row r="63" spans="2:11" ht="13.2" customHeight="1" x14ac:dyDescent="0.25">
      <c r="B63" s="253"/>
      <c r="C63" s="254"/>
      <c r="D63" s="254"/>
      <c r="E63" s="255"/>
      <c r="F63" s="255"/>
      <c r="G63" s="256"/>
      <c r="H63" s="257"/>
      <c r="I63" s="254"/>
      <c r="J63" s="252"/>
      <c r="K63" s="252"/>
    </row>
    <row r="64" spans="2:11" ht="25.5" customHeight="1" x14ac:dyDescent="0.25">
      <c r="B64" s="253"/>
      <c r="C64" s="254"/>
      <c r="D64" s="254"/>
      <c r="E64" s="255"/>
      <c r="F64" s="255"/>
      <c r="G64" s="256"/>
      <c r="H64" s="257"/>
      <c r="I64" s="254"/>
      <c r="J64" s="252"/>
      <c r="K64" s="252"/>
    </row>
    <row r="65" ht="13.2" customHeight="1" x14ac:dyDescent="0.25"/>
    <row r="66" ht="13.2" customHeight="1" x14ac:dyDescent="0.25"/>
    <row r="67" ht="13.2" customHeight="1" x14ac:dyDescent="0.25"/>
    <row r="68" ht="13.2" customHeight="1" x14ac:dyDescent="0.25"/>
    <row r="69" ht="13.2" customHeight="1" x14ac:dyDescent="0.25"/>
    <row r="70" ht="13.2" customHeight="1" x14ac:dyDescent="0.25"/>
    <row r="71" ht="13.2" customHeight="1" x14ac:dyDescent="0.25"/>
    <row r="72" ht="13.2" customHeight="1" x14ac:dyDescent="0.25"/>
    <row r="73" ht="13.2" customHeight="1" x14ac:dyDescent="0.25"/>
    <row r="74" ht="13.2" customHeight="1" x14ac:dyDescent="0.25"/>
    <row r="75" ht="13.2" customHeight="1" x14ac:dyDescent="0.25"/>
    <row r="76" ht="13.2" customHeight="1" x14ac:dyDescent="0.25"/>
    <row r="77" ht="13.2" customHeight="1" x14ac:dyDescent="0.25"/>
    <row r="78" ht="13.2" customHeight="1" x14ac:dyDescent="0.25"/>
    <row r="79" ht="13.2" customHeight="1" x14ac:dyDescent="0.25"/>
    <row r="80" ht="13.2" customHeight="1" x14ac:dyDescent="0.25"/>
    <row r="81" ht="13.2" customHeight="1" x14ac:dyDescent="0.25"/>
  </sheetData>
  <mergeCells count="60">
    <mergeCell ref="C50:I50"/>
    <mergeCell ref="C51:I51"/>
    <mergeCell ref="B45:B49"/>
    <mergeCell ref="C45:F49"/>
    <mergeCell ref="C56:I56"/>
    <mergeCell ref="C57:I57"/>
    <mergeCell ref="C58:I58"/>
    <mergeCell ref="C55:I55"/>
    <mergeCell ref="B52:I52"/>
    <mergeCell ref="B53:B54"/>
    <mergeCell ref="D53:F53"/>
    <mergeCell ref="G53:I53"/>
    <mergeCell ref="D54:F54"/>
    <mergeCell ref="G54:I54"/>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45720</xdr:colOff>
                <xdr:row>1</xdr:row>
                <xdr:rowOff>22860</xdr:rowOff>
              </from>
              <to>
                <xdr:col>8</xdr:col>
                <xdr:colOff>1447800</xdr:colOff>
                <xdr:row>1</xdr:row>
                <xdr:rowOff>449580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2" zoomScale="85" zoomScaleNormal="85" zoomScaleSheetLayoutView="85" zoomScalePageLayoutView="85" workbookViewId="0">
      <selection activeCell="D27" sqref="D27:D28"/>
    </sheetView>
  </sheetViews>
  <sheetFormatPr baseColWidth="10" defaultColWidth="10.88671875" defaultRowHeight="13.2" x14ac:dyDescent="0.25"/>
  <cols>
    <col min="1" max="1" width="1" style="173" customWidth="1"/>
    <col min="2" max="2" width="25.44140625" style="208" customWidth="1"/>
    <col min="3" max="3" width="14.44140625" style="173" customWidth="1"/>
    <col min="4" max="4" width="20.109375" style="173" customWidth="1"/>
    <col min="5" max="5" width="16.44140625" style="173" customWidth="1"/>
    <col min="6" max="6" width="25" style="173" customWidth="1"/>
    <col min="7" max="7" width="22" style="208" customWidth="1"/>
    <col min="8" max="9" width="12.5546875" style="173" customWidth="1"/>
    <col min="10" max="11" width="22.44140625" style="173" customWidth="1"/>
    <col min="12" max="24" width="10.88671875" style="171"/>
    <col min="25" max="16384" width="10.88671875" style="173"/>
  </cols>
  <sheetData>
    <row r="1" spans="2:14" ht="37.5" customHeight="1" x14ac:dyDescent="0.25">
      <c r="B1" s="549"/>
      <c r="C1" s="552" t="s">
        <v>25</v>
      </c>
      <c r="D1" s="552"/>
      <c r="E1" s="552"/>
      <c r="F1" s="552"/>
      <c r="G1" s="552"/>
      <c r="H1" s="552"/>
      <c r="I1" s="553"/>
      <c r="J1" s="170"/>
      <c r="K1" s="170"/>
      <c r="M1" s="172" t="s">
        <v>47</v>
      </c>
    </row>
    <row r="2" spans="2:14" ht="37.5" customHeight="1" x14ac:dyDescent="0.25">
      <c r="B2" s="550"/>
      <c r="C2" s="556" t="s">
        <v>239</v>
      </c>
      <c r="D2" s="556"/>
      <c r="E2" s="556"/>
      <c r="F2" s="556"/>
      <c r="G2" s="556"/>
      <c r="H2" s="556"/>
      <c r="I2" s="554"/>
      <c r="J2" s="170"/>
      <c r="K2" s="170"/>
      <c r="M2" s="172" t="s">
        <v>48</v>
      </c>
    </row>
    <row r="3" spans="2:14" ht="37.5" customHeight="1" thickBot="1" x14ac:dyDescent="0.3">
      <c r="B3" s="551"/>
      <c r="C3" s="557" t="s">
        <v>240</v>
      </c>
      <c r="D3" s="557"/>
      <c r="E3" s="557"/>
      <c r="F3" s="557" t="s">
        <v>241</v>
      </c>
      <c r="G3" s="557"/>
      <c r="H3" s="557"/>
      <c r="I3" s="555"/>
      <c r="J3" s="170"/>
      <c r="K3" s="170"/>
      <c r="M3" s="172" t="s">
        <v>50</v>
      </c>
    </row>
    <row r="4" spans="2:14" ht="23.25" customHeight="1" x14ac:dyDescent="0.25">
      <c r="B4" s="558" t="s">
        <v>351</v>
      </c>
      <c r="C4" s="559"/>
      <c r="D4" s="559"/>
      <c r="E4" s="559"/>
      <c r="F4" s="559"/>
      <c r="G4" s="559"/>
      <c r="H4" s="559"/>
      <c r="I4" s="560"/>
      <c r="J4" s="174"/>
      <c r="K4" s="174"/>
    </row>
    <row r="5" spans="2:14" ht="24" customHeight="1" x14ac:dyDescent="0.25">
      <c r="B5" s="561" t="s">
        <v>234</v>
      </c>
      <c r="C5" s="562"/>
      <c r="D5" s="562"/>
      <c r="E5" s="562"/>
      <c r="F5" s="562"/>
      <c r="G5" s="562"/>
      <c r="H5" s="562"/>
      <c r="I5" s="563"/>
      <c r="J5" s="175"/>
      <c r="K5" s="175"/>
      <c r="N5" s="176" t="s">
        <v>57</v>
      </c>
    </row>
    <row r="6" spans="2:14" ht="30.75" customHeight="1" x14ac:dyDescent="0.25">
      <c r="B6" s="222" t="s">
        <v>242</v>
      </c>
      <c r="C6" s="220">
        <v>5</v>
      </c>
      <c r="D6" s="564" t="s">
        <v>243</v>
      </c>
      <c r="E6" s="564"/>
      <c r="F6" s="565" t="s">
        <v>294</v>
      </c>
      <c r="G6" s="565"/>
      <c r="H6" s="565"/>
      <c r="I6" s="566"/>
      <c r="J6" s="177"/>
      <c r="K6" s="177"/>
      <c r="M6" s="172" t="s">
        <v>60</v>
      </c>
      <c r="N6" s="176" t="s">
        <v>61</v>
      </c>
    </row>
    <row r="7" spans="2:14" ht="30.75" customHeight="1" x14ac:dyDescent="0.25">
      <c r="B7" s="222" t="s">
        <v>244</v>
      </c>
      <c r="C7" s="220" t="s">
        <v>81</v>
      </c>
      <c r="D7" s="564" t="s">
        <v>245</v>
      </c>
      <c r="E7" s="564"/>
      <c r="F7" s="565" t="s">
        <v>370</v>
      </c>
      <c r="G7" s="565"/>
      <c r="H7" s="178" t="s">
        <v>246</v>
      </c>
      <c r="I7" s="221" t="s">
        <v>81</v>
      </c>
      <c r="J7" s="179"/>
      <c r="K7" s="179"/>
      <c r="M7" s="172" t="s">
        <v>65</v>
      </c>
      <c r="N7" s="176" t="s">
        <v>66</v>
      </c>
    </row>
    <row r="8" spans="2:14" ht="30.75" customHeight="1" x14ac:dyDescent="0.25">
      <c r="B8" s="222" t="s">
        <v>247</v>
      </c>
      <c r="C8" s="565" t="s">
        <v>289</v>
      </c>
      <c r="D8" s="565"/>
      <c r="E8" s="565"/>
      <c r="F8" s="565"/>
      <c r="G8" s="178" t="s">
        <v>248</v>
      </c>
      <c r="H8" s="570">
        <v>7550</v>
      </c>
      <c r="I8" s="571"/>
      <c r="J8" s="180"/>
      <c r="K8" s="180"/>
      <c r="M8" s="172" t="s">
        <v>69</v>
      </c>
      <c r="N8" s="176" t="s">
        <v>70</v>
      </c>
    </row>
    <row r="9" spans="2:14" ht="30.75" customHeight="1" x14ac:dyDescent="0.25">
      <c r="B9" s="222" t="s">
        <v>48</v>
      </c>
      <c r="C9" s="572" t="s">
        <v>60</v>
      </c>
      <c r="D9" s="572"/>
      <c r="E9" s="572"/>
      <c r="F9" s="572"/>
      <c r="G9" s="178" t="s">
        <v>249</v>
      </c>
      <c r="H9" s="573" t="s">
        <v>311</v>
      </c>
      <c r="I9" s="574"/>
      <c r="J9" s="181"/>
      <c r="K9" s="181"/>
      <c r="M9" s="182" t="s">
        <v>73</v>
      </c>
    </row>
    <row r="10" spans="2:14" ht="39" customHeight="1" x14ac:dyDescent="0.25">
      <c r="B10" s="222" t="s">
        <v>250</v>
      </c>
      <c r="C10" s="565" t="s">
        <v>347</v>
      </c>
      <c r="D10" s="565"/>
      <c r="E10" s="565"/>
      <c r="F10" s="565"/>
      <c r="G10" s="565"/>
      <c r="H10" s="565"/>
      <c r="I10" s="566"/>
      <c r="J10" s="183"/>
      <c r="K10" s="183"/>
      <c r="M10" s="182"/>
    </row>
    <row r="11" spans="2:14" ht="30.75" customHeight="1" x14ac:dyDescent="0.25">
      <c r="B11" s="222" t="s">
        <v>251</v>
      </c>
      <c r="C11" s="567" t="s">
        <v>355</v>
      </c>
      <c r="D11" s="567"/>
      <c r="E11" s="567"/>
      <c r="F11" s="567"/>
      <c r="G11" s="567"/>
      <c r="H11" s="567"/>
      <c r="I11" s="836"/>
      <c r="J11" s="179"/>
      <c r="K11" s="179"/>
      <c r="M11" s="182"/>
      <c r="N11" s="176" t="s">
        <v>76</v>
      </c>
    </row>
    <row r="12" spans="2:14" ht="30.75" customHeight="1" x14ac:dyDescent="0.25">
      <c r="B12" s="222" t="s">
        <v>254</v>
      </c>
      <c r="C12" s="568" t="s">
        <v>305</v>
      </c>
      <c r="D12" s="568"/>
      <c r="E12" s="568"/>
      <c r="F12" s="568"/>
      <c r="G12" s="178" t="s">
        <v>252</v>
      </c>
      <c r="H12" s="595" t="s">
        <v>91</v>
      </c>
      <c r="I12" s="596"/>
      <c r="J12" s="179"/>
      <c r="K12" s="179"/>
      <c r="M12" s="182" t="s">
        <v>80</v>
      </c>
      <c r="N12" s="176" t="s">
        <v>81</v>
      </c>
    </row>
    <row r="13" spans="2:14" ht="30.75" customHeight="1" x14ac:dyDescent="0.25">
      <c r="B13" s="222" t="s">
        <v>255</v>
      </c>
      <c r="C13" s="579" t="s">
        <v>400</v>
      </c>
      <c r="D13" s="579"/>
      <c r="E13" s="579"/>
      <c r="F13" s="579"/>
      <c r="G13" s="178" t="s">
        <v>253</v>
      </c>
      <c r="H13" s="567" t="s">
        <v>57</v>
      </c>
      <c r="I13" s="836"/>
      <c r="J13" s="179"/>
      <c r="K13" s="179"/>
      <c r="M13" s="182" t="s">
        <v>84</v>
      </c>
    </row>
    <row r="14" spans="2:14" ht="30" customHeight="1" x14ac:dyDescent="0.25">
      <c r="B14" s="222" t="s">
        <v>256</v>
      </c>
      <c r="C14" s="837" t="s">
        <v>371</v>
      </c>
      <c r="D14" s="838"/>
      <c r="E14" s="838"/>
      <c r="F14" s="838"/>
      <c r="G14" s="838"/>
      <c r="H14" s="838"/>
      <c r="I14" s="839"/>
      <c r="J14" s="183"/>
      <c r="K14" s="183"/>
      <c r="M14" s="182" t="s">
        <v>86</v>
      </c>
      <c r="N14" s="176"/>
    </row>
    <row r="15" spans="2:14" ht="30.75" customHeight="1" x14ac:dyDescent="0.25">
      <c r="B15" s="222" t="s">
        <v>257</v>
      </c>
      <c r="C15" s="568" t="s">
        <v>293</v>
      </c>
      <c r="D15" s="568"/>
      <c r="E15" s="568"/>
      <c r="F15" s="568"/>
      <c r="G15" s="568"/>
      <c r="H15" s="568"/>
      <c r="I15" s="569"/>
      <c r="J15" s="184"/>
      <c r="K15" s="184"/>
      <c r="M15" s="182" t="s">
        <v>88</v>
      </c>
      <c r="N15" s="176"/>
    </row>
    <row r="16" spans="2:14" ht="20.25" customHeight="1" x14ac:dyDescent="0.25">
      <c r="B16" s="222" t="s">
        <v>258</v>
      </c>
      <c r="C16" s="565" t="s">
        <v>322</v>
      </c>
      <c r="D16" s="565"/>
      <c r="E16" s="565"/>
      <c r="F16" s="565"/>
      <c r="G16" s="565"/>
      <c r="H16" s="565"/>
      <c r="I16" s="566"/>
      <c r="J16" s="185"/>
      <c r="K16" s="185"/>
      <c r="M16" s="182"/>
      <c r="N16" s="176"/>
    </row>
    <row r="17" spans="2:14" ht="30.75" customHeight="1" x14ac:dyDescent="0.25">
      <c r="B17" s="222" t="s">
        <v>259</v>
      </c>
      <c r="C17" s="567" t="s">
        <v>152</v>
      </c>
      <c r="D17" s="586"/>
      <c r="E17" s="586"/>
      <c r="F17" s="586"/>
      <c r="G17" s="586"/>
      <c r="H17" s="586"/>
      <c r="I17" s="587"/>
      <c r="J17" s="186"/>
      <c r="K17" s="186"/>
      <c r="M17" s="182" t="s">
        <v>91</v>
      </c>
      <c r="N17" s="176"/>
    </row>
    <row r="18" spans="2:14" ht="18" customHeight="1" x14ac:dyDescent="0.25">
      <c r="B18" s="588" t="s">
        <v>265</v>
      </c>
      <c r="C18" s="589" t="s">
        <v>237</v>
      </c>
      <c r="D18" s="589"/>
      <c r="E18" s="589"/>
      <c r="F18" s="590" t="s">
        <v>238</v>
      </c>
      <c r="G18" s="590"/>
      <c r="H18" s="590"/>
      <c r="I18" s="591"/>
      <c r="J18" s="187"/>
      <c r="K18" s="187"/>
      <c r="M18" s="182" t="s">
        <v>79</v>
      </c>
      <c r="N18" s="176"/>
    </row>
    <row r="19" spans="2:14" ht="39.75" customHeight="1" x14ac:dyDescent="0.25">
      <c r="B19" s="588"/>
      <c r="C19" s="565" t="s">
        <v>307</v>
      </c>
      <c r="D19" s="565"/>
      <c r="E19" s="565"/>
      <c r="F19" s="565" t="s">
        <v>308</v>
      </c>
      <c r="G19" s="565"/>
      <c r="H19" s="565"/>
      <c r="I19" s="566"/>
      <c r="J19" s="185"/>
      <c r="K19" s="185"/>
      <c r="M19" s="182" t="s">
        <v>95</v>
      </c>
      <c r="N19" s="176"/>
    </row>
    <row r="20" spans="2:14" ht="39.75" customHeight="1" x14ac:dyDescent="0.25">
      <c r="B20" s="222" t="s">
        <v>266</v>
      </c>
      <c r="C20" s="592" t="s">
        <v>309</v>
      </c>
      <c r="D20" s="593"/>
      <c r="E20" s="594"/>
      <c r="F20" s="595" t="s">
        <v>309</v>
      </c>
      <c r="G20" s="595"/>
      <c r="H20" s="595"/>
      <c r="I20" s="596"/>
      <c r="J20" s="179"/>
      <c r="K20" s="179"/>
      <c r="M20" s="182"/>
      <c r="N20" s="176"/>
    </row>
    <row r="21" spans="2:14" ht="361.2" customHeight="1" x14ac:dyDescent="0.25">
      <c r="B21" s="222" t="s">
        <v>267</v>
      </c>
      <c r="C21" s="597" t="s">
        <v>372</v>
      </c>
      <c r="D21" s="598"/>
      <c r="E21" s="599"/>
      <c r="F21" s="840" t="s">
        <v>373</v>
      </c>
      <c r="G21" s="841"/>
      <c r="H21" s="841"/>
      <c r="I21" s="842"/>
      <c r="J21" s="184"/>
      <c r="K21" s="184"/>
      <c r="M21" s="188"/>
      <c r="N21" s="176"/>
    </row>
    <row r="22" spans="2:14" ht="23.25" customHeight="1" x14ac:dyDescent="0.25">
      <c r="B22" s="222" t="s">
        <v>268</v>
      </c>
      <c r="C22" s="580">
        <v>44562</v>
      </c>
      <c r="D22" s="603"/>
      <c r="E22" s="604"/>
      <c r="F22" s="178" t="s">
        <v>271</v>
      </c>
      <c r="G22" s="223">
        <v>0.1</v>
      </c>
      <c r="H22" s="178" t="s">
        <v>275</v>
      </c>
      <c r="I22" s="224">
        <v>0.1</v>
      </c>
      <c r="J22" s="189"/>
      <c r="K22" s="189"/>
      <c r="M22" s="188"/>
    </row>
    <row r="23" spans="2:14" ht="27" customHeight="1" x14ac:dyDescent="0.25">
      <c r="B23" s="222" t="s">
        <v>269</v>
      </c>
      <c r="C23" s="580">
        <v>44926</v>
      </c>
      <c r="D23" s="581"/>
      <c r="E23" s="582"/>
      <c r="F23" s="178" t="s">
        <v>272</v>
      </c>
      <c r="G23" s="583">
        <v>0.3</v>
      </c>
      <c r="H23" s="584"/>
      <c r="I23" s="585"/>
      <c r="J23" s="190"/>
      <c r="K23" s="190"/>
      <c r="M23" s="188"/>
    </row>
    <row r="24" spans="2:14" ht="30.75" customHeight="1" x14ac:dyDescent="0.25">
      <c r="B24" s="229" t="s">
        <v>270</v>
      </c>
      <c r="C24" s="605" t="s">
        <v>321</v>
      </c>
      <c r="D24" s="606"/>
      <c r="E24" s="607"/>
      <c r="F24" s="225" t="s">
        <v>274</v>
      </c>
      <c r="G24" s="608" t="s">
        <v>223</v>
      </c>
      <c r="H24" s="581"/>
      <c r="I24" s="609"/>
      <c r="J24" s="187"/>
      <c r="K24" s="187"/>
      <c r="M24" s="188"/>
    </row>
    <row r="25" spans="2:14" ht="22.5" customHeight="1" x14ac:dyDescent="0.25">
      <c r="B25" s="561" t="s">
        <v>235</v>
      </c>
      <c r="C25" s="562"/>
      <c r="D25" s="562"/>
      <c r="E25" s="562"/>
      <c r="F25" s="562"/>
      <c r="G25" s="562"/>
      <c r="H25" s="562"/>
      <c r="I25" s="563"/>
      <c r="J25" s="175"/>
      <c r="K25" s="175"/>
      <c r="M25" s="188"/>
    </row>
    <row r="26" spans="2:14" ht="43.5" customHeight="1" x14ac:dyDescent="0.25">
      <c r="B26" s="191" t="s">
        <v>105</v>
      </c>
      <c r="C26" s="219" t="s">
        <v>261</v>
      </c>
      <c r="D26" s="219" t="s">
        <v>260</v>
      </c>
      <c r="E26" s="192" t="s">
        <v>264</v>
      </c>
      <c r="F26" s="219" t="s">
        <v>263</v>
      </c>
      <c r="G26" s="219" t="s">
        <v>262</v>
      </c>
      <c r="H26" s="192" t="s">
        <v>276</v>
      </c>
      <c r="I26" s="193" t="s">
        <v>273</v>
      </c>
      <c r="J26" s="185"/>
      <c r="K26" s="185"/>
      <c r="M26" s="188"/>
    </row>
    <row r="27" spans="2:14" ht="15.6" customHeight="1" x14ac:dyDescent="0.25">
      <c r="B27" s="191" t="s">
        <v>323</v>
      </c>
      <c r="C27" s="268">
        <v>2.4989999999999998E-2</v>
      </c>
      <c r="D27" s="268">
        <v>2.4989999999999998E-2</v>
      </c>
      <c r="E27" s="261">
        <f>IF(OR(C27=0,C27=""),0,D27/C27)</f>
        <v>1</v>
      </c>
      <c r="F27" s="628">
        <f>SUM(C27:C38)</f>
        <v>0.29988000000000004</v>
      </c>
      <c r="G27" s="628">
        <f>SUM(D27:D38)</f>
        <v>4.9979999999999997E-2</v>
      </c>
      <c r="H27" s="262">
        <f>+(D27*100%)/$G$23</f>
        <v>8.3299999999999999E-2</v>
      </c>
      <c r="I27" s="757">
        <f>G27+I22</f>
        <v>0.14998</v>
      </c>
      <c r="J27" s="185"/>
      <c r="K27" s="185"/>
      <c r="M27" s="188"/>
    </row>
    <row r="28" spans="2:14" ht="15.6" customHeight="1" x14ac:dyDescent="0.25">
      <c r="B28" s="191" t="s">
        <v>114</v>
      </c>
      <c r="C28" s="268">
        <v>2.4989999999999998E-2</v>
      </c>
      <c r="D28" s="268">
        <v>2.4989999999999998E-2</v>
      </c>
      <c r="E28" s="261">
        <f t="shared" ref="E28:E38" si="0">IF(OR(C28=0,C28=""),0,D28/C28)</f>
        <v>1</v>
      </c>
      <c r="F28" s="629"/>
      <c r="G28" s="629"/>
      <c r="H28" s="262">
        <f>+IF(D28="","",((D28*100%)/$G$23)+H27)</f>
        <v>0.1666</v>
      </c>
      <c r="I28" s="700"/>
      <c r="J28" s="185"/>
      <c r="K28" s="185"/>
      <c r="M28" s="188"/>
    </row>
    <row r="29" spans="2:14" ht="15.6" customHeight="1" x14ac:dyDescent="0.25">
      <c r="B29" s="191" t="s">
        <v>115</v>
      </c>
      <c r="C29" s="268">
        <v>2.4989999999999998E-2</v>
      </c>
      <c r="D29" s="226"/>
      <c r="E29" s="261">
        <f t="shared" si="0"/>
        <v>0</v>
      </c>
      <c r="F29" s="629"/>
      <c r="G29" s="629"/>
      <c r="H29" s="262" t="str">
        <f t="shared" ref="H29:H38" si="1">+IF(D29="","",((D29*100%)/$G$23)+H28)</f>
        <v/>
      </c>
      <c r="I29" s="700"/>
      <c r="J29" s="185"/>
      <c r="K29" s="185"/>
      <c r="M29" s="188"/>
    </row>
    <row r="30" spans="2:14" ht="15.6" customHeight="1" x14ac:dyDescent="0.25">
      <c r="B30" s="191" t="s">
        <v>116</v>
      </c>
      <c r="C30" s="268">
        <v>2.4989999999999998E-2</v>
      </c>
      <c r="D30" s="226"/>
      <c r="E30" s="261">
        <f t="shared" si="0"/>
        <v>0</v>
      </c>
      <c r="F30" s="629"/>
      <c r="G30" s="629"/>
      <c r="H30" s="262" t="str">
        <f t="shared" si="1"/>
        <v/>
      </c>
      <c r="I30" s="700"/>
      <c r="J30" s="185"/>
      <c r="K30" s="185"/>
      <c r="M30" s="188"/>
    </row>
    <row r="31" spans="2:14" ht="15.6" customHeight="1" x14ac:dyDescent="0.25">
      <c r="B31" s="191" t="s">
        <v>117</v>
      </c>
      <c r="C31" s="268">
        <v>2.4989999999999998E-2</v>
      </c>
      <c r="D31" s="226"/>
      <c r="E31" s="261">
        <f t="shared" si="0"/>
        <v>0</v>
      </c>
      <c r="F31" s="629"/>
      <c r="G31" s="629"/>
      <c r="H31" s="262" t="str">
        <f t="shared" si="1"/>
        <v/>
      </c>
      <c r="I31" s="700"/>
      <c r="J31" s="185"/>
      <c r="K31" s="185"/>
      <c r="M31" s="188"/>
    </row>
    <row r="32" spans="2:14" ht="15.6" customHeight="1" x14ac:dyDescent="0.25">
      <c r="B32" s="191" t="s">
        <v>118</v>
      </c>
      <c r="C32" s="268">
        <v>2.4989999999999998E-2</v>
      </c>
      <c r="D32" s="226"/>
      <c r="E32" s="261">
        <f t="shared" si="0"/>
        <v>0</v>
      </c>
      <c r="F32" s="629"/>
      <c r="G32" s="629"/>
      <c r="H32" s="262" t="str">
        <f t="shared" si="1"/>
        <v/>
      </c>
      <c r="I32" s="700"/>
      <c r="J32" s="185"/>
      <c r="K32" s="185"/>
      <c r="M32" s="188"/>
    </row>
    <row r="33" spans="2:11" ht="19.5" customHeight="1" x14ac:dyDescent="0.25">
      <c r="B33" s="191" t="s">
        <v>119</v>
      </c>
      <c r="C33" s="268">
        <v>2.4989999999999998E-2</v>
      </c>
      <c r="D33" s="226"/>
      <c r="E33" s="261">
        <f t="shared" si="0"/>
        <v>0</v>
      </c>
      <c r="F33" s="629"/>
      <c r="G33" s="629"/>
      <c r="H33" s="262" t="str">
        <f t="shared" si="1"/>
        <v/>
      </c>
      <c r="I33" s="700"/>
      <c r="J33" s="195"/>
      <c r="K33" s="195"/>
    </row>
    <row r="34" spans="2:11" ht="19.5" customHeight="1" x14ac:dyDescent="0.25">
      <c r="B34" s="191" t="s">
        <v>120</v>
      </c>
      <c r="C34" s="268">
        <v>2.4989999999999998E-2</v>
      </c>
      <c r="D34" s="226"/>
      <c r="E34" s="261">
        <f t="shared" si="0"/>
        <v>0</v>
      </c>
      <c r="F34" s="629"/>
      <c r="G34" s="629"/>
      <c r="H34" s="262" t="str">
        <f t="shared" si="1"/>
        <v/>
      </c>
      <c r="I34" s="700"/>
      <c r="J34" s="195"/>
      <c r="K34" s="195"/>
    </row>
    <row r="35" spans="2:11" ht="19.5" customHeight="1" x14ac:dyDescent="0.25">
      <c r="B35" s="191" t="s">
        <v>121</v>
      </c>
      <c r="C35" s="268">
        <v>2.4989999999999998E-2</v>
      </c>
      <c r="D35" s="226"/>
      <c r="E35" s="261">
        <f t="shared" si="0"/>
        <v>0</v>
      </c>
      <c r="F35" s="629"/>
      <c r="G35" s="629"/>
      <c r="H35" s="262" t="str">
        <f t="shared" si="1"/>
        <v/>
      </c>
      <c r="I35" s="700"/>
      <c r="J35" s="195"/>
      <c r="K35" s="195"/>
    </row>
    <row r="36" spans="2:11" ht="19.5" customHeight="1" x14ac:dyDescent="0.25">
      <c r="B36" s="191" t="s">
        <v>122</v>
      </c>
      <c r="C36" s="268">
        <v>2.4989999999999998E-2</v>
      </c>
      <c r="D36" s="226"/>
      <c r="E36" s="261">
        <f t="shared" si="0"/>
        <v>0</v>
      </c>
      <c r="F36" s="629"/>
      <c r="G36" s="629"/>
      <c r="H36" s="262" t="str">
        <f t="shared" si="1"/>
        <v/>
      </c>
      <c r="I36" s="700"/>
      <c r="J36" s="195"/>
      <c r="K36" s="195"/>
    </row>
    <row r="37" spans="2:11" ht="19.5" customHeight="1" x14ac:dyDescent="0.25">
      <c r="B37" s="191" t="s">
        <v>123</v>
      </c>
      <c r="C37" s="268">
        <v>2.4989999999999998E-2</v>
      </c>
      <c r="D37" s="226"/>
      <c r="E37" s="261">
        <f t="shared" si="0"/>
        <v>0</v>
      </c>
      <c r="F37" s="629"/>
      <c r="G37" s="629"/>
      <c r="H37" s="262" t="str">
        <f t="shared" si="1"/>
        <v/>
      </c>
      <c r="I37" s="700"/>
      <c r="J37" s="195"/>
      <c r="K37" s="195"/>
    </row>
    <row r="38" spans="2:11" ht="19.5" customHeight="1" x14ac:dyDescent="0.25">
      <c r="B38" s="191" t="s">
        <v>124</v>
      </c>
      <c r="C38" s="268">
        <v>2.4989999999999998E-2</v>
      </c>
      <c r="D38" s="226"/>
      <c r="E38" s="261">
        <f t="shared" si="0"/>
        <v>0</v>
      </c>
      <c r="F38" s="630"/>
      <c r="G38" s="630"/>
      <c r="H38" s="262" t="str">
        <f t="shared" si="1"/>
        <v/>
      </c>
      <c r="I38" s="701"/>
      <c r="J38" s="195"/>
      <c r="K38" s="195"/>
    </row>
    <row r="39" spans="2:11" ht="52.5" customHeight="1" x14ac:dyDescent="0.25">
      <c r="B39" s="227" t="s">
        <v>277</v>
      </c>
      <c r="C39" s="843"/>
      <c r="D39" s="844"/>
      <c r="E39" s="844"/>
      <c r="F39" s="844"/>
      <c r="G39" s="844"/>
      <c r="H39" s="844"/>
      <c r="I39" s="845"/>
      <c r="J39" s="196"/>
      <c r="K39" s="196"/>
    </row>
    <row r="40" spans="2:11" ht="47.4" customHeight="1" x14ac:dyDescent="0.25">
      <c r="B40" s="613"/>
      <c r="C40" s="614"/>
      <c r="D40" s="614"/>
      <c r="E40" s="614"/>
      <c r="F40" s="614"/>
      <c r="G40" s="614"/>
      <c r="H40" s="614"/>
      <c r="I40" s="615"/>
      <c r="J40" s="175"/>
      <c r="K40" s="175"/>
    </row>
    <row r="41" spans="2:11" ht="47.4" customHeight="1" x14ac:dyDescent="0.25">
      <c r="B41" s="616"/>
      <c r="C41" s="617"/>
      <c r="D41" s="617"/>
      <c r="E41" s="617"/>
      <c r="F41" s="617"/>
      <c r="G41" s="617"/>
      <c r="H41" s="617"/>
      <c r="I41" s="618"/>
      <c r="J41" s="196"/>
      <c r="K41" s="196"/>
    </row>
    <row r="42" spans="2:11" ht="47.4" customHeight="1" x14ac:dyDescent="0.25">
      <c r="B42" s="616"/>
      <c r="C42" s="617"/>
      <c r="D42" s="617"/>
      <c r="E42" s="617"/>
      <c r="F42" s="617"/>
      <c r="G42" s="617"/>
      <c r="H42" s="617"/>
      <c r="I42" s="618"/>
      <c r="J42" s="196"/>
      <c r="K42" s="196"/>
    </row>
    <row r="43" spans="2:11" ht="47.4" customHeight="1" x14ac:dyDescent="0.25">
      <c r="B43" s="616"/>
      <c r="C43" s="617"/>
      <c r="D43" s="617"/>
      <c r="E43" s="617"/>
      <c r="F43" s="617"/>
      <c r="G43" s="617"/>
      <c r="H43" s="617"/>
      <c r="I43" s="618"/>
      <c r="J43" s="196"/>
      <c r="K43" s="196"/>
    </row>
    <row r="44" spans="2:11" ht="47.4" customHeight="1" x14ac:dyDescent="0.25">
      <c r="B44" s="619"/>
      <c r="C44" s="620"/>
      <c r="D44" s="620"/>
      <c r="E44" s="620"/>
      <c r="F44" s="620"/>
      <c r="G44" s="620"/>
      <c r="H44" s="620"/>
      <c r="I44" s="621"/>
      <c r="J44" s="174"/>
      <c r="K44" s="174"/>
    </row>
    <row r="45" spans="2:11" ht="47.4" customHeight="1" x14ac:dyDescent="0.25">
      <c r="B45" s="320"/>
      <c r="C45" s="321"/>
      <c r="D45" s="321"/>
      <c r="E45" s="321"/>
      <c r="F45" s="321"/>
      <c r="G45" s="321"/>
      <c r="H45" s="321"/>
      <c r="I45" s="321"/>
      <c r="J45" s="174"/>
      <c r="K45" s="174"/>
    </row>
    <row r="46" spans="2:11" ht="43.2" customHeight="1" x14ac:dyDescent="0.25">
      <c r="B46" s="850" t="s">
        <v>278</v>
      </c>
      <c r="C46" s="852" t="s">
        <v>444</v>
      </c>
      <c r="D46" s="853"/>
      <c r="E46" s="853"/>
      <c r="F46" s="854"/>
      <c r="G46" s="323"/>
      <c r="H46" s="308" t="s">
        <v>105</v>
      </c>
      <c r="I46" s="314" t="s">
        <v>401</v>
      </c>
      <c r="J46" s="197"/>
      <c r="K46" s="197"/>
    </row>
    <row r="47" spans="2:11" ht="43.2" customHeight="1" x14ac:dyDescent="0.25">
      <c r="B47" s="851"/>
      <c r="C47" s="855"/>
      <c r="D47" s="856"/>
      <c r="E47" s="856"/>
      <c r="F47" s="857"/>
      <c r="G47" s="316" t="s">
        <v>410</v>
      </c>
      <c r="H47" s="325">
        <v>244</v>
      </c>
      <c r="I47" s="325">
        <v>244</v>
      </c>
      <c r="J47" s="197"/>
      <c r="K47" s="197"/>
    </row>
    <row r="48" spans="2:11" ht="43.2" customHeight="1" x14ac:dyDescent="0.25">
      <c r="B48" s="851"/>
      <c r="C48" s="855"/>
      <c r="D48" s="856"/>
      <c r="E48" s="856"/>
      <c r="F48" s="857"/>
      <c r="G48" s="317" t="s">
        <v>411</v>
      </c>
      <c r="H48" s="335" t="s">
        <v>445</v>
      </c>
      <c r="I48" s="335" t="s">
        <v>445</v>
      </c>
      <c r="J48" s="197"/>
      <c r="K48" s="197"/>
    </row>
    <row r="49" spans="2:11" ht="43.2" customHeight="1" x14ac:dyDescent="0.25">
      <c r="B49" s="851"/>
      <c r="C49" s="855"/>
      <c r="D49" s="856"/>
      <c r="E49" s="856"/>
      <c r="F49" s="857"/>
      <c r="G49" s="317" t="s">
        <v>447</v>
      </c>
      <c r="H49" s="335" t="s">
        <v>446</v>
      </c>
      <c r="I49" s="335" t="s">
        <v>446</v>
      </c>
      <c r="J49" s="197"/>
      <c r="K49" s="197"/>
    </row>
    <row r="50" spans="2:11" ht="43.2" customHeight="1" x14ac:dyDescent="0.25">
      <c r="B50" s="851"/>
      <c r="C50" s="858"/>
      <c r="D50" s="859"/>
      <c r="E50" s="859"/>
      <c r="F50" s="860"/>
      <c r="G50" s="317" t="s">
        <v>412</v>
      </c>
      <c r="H50" s="336" t="s">
        <v>429</v>
      </c>
      <c r="I50" s="336" t="s">
        <v>429</v>
      </c>
      <c r="J50" s="197"/>
      <c r="K50" s="197"/>
    </row>
    <row r="51" spans="2:11" ht="51" customHeight="1" x14ac:dyDescent="0.25">
      <c r="B51" s="851"/>
      <c r="C51" s="863" t="s">
        <v>451</v>
      </c>
      <c r="D51" s="864"/>
      <c r="E51" s="864"/>
      <c r="F51" s="865"/>
      <c r="G51" s="316" t="s">
        <v>413</v>
      </c>
      <c r="H51" s="325">
        <v>2</v>
      </c>
      <c r="I51" s="325">
        <v>362</v>
      </c>
      <c r="J51" s="197"/>
      <c r="K51" s="197"/>
    </row>
    <row r="52" spans="2:11" ht="51" customHeight="1" x14ac:dyDescent="0.25">
      <c r="B52" s="851"/>
      <c r="C52" s="866"/>
      <c r="D52" s="867"/>
      <c r="E52" s="867"/>
      <c r="F52" s="868"/>
      <c r="G52" s="317" t="s">
        <v>414</v>
      </c>
      <c r="H52" s="325">
        <v>17</v>
      </c>
      <c r="I52" s="325">
        <v>24</v>
      </c>
      <c r="J52" s="197"/>
      <c r="K52" s="197"/>
    </row>
    <row r="53" spans="2:11" ht="51" customHeight="1" x14ac:dyDescent="0.25">
      <c r="B53" s="851"/>
      <c r="C53" s="866"/>
      <c r="D53" s="867"/>
      <c r="E53" s="867"/>
      <c r="F53" s="868"/>
      <c r="G53" s="317" t="s">
        <v>452</v>
      </c>
      <c r="H53" s="325">
        <v>13</v>
      </c>
      <c r="I53" s="325">
        <v>24</v>
      </c>
      <c r="J53" s="197"/>
      <c r="K53" s="197"/>
    </row>
    <row r="54" spans="2:11" ht="51" customHeight="1" x14ac:dyDescent="0.25">
      <c r="B54" s="851"/>
      <c r="C54" s="869"/>
      <c r="D54" s="870"/>
      <c r="E54" s="870"/>
      <c r="F54" s="871"/>
      <c r="G54" s="317" t="s">
        <v>453</v>
      </c>
      <c r="H54" s="325">
        <v>159</v>
      </c>
      <c r="I54" s="325">
        <v>159</v>
      </c>
      <c r="J54" s="197"/>
      <c r="K54" s="197"/>
    </row>
    <row r="55" spans="2:11" ht="81" customHeight="1" x14ac:dyDescent="0.25">
      <c r="B55" s="851"/>
      <c r="C55" s="852" t="s">
        <v>448</v>
      </c>
      <c r="D55" s="853"/>
      <c r="E55" s="853"/>
      <c r="F55" s="854"/>
      <c r="G55" s="316" t="s">
        <v>415</v>
      </c>
      <c r="H55" s="325">
        <v>12</v>
      </c>
      <c r="I55" s="325">
        <f>3+12</f>
        <v>15</v>
      </c>
      <c r="J55" s="197"/>
      <c r="K55" s="197"/>
    </row>
    <row r="56" spans="2:11" ht="81" customHeight="1" x14ac:dyDescent="0.25">
      <c r="B56" s="851"/>
      <c r="C56" s="855"/>
      <c r="D56" s="856"/>
      <c r="E56" s="856"/>
      <c r="F56" s="857"/>
      <c r="G56" s="317" t="s">
        <v>410</v>
      </c>
      <c r="H56" s="325">
        <v>5</v>
      </c>
      <c r="I56" s="325">
        <f>7+5</f>
        <v>12</v>
      </c>
      <c r="J56" s="197"/>
      <c r="K56" s="197"/>
    </row>
    <row r="57" spans="2:11" ht="85.5" customHeight="1" x14ac:dyDescent="0.25">
      <c r="B57" s="851"/>
      <c r="C57" s="858"/>
      <c r="D57" s="859"/>
      <c r="E57" s="859"/>
      <c r="F57" s="860"/>
      <c r="G57" s="317" t="s">
        <v>416</v>
      </c>
      <c r="H57" s="325">
        <v>4</v>
      </c>
      <c r="I57" s="325">
        <f>3+4</f>
        <v>7</v>
      </c>
      <c r="J57" s="197"/>
      <c r="K57" s="197"/>
    </row>
    <row r="58" spans="2:11" ht="139.19999999999999" customHeight="1" x14ac:dyDescent="0.25">
      <c r="B58" s="318" t="s">
        <v>279</v>
      </c>
      <c r="C58" s="846" t="s">
        <v>449</v>
      </c>
      <c r="D58" s="846"/>
      <c r="E58" s="846"/>
      <c r="F58" s="846"/>
      <c r="G58" s="846"/>
      <c r="H58" s="846"/>
      <c r="I58" s="846"/>
      <c r="J58" s="197"/>
      <c r="K58" s="197"/>
    </row>
    <row r="59" spans="2:11" ht="54" customHeight="1" x14ac:dyDescent="0.25">
      <c r="B59" s="228" t="s">
        <v>280</v>
      </c>
      <c r="C59" s="847" t="s">
        <v>450</v>
      </c>
      <c r="D59" s="848"/>
      <c r="E59" s="848"/>
      <c r="F59" s="848"/>
      <c r="G59" s="848"/>
      <c r="H59" s="848"/>
      <c r="I59" s="849"/>
      <c r="J59" s="197"/>
      <c r="K59" s="197"/>
    </row>
    <row r="60" spans="2:11" ht="22.5" customHeight="1" x14ac:dyDescent="0.25">
      <c r="B60" s="561" t="s">
        <v>236</v>
      </c>
      <c r="C60" s="562"/>
      <c r="D60" s="562"/>
      <c r="E60" s="562"/>
      <c r="F60" s="562"/>
      <c r="G60" s="562"/>
      <c r="H60" s="562"/>
      <c r="I60" s="563"/>
      <c r="J60" s="197"/>
      <c r="K60" s="197"/>
    </row>
    <row r="61" spans="2:11" ht="22.5" customHeight="1" x14ac:dyDescent="0.25">
      <c r="B61" s="635" t="s">
        <v>281</v>
      </c>
      <c r="C61" s="216" t="s">
        <v>282</v>
      </c>
      <c r="D61" s="637" t="s">
        <v>283</v>
      </c>
      <c r="E61" s="637"/>
      <c r="F61" s="637"/>
      <c r="G61" s="637" t="s">
        <v>284</v>
      </c>
      <c r="H61" s="637"/>
      <c r="I61" s="638"/>
      <c r="J61" s="198"/>
      <c r="K61" s="198"/>
    </row>
    <row r="62" spans="2:11" ht="30.75" customHeight="1" x14ac:dyDescent="0.25">
      <c r="B62" s="636"/>
      <c r="C62" s="230"/>
      <c r="D62" s="758"/>
      <c r="E62" s="758"/>
      <c r="F62" s="758"/>
      <c r="G62" s="758"/>
      <c r="H62" s="758"/>
      <c r="I62" s="759"/>
      <c r="J62" s="198"/>
      <c r="K62" s="198"/>
    </row>
    <row r="63" spans="2:11" ht="32.25" customHeight="1" x14ac:dyDescent="0.25">
      <c r="B63" s="231" t="s">
        <v>285</v>
      </c>
      <c r="C63" s="861"/>
      <c r="D63" s="861"/>
      <c r="E63" s="861"/>
      <c r="F63" s="861"/>
      <c r="G63" s="861"/>
      <c r="H63" s="861"/>
      <c r="I63" s="862"/>
      <c r="J63" s="200"/>
      <c r="K63" s="200"/>
    </row>
    <row r="64" spans="2:11" ht="28.5" customHeight="1" x14ac:dyDescent="0.25">
      <c r="B64" s="232" t="s">
        <v>286</v>
      </c>
      <c r="C64" s="861"/>
      <c r="D64" s="861"/>
      <c r="E64" s="861"/>
      <c r="F64" s="861"/>
      <c r="G64" s="861"/>
      <c r="H64" s="861"/>
      <c r="I64" s="862"/>
      <c r="J64" s="200"/>
      <c r="K64" s="200"/>
    </row>
    <row r="65" spans="2:11" ht="30" customHeight="1" x14ac:dyDescent="0.25">
      <c r="B65" s="228" t="s">
        <v>287</v>
      </c>
      <c r="C65" s="861"/>
      <c r="D65" s="861"/>
      <c r="E65" s="861"/>
      <c r="F65" s="861"/>
      <c r="G65" s="861"/>
      <c r="H65" s="861"/>
      <c r="I65" s="862"/>
      <c r="J65" s="201"/>
      <c r="K65" s="201"/>
    </row>
    <row r="66" spans="2:11" ht="31.5" customHeight="1" thickBot="1" x14ac:dyDescent="0.3">
      <c r="B66" s="210" t="s">
        <v>288</v>
      </c>
      <c r="C66" s="861"/>
      <c r="D66" s="861"/>
      <c r="E66" s="861"/>
      <c r="F66" s="861"/>
      <c r="G66" s="861"/>
      <c r="H66" s="861"/>
      <c r="I66" s="862"/>
      <c r="J66" s="202"/>
      <c r="K66" s="202"/>
    </row>
    <row r="67" spans="2:11" x14ac:dyDescent="0.25">
      <c r="B67" s="203"/>
      <c r="C67" s="204"/>
      <c r="D67" s="204"/>
      <c r="E67" s="205"/>
      <c r="F67" s="205"/>
      <c r="G67" s="211"/>
      <c r="H67" s="207"/>
      <c r="I67" s="204"/>
      <c r="J67" s="202"/>
      <c r="K67" s="202"/>
    </row>
    <row r="68" spans="2:11" x14ac:dyDescent="0.25">
      <c r="B68" s="203"/>
      <c r="C68" s="204"/>
      <c r="D68" s="204"/>
      <c r="E68" s="205"/>
      <c r="F68" s="205"/>
      <c r="G68" s="211"/>
      <c r="H68" s="207"/>
      <c r="I68" s="204"/>
      <c r="J68" s="202"/>
      <c r="K68" s="202"/>
    </row>
    <row r="69" spans="2:11" x14ac:dyDescent="0.25">
      <c r="B69" s="203"/>
      <c r="C69" s="204"/>
      <c r="D69" s="204"/>
      <c r="E69" s="205"/>
      <c r="F69" s="205"/>
      <c r="G69" s="211"/>
      <c r="H69" s="207"/>
      <c r="I69" s="204"/>
      <c r="J69" s="202"/>
      <c r="K69" s="202"/>
    </row>
    <row r="70" spans="2:11" x14ac:dyDescent="0.25">
      <c r="B70" s="203"/>
      <c r="C70" s="204"/>
      <c r="D70" s="204"/>
      <c r="E70" s="205"/>
      <c r="F70" s="205"/>
      <c r="G70" s="211"/>
      <c r="H70" s="207"/>
      <c r="I70" s="204"/>
      <c r="J70" s="202"/>
      <c r="K70" s="202"/>
    </row>
    <row r="71" spans="2:11" x14ac:dyDescent="0.25">
      <c r="B71" s="203"/>
      <c r="C71" s="204"/>
      <c r="D71" s="204"/>
      <c r="E71" s="205"/>
      <c r="F71" s="205"/>
      <c r="G71" s="211"/>
      <c r="H71" s="207"/>
      <c r="I71" s="204"/>
      <c r="J71" s="202"/>
      <c r="K71" s="202"/>
    </row>
    <row r="72" spans="2:11" ht="25.5" customHeight="1" x14ac:dyDescent="0.25">
      <c r="B72" s="203"/>
      <c r="C72" s="204"/>
      <c r="D72" s="204"/>
      <c r="E72" s="205"/>
      <c r="F72" s="205"/>
      <c r="G72" s="211"/>
      <c r="H72" s="207"/>
      <c r="I72" s="204"/>
      <c r="J72" s="202"/>
      <c r="K72" s="202"/>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45720</xdr:colOff>
                <xdr:row>1</xdr:row>
                <xdr:rowOff>30480</xdr:rowOff>
              </from>
              <to>
                <xdr:col>8</xdr:col>
                <xdr:colOff>1447800</xdr:colOff>
                <xdr:row>1</xdr:row>
                <xdr:rowOff>449580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13"/>
  <sheetViews>
    <sheetView view="pageBreakPreview" topLeftCell="A25" zoomScale="85" zoomScaleNormal="85" zoomScaleSheetLayoutView="85" zoomScalePageLayoutView="85" workbookViewId="0">
      <selection activeCell="D29" sqref="D29"/>
    </sheetView>
  </sheetViews>
  <sheetFormatPr baseColWidth="10" defaultColWidth="10.88671875" defaultRowHeight="13.2" x14ac:dyDescent="0.25"/>
  <cols>
    <col min="1" max="1" width="1" style="173" customWidth="1"/>
    <col min="2" max="2" width="25.44140625" style="208" customWidth="1"/>
    <col min="3" max="3" width="14.44140625" style="173" customWidth="1"/>
    <col min="4" max="4" width="20.109375" style="173" customWidth="1"/>
    <col min="5" max="5" width="16.44140625" style="173" customWidth="1"/>
    <col min="6" max="6" width="25" style="173" customWidth="1"/>
    <col min="7" max="7" width="24.33203125" style="208" customWidth="1"/>
    <col min="8" max="8" width="24.5546875" style="173" customWidth="1"/>
    <col min="9" max="9" width="26" style="173" customWidth="1"/>
    <col min="10" max="11" width="22.44140625" style="173" customWidth="1"/>
    <col min="12" max="12" width="12.33203125" style="171" bestFit="1" customWidth="1"/>
    <col min="13" max="24" width="10.88671875" style="171"/>
    <col min="25" max="16384" width="10.88671875" style="173"/>
  </cols>
  <sheetData>
    <row r="1" spans="2:14" ht="37.5" customHeight="1" x14ac:dyDescent="0.25">
      <c r="B1" s="549"/>
      <c r="C1" s="552" t="s">
        <v>25</v>
      </c>
      <c r="D1" s="552"/>
      <c r="E1" s="552"/>
      <c r="F1" s="552"/>
      <c r="G1" s="552"/>
      <c r="H1" s="552"/>
      <c r="I1" s="553"/>
      <c r="J1" s="170"/>
      <c r="K1" s="170"/>
      <c r="M1" s="172"/>
    </row>
    <row r="2" spans="2:14" ht="37.5" customHeight="1" x14ac:dyDescent="0.25">
      <c r="B2" s="550"/>
      <c r="C2" s="650" t="s">
        <v>239</v>
      </c>
      <c r="D2" s="650"/>
      <c r="E2" s="650"/>
      <c r="F2" s="650"/>
      <c r="G2" s="650"/>
      <c r="H2" s="650"/>
      <c r="I2" s="649"/>
      <c r="J2" s="170"/>
      <c r="K2" s="170"/>
      <c r="M2" s="172"/>
    </row>
    <row r="3" spans="2:14" ht="37.5" customHeight="1" thickBot="1" x14ac:dyDescent="0.3">
      <c r="B3" s="551"/>
      <c r="C3" s="557" t="s">
        <v>240</v>
      </c>
      <c r="D3" s="557"/>
      <c r="E3" s="557"/>
      <c r="F3" s="557" t="s">
        <v>241</v>
      </c>
      <c r="G3" s="557"/>
      <c r="H3" s="557"/>
      <c r="I3" s="555"/>
      <c r="J3" s="170"/>
      <c r="K3" s="170"/>
      <c r="M3" s="172"/>
    </row>
    <row r="4" spans="2:14" ht="23.25" customHeight="1" x14ac:dyDescent="0.25">
      <c r="B4" s="558" t="s">
        <v>351</v>
      </c>
      <c r="C4" s="559"/>
      <c r="D4" s="559"/>
      <c r="E4" s="559"/>
      <c r="F4" s="559"/>
      <c r="G4" s="559"/>
      <c r="H4" s="559"/>
      <c r="I4" s="560"/>
      <c r="J4" s="174"/>
      <c r="K4" s="174"/>
    </row>
    <row r="5" spans="2:14" ht="24" customHeight="1" x14ac:dyDescent="0.25">
      <c r="B5" s="561" t="s">
        <v>234</v>
      </c>
      <c r="C5" s="651"/>
      <c r="D5" s="651"/>
      <c r="E5" s="651"/>
      <c r="F5" s="651"/>
      <c r="G5" s="651"/>
      <c r="H5" s="651"/>
      <c r="I5" s="652"/>
      <c r="J5" s="175"/>
      <c r="K5" s="175"/>
      <c r="N5" s="176"/>
    </row>
    <row r="6" spans="2:14" ht="30.75" customHeight="1" x14ac:dyDescent="0.25">
      <c r="B6" s="287" t="s">
        <v>242</v>
      </c>
      <c r="C6" s="291">
        <v>6</v>
      </c>
      <c r="D6" s="653" t="s">
        <v>243</v>
      </c>
      <c r="E6" s="653"/>
      <c r="F6" s="654" t="s">
        <v>356</v>
      </c>
      <c r="G6" s="654"/>
      <c r="H6" s="654"/>
      <c r="I6" s="655"/>
      <c r="J6" s="177"/>
      <c r="K6" s="177"/>
      <c r="M6" s="172"/>
      <c r="N6" s="176"/>
    </row>
    <row r="7" spans="2:14" ht="30.75" customHeight="1" x14ac:dyDescent="0.25">
      <c r="B7" s="287" t="s">
        <v>244</v>
      </c>
      <c r="C7" s="291" t="s">
        <v>81</v>
      </c>
      <c r="D7" s="653" t="s">
        <v>245</v>
      </c>
      <c r="E7" s="653"/>
      <c r="F7" s="654" t="s">
        <v>325</v>
      </c>
      <c r="G7" s="654"/>
      <c r="H7" s="292" t="s">
        <v>246</v>
      </c>
      <c r="I7" s="293" t="s">
        <v>81</v>
      </c>
      <c r="J7" s="179"/>
      <c r="K7" s="179"/>
      <c r="M7" s="172"/>
      <c r="N7" s="176"/>
    </row>
    <row r="8" spans="2:14" ht="30.75" customHeight="1" x14ac:dyDescent="0.25">
      <c r="B8" s="287" t="s">
        <v>247</v>
      </c>
      <c r="C8" s="654" t="s">
        <v>289</v>
      </c>
      <c r="D8" s="654"/>
      <c r="E8" s="654"/>
      <c r="F8" s="654"/>
      <c r="G8" s="292" t="s">
        <v>248</v>
      </c>
      <c r="H8" s="659">
        <v>7550</v>
      </c>
      <c r="I8" s="660"/>
      <c r="J8" s="180"/>
      <c r="K8" s="180"/>
      <c r="M8" s="172"/>
      <c r="N8" s="176"/>
    </row>
    <row r="9" spans="2:14" ht="30.75" customHeight="1" x14ac:dyDescent="0.25">
      <c r="B9" s="287" t="s">
        <v>48</v>
      </c>
      <c r="C9" s="661" t="s">
        <v>60</v>
      </c>
      <c r="D9" s="661"/>
      <c r="E9" s="661"/>
      <c r="F9" s="661"/>
      <c r="G9" s="292" t="s">
        <v>249</v>
      </c>
      <c r="H9" s="662" t="s">
        <v>295</v>
      </c>
      <c r="I9" s="663"/>
      <c r="J9" s="181"/>
      <c r="K9" s="181"/>
      <c r="M9" s="182"/>
    </row>
    <row r="10" spans="2:14" ht="75.75" customHeight="1" x14ac:dyDescent="0.25">
      <c r="B10" s="287" t="s">
        <v>250</v>
      </c>
      <c r="C10" s="654" t="s">
        <v>345</v>
      </c>
      <c r="D10" s="654"/>
      <c r="E10" s="654"/>
      <c r="F10" s="654"/>
      <c r="G10" s="654"/>
      <c r="H10" s="654"/>
      <c r="I10" s="655"/>
      <c r="J10" s="183"/>
      <c r="K10" s="183"/>
      <c r="M10" s="182"/>
    </row>
    <row r="11" spans="2:14" ht="30.75" customHeight="1" x14ac:dyDescent="0.25">
      <c r="B11" s="287" t="s">
        <v>251</v>
      </c>
      <c r="C11" s="656" t="s">
        <v>355</v>
      </c>
      <c r="D11" s="656"/>
      <c r="E11" s="656"/>
      <c r="F11" s="656"/>
      <c r="G11" s="656"/>
      <c r="H11" s="656"/>
      <c r="I11" s="917"/>
      <c r="J11" s="179"/>
      <c r="K11" s="179"/>
      <c r="M11" s="182"/>
      <c r="N11" s="176"/>
    </row>
    <row r="12" spans="2:14" ht="30.75" customHeight="1" x14ac:dyDescent="0.25">
      <c r="B12" s="287" t="s">
        <v>254</v>
      </c>
      <c r="C12" s="664" t="s">
        <v>326</v>
      </c>
      <c r="D12" s="664"/>
      <c r="E12" s="664"/>
      <c r="F12" s="664"/>
      <c r="G12" s="292" t="s">
        <v>252</v>
      </c>
      <c r="H12" s="683" t="s">
        <v>91</v>
      </c>
      <c r="I12" s="684"/>
      <c r="J12" s="179"/>
      <c r="K12" s="179"/>
      <c r="M12" s="182"/>
      <c r="N12" s="176"/>
    </row>
    <row r="13" spans="2:14" ht="30.75" customHeight="1" x14ac:dyDescent="0.25">
      <c r="B13" s="287" t="s">
        <v>255</v>
      </c>
      <c r="C13" s="668" t="s">
        <v>400</v>
      </c>
      <c r="D13" s="668"/>
      <c r="E13" s="668"/>
      <c r="F13" s="668"/>
      <c r="G13" s="292" t="s">
        <v>253</v>
      </c>
      <c r="H13" s="656" t="s">
        <v>57</v>
      </c>
      <c r="I13" s="917"/>
      <c r="J13" s="179"/>
      <c r="K13" s="179"/>
      <c r="M13" s="182"/>
    </row>
    <row r="14" spans="2:14" ht="30" customHeight="1" x14ac:dyDescent="0.25">
      <c r="B14" s="287" t="s">
        <v>256</v>
      </c>
      <c r="C14" s="918" t="s">
        <v>367</v>
      </c>
      <c r="D14" s="918"/>
      <c r="E14" s="918"/>
      <c r="F14" s="918"/>
      <c r="G14" s="918"/>
      <c r="H14" s="918"/>
      <c r="I14" s="919"/>
      <c r="J14" s="183"/>
      <c r="K14" s="183"/>
      <c r="M14" s="182"/>
      <c r="N14" s="176"/>
    </row>
    <row r="15" spans="2:14" ht="30.75" customHeight="1" x14ac:dyDescent="0.25">
      <c r="B15" s="287" t="s">
        <v>257</v>
      </c>
      <c r="C15" s="657" t="s">
        <v>368</v>
      </c>
      <c r="D15" s="657"/>
      <c r="E15" s="657"/>
      <c r="F15" s="657"/>
      <c r="G15" s="657"/>
      <c r="H15" s="657"/>
      <c r="I15" s="658"/>
      <c r="J15" s="184"/>
      <c r="K15" s="184"/>
      <c r="M15" s="182"/>
      <c r="N15" s="176"/>
    </row>
    <row r="16" spans="2:14" ht="20.25" customHeight="1" x14ac:dyDescent="0.25">
      <c r="B16" s="287" t="s">
        <v>258</v>
      </c>
      <c r="C16" s="654" t="s">
        <v>306</v>
      </c>
      <c r="D16" s="654"/>
      <c r="E16" s="654"/>
      <c r="F16" s="654"/>
      <c r="G16" s="654"/>
      <c r="H16" s="654"/>
      <c r="I16" s="655"/>
      <c r="J16" s="185"/>
      <c r="K16" s="185"/>
      <c r="M16" s="182"/>
      <c r="N16" s="176"/>
    </row>
    <row r="17" spans="2:14" ht="30.75" customHeight="1" x14ac:dyDescent="0.25">
      <c r="B17" s="287" t="s">
        <v>259</v>
      </c>
      <c r="C17" s="656" t="s">
        <v>151</v>
      </c>
      <c r="D17" s="675"/>
      <c r="E17" s="675"/>
      <c r="F17" s="675"/>
      <c r="G17" s="675"/>
      <c r="H17" s="675"/>
      <c r="I17" s="676"/>
      <c r="J17" s="186"/>
      <c r="K17" s="186"/>
      <c r="M17" s="182"/>
      <c r="N17" s="176"/>
    </row>
    <row r="18" spans="2:14" ht="18" customHeight="1" x14ac:dyDescent="0.25">
      <c r="B18" s="588" t="s">
        <v>265</v>
      </c>
      <c r="C18" s="677" t="s">
        <v>237</v>
      </c>
      <c r="D18" s="677"/>
      <c r="E18" s="677"/>
      <c r="F18" s="678" t="s">
        <v>238</v>
      </c>
      <c r="G18" s="678"/>
      <c r="H18" s="678"/>
      <c r="I18" s="679"/>
      <c r="J18" s="187"/>
      <c r="K18" s="187"/>
      <c r="M18" s="182"/>
      <c r="N18" s="176"/>
    </row>
    <row r="19" spans="2:14" ht="39.75" customHeight="1" x14ac:dyDescent="0.25">
      <c r="B19" s="588"/>
      <c r="C19" s="925" t="s">
        <v>369</v>
      </c>
      <c r="D19" s="926"/>
      <c r="E19" s="927"/>
      <c r="F19" s="654" t="str">
        <f>C19</f>
        <v>Actividades que se ejecutaron para la implementación de los procesos transversales</v>
      </c>
      <c r="G19" s="654"/>
      <c r="H19" s="654"/>
      <c r="I19" s="655"/>
      <c r="J19" s="185"/>
      <c r="K19" s="185"/>
      <c r="M19" s="182"/>
      <c r="N19" s="176"/>
    </row>
    <row r="20" spans="2:14" ht="39.75" customHeight="1" x14ac:dyDescent="0.25">
      <c r="B20" s="287" t="s">
        <v>266</v>
      </c>
      <c r="C20" s="925" t="s">
        <v>297</v>
      </c>
      <c r="D20" s="926"/>
      <c r="E20" s="927"/>
      <c r="F20" s="654" t="str">
        <f>C20</f>
        <v>Cantidad de actividades que se ejecutaron para la implementacion de los procesos transversales</v>
      </c>
      <c r="G20" s="654"/>
      <c r="H20" s="654"/>
      <c r="I20" s="655"/>
      <c r="J20" s="179"/>
      <c r="K20" s="179"/>
      <c r="M20" s="182"/>
      <c r="N20" s="176"/>
    </row>
    <row r="21" spans="2:14" ht="30" customHeight="1" x14ac:dyDescent="0.25">
      <c r="B21" s="287" t="s">
        <v>267</v>
      </c>
      <c r="C21" s="928"/>
      <c r="D21" s="929"/>
      <c r="E21" s="930"/>
      <c r="F21" s="695"/>
      <c r="G21" s="696"/>
      <c r="H21" s="696"/>
      <c r="I21" s="697"/>
      <c r="J21" s="184"/>
      <c r="K21" s="184"/>
      <c r="M21" s="188"/>
      <c r="N21" s="176"/>
    </row>
    <row r="22" spans="2:14" ht="23.25" customHeight="1" x14ac:dyDescent="0.25">
      <c r="B22" s="287" t="s">
        <v>268</v>
      </c>
      <c r="C22" s="920">
        <v>44562</v>
      </c>
      <c r="D22" s="931"/>
      <c r="E22" s="932"/>
      <c r="F22" s="292" t="s">
        <v>271</v>
      </c>
      <c r="G22" s="294">
        <v>8.7999999999999995E-2</v>
      </c>
      <c r="H22" s="292" t="s">
        <v>275</v>
      </c>
      <c r="I22" s="295">
        <v>8.7999999999999995E-2</v>
      </c>
      <c r="J22" s="189"/>
      <c r="K22" s="189"/>
      <c r="M22" s="188"/>
    </row>
    <row r="23" spans="2:14" ht="27" customHeight="1" x14ac:dyDescent="0.25">
      <c r="B23" s="287" t="s">
        <v>269</v>
      </c>
      <c r="C23" s="920">
        <v>44926</v>
      </c>
      <c r="D23" s="696"/>
      <c r="E23" s="921"/>
      <c r="F23" s="292" t="s">
        <v>272</v>
      </c>
      <c r="G23" s="922">
        <v>0.3</v>
      </c>
      <c r="H23" s="923"/>
      <c r="I23" s="924"/>
      <c r="J23" s="190"/>
      <c r="K23" s="190"/>
      <c r="M23" s="188"/>
    </row>
    <row r="24" spans="2:14" ht="30.75" customHeight="1" x14ac:dyDescent="0.25">
      <c r="B24" s="296" t="s">
        <v>270</v>
      </c>
      <c r="C24" s="935" t="s">
        <v>321</v>
      </c>
      <c r="D24" s="936"/>
      <c r="E24" s="937"/>
      <c r="F24" s="297" t="s">
        <v>274</v>
      </c>
      <c r="G24" s="695" t="s">
        <v>223</v>
      </c>
      <c r="H24" s="696"/>
      <c r="I24" s="697"/>
      <c r="J24" s="187"/>
      <c r="K24" s="187"/>
      <c r="M24" s="188"/>
    </row>
    <row r="25" spans="2:14" ht="22.5" customHeight="1" x14ac:dyDescent="0.25">
      <c r="B25" s="561" t="s">
        <v>235</v>
      </c>
      <c r="C25" s="651"/>
      <c r="D25" s="651"/>
      <c r="E25" s="651"/>
      <c r="F25" s="651"/>
      <c r="G25" s="651"/>
      <c r="H25" s="651"/>
      <c r="I25" s="652"/>
      <c r="J25" s="175"/>
      <c r="K25" s="175"/>
      <c r="M25" s="188"/>
    </row>
    <row r="26" spans="2:14" ht="43.5" customHeight="1" x14ac:dyDescent="0.25">
      <c r="B26" s="191" t="s">
        <v>105</v>
      </c>
      <c r="C26" s="298" t="s">
        <v>261</v>
      </c>
      <c r="D26" s="298" t="s">
        <v>260</v>
      </c>
      <c r="E26" s="299" t="s">
        <v>264</v>
      </c>
      <c r="F26" s="298" t="s">
        <v>263</v>
      </c>
      <c r="G26" s="298" t="s">
        <v>262</v>
      </c>
      <c r="H26" s="299" t="s">
        <v>276</v>
      </c>
      <c r="I26" s="300" t="s">
        <v>273</v>
      </c>
      <c r="J26" s="243"/>
      <c r="K26" s="243"/>
      <c r="L26" s="12"/>
      <c r="M26" s="188"/>
    </row>
    <row r="27" spans="2:14" ht="15.6" customHeight="1" x14ac:dyDescent="0.25">
      <c r="B27" s="191" t="s">
        <v>323</v>
      </c>
      <c r="C27" s="301">
        <v>2.6849999999999999E-2</v>
      </c>
      <c r="D27" s="301">
        <v>2.1964072857142858E-2</v>
      </c>
      <c r="E27" s="302">
        <f>IF(OR(C27=0,C27=""),0,D27/C27)</f>
        <v>0.81802878425113068</v>
      </c>
      <c r="F27" s="938">
        <f>SUM(C27:C38)</f>
        <v>0.29994000000000004</v>
      </c>
      <c r="G27" s="941">
        <f>SUM(D27:D38)</f>
        <v>4.5727672857142854E-2</v>
      </c>
      <c r="H27" s="303">
        <f>+(D27*100%)/$G$23</f>
        <v>7.3213576190476193E-2</v>
      </c>
      <c r="I27" s="942">
        <f>G27+I22</f>
        <v>0.13372767285714285</v>
      </c>
      <c r="J27" s="276"/>
      <c r="K27" s="276"/>
      <c r="L27" s="12"/>
      <c r="M27" s="188"/>
    </row>
    <row r="28" spans="2:14" ht="15.6" customHeight="1" x14ac:dyDescent="0.25">
      <c r="B28" s="191" t="s">
        <v>114</v>
      </c>
      <c r="C28" s="301">
        <v>2.52E-2</v>
      </c>
      <c r="D28" s="301">
        <f>0.943*C28</f>
        <v>2.3763599999999999E-2</v>
      </c>
      <c r="E28" s="302">
        <f t="shared" ref="E28:E38" si="0">IF(OR(C28=0,C28=""),0,D28/C28)</f>
        <v>0.94299999999999995</v>
      </c>
      <c r="F28" s="939"/>
      <c r="G28" s="626"/>
      <c r="H28" s="303">
        <f>+IF(D28="","",((D28*100%)/$G$23)+H27)</f>
        <v>0.1524255761904762</v>
      </c>
      <c r="I28" s="943"/>
      <c r="J28" s="246"/>
      <c r="K28" s="276"/>
      <c r="L28" s="12"/>
      <c r="M28" s="188"/>
    </row>
    <row r="29" spans="2:14" ht="15.6" customHeight="1" x14ac:dyDescent="0.25">
      <c r="B29" s="191" t="s">
        <v>115</v>
      </c>
      <c r="C29" s="301">
        <v>2.631E-2</v>
      </c>
      <c r="D29" s="301"/>
      <c r="E29" s="304">
        <f t="shared" si="0"/>
        <v>0</v>
      </c>
      <c r="F29" s="939"/>
      <c r="G29" s="626"/>
      <c r="H29" s="303" t="str">
        <f t="shared" ref="H29:H38" si="1">+IF(D29="","",((D29*100%)/$G$23)+H28)</f>
        <v/>
      </c>
      <c r="I29" s="943"/>
      <c r="J29" s="246"/>
      <c r="K29" s="276"/>
      <c r="L29" s="12"/>
      <c r="M29" s="188"/>
    </row>
    <row r="30" spans="2:14" ht="15.6" customHeight="1" x14ac:dyDescent="0.25">
      <c r="B30" s="191" t="s">
        <v>116</v>
      </c>
      <c r="C30" s="301">
        <v>2.3099999999999999E-2</v>
      </c>
      <c r="D30" s="301"/>
      <c r="E30" s="304">
        <f t="shared" si="0"/>
        <v>0</v>
      </c>
      <c r="F30" s="939"/>
      <c r="G30" s="626"/>
      <c r="H30" s="303" t="str">
        <f t="shared" si="1"/>
        <v/>
      </c>
      <c r="I30" s="943"/>
      <c r="J30" s="246"/>
      <c r="K30" s="276"/>
      <c r="L30" s="12"/>
      <c r="M30" s="188"/>
    </row>
    <row r="31" spans="2:14" ht="15.6" customHeight="1" x14ac:dyDescent="0.25">
      <c r="B31" s="191" t="s">
        <v>117</v>
      </c>
      <c r="C31" s="301">
        <v>2.3039999999999998E-2</v>
      </c>
      <c r="D31" s="301"/>
      <c r="E31" s="304">
        <f t="shared" si="0"/>
        <v>0</v>
      </c>
      <c r="F31" s="939"/>
      <c r="G31" s="626"/>
      <c r="H31" s="303" t="str">
        <f t="shared" si="1"/>
        <v/>
      </c>
      <c r="I31" s="943"/>
      <c r="J31" s="246"/>
      <c r="K31" s="276"/>
      <c r="L31" s="12"/>
      <c r="M31" s="188"/>
    </row>
    <row r="32" spans="2:14" ht="15.6" customHeight="1" x14ac:dyDescent="0.25">
      <c r="B32" s="191" t="s">
        <v>118</v>
      </c>
      <c r="C32" s="301">
        <v>2.8439999999999997E-2</v>
      </c>
      <c r="D32" s="301"/>
      <c r="E32" s="304">
        <f t="shared" si="0"/>
        <v>0</v>
      </c>
      <c r="F32" s="939"/>
      <c r="G32" s="626"/>
      <c r="H32" s="303" t="str">
        <f t="shared" si="1"/>
        <v/>
      </c>
      <c r="I32" s="943"/>
      <c r="J32" s="246"/>
      <c r="K32" s="276"/>
      <c r="L32" s="12"/>
      <c r="M32" s="188"/>
    </row>
    <row r="33" spans="2:12" ht="19.5" customHeight="1" x14ac:dyDescent="0.25">
      <c r="B33" s="191" t="s">
        <v>119</v>
      </c>
      <c r="C33" s="301">
        <v>2.3099999999999999E-2</v>
      </c>
      <c r="D33" s="301"/>
      <c r="E33" s="304">
        <f t="shared" si="0"/>
        <v>0</v>
      </c>
      <c r="F33" s="939"/>
      <c r="G33" s="626"/>
      <c r="H33" s="303" t="str">
        <f t="shared" si="1"/>
        <v/>
      </c>
      <c r="I33" s="943"/>
      <c r="J33" s="281"/>
      <c r="K33" s="276"/>
      <c r="L33" s="12"/>
    </row>
    <row r="34" spans="2:12" ht="19.5" customHeight="1" x14ac:dyDescent="0.25">
      <c r="B34" s="191" t="s">
        <v>120</v>
      </c>
      <c r="C34" s="301">
        <v>2.3610000000000003E-2</v>
      </c>
      <c r="D34" s="301"/>
      <c r="E34" s="304">
        <f t="shared" si="0"/>
        <v>0</v>
      </c>
      <c r="F34" s="939"/>
      <c r="G34" s="626"/>
      <c r="H34" s="303" t="str">
        <f t="shared" si="1"/>
        <v/>
      </c>
      <c r="I34" s="943"/>
      <c r="J34" s="246"/>
      <c r="K34" s="276"/>
      <c r="L34" s="12"/>
    </row>
    <row r="35" spans="2:12" ht="19.5" customHeight="1" x14ac:dyDescent="0.25">
      <c r="B35" s="191" t="s">
        <v>121</v>
      </c>
      <c r="C35" s="301">
        <v>2.4119999999999999E-2</v>
      </c>
      <c r="D35" s="301"/>
      <c r="E35" s="304">
        <f t="shared" si="0"/>
        <v>0</v>
      </c>
      <c r="F35" s="939"/>
      <c r="G35" s="626"/>
      <c r="H35" s="303" t="str">
        <f t="shared" si="1"/>
        <v/>
      </c>
      <c r="I35" s="943"/>
      <c r="J35" s="246"/>
      <c r="K35" s="276"/>
      <c r="L35" s="12"/>
    </row>
    <row r="36" spans="2:12" ht="19.5" customHeight="1" x14ac:dyDescent="0.25">
      <c r="B36" s="191" t="s">
        <v>122</v>
      </c>
      <c r="C36" s="301">
        <v>2.3099999999999999E-2</v>
      </c>
      <c r="D36" s="301"/>
      <c r="E36" s="304">
        <f t="shared" si="0"/>
        <v>0</v>
      </c>
      <c r="F36" s="939"/>
      <c r="G36" s="626"/>
      <c r="H36" s="303" t="str">
        <f t="shared" si="1"/>
        <v/>
      </c>
      <c r="I36" s="943"/>
      <c r="J36" s="246"/>
      <c r="K36" s="276"/>
      <c r="L36" s="12"/>
    </row>
    <row r="37" spans="2:12" ht="19.5" customHeight="1" x14ac:dyDescent="0.25">
      <c r="B37" s="191" t="s">
        <v>123</v>
      </c>
      <c r="C37" s="301">
        <v>2.7359999999999999E-2</v>
      </c>
      <c r="D37" s="301"/>
      <c r="E37" s="304">
        <f t="shared" si="0"/>
        <v>0</v>
      </c>
      <c r="F37" s="939"/>
      <c r="G37" s="626"/>
      <c r="H37" s="303" t="str">
        <f t="shared" si="1"/>
        <v/>
      </c>
      <c r="I37" s="943"/>
      <c r="J37" s="246"/>
      <c r="K37" s="276"/>
      <c r="L37" s="12"/>
    </row>
    <row r="38" spans="2:12" ht="19.5" customHeight="1" x14ac:dyDescent="0.25">
      <c r="B38" s="191" t="s">
        <v>124</v>
      </c>
      <c r="C38" s="301">
        <v>2.571E-2</v>
      </c>
      <c r="D38" s="301"/>
      <c r="E38" s="304">
        <f t="shared" si="0"/>
        <v>0</v>
      </c>
      <c r="F38" s="940"/>
      <c r="G38" s="627"/>
      <c r="H38" s="303" t="str">
        <f t="shared" si="1"/>
        <v/>
      </c>
      <c r="I38" s="944"/>
      <c r="J38" s="246"/>
      <c r="K38" s="38"/>
      <c r="L38" s="12"/>
    </row>
    <row r="39" spans="2:12" ht="112.5" customHeight="1" x14ac:dyDescent="0.25">
      <c r="B39" s="227" t="s">
        <v>277</v>
      </c>
      <c r="C39" s="933"/>
      <c r="D39" s="933"/>
      <c r="E39" s="933"/>
      <c r="F39" s="933"/>
      <c r="G39" s="933"/>
      <c r="H39" s="933"/>
      <c r="I39" s="934"/>
      <c r="J39" s="247"/>
      <c r="K39" s="247"/>
      <c r="L39" s="12"/>
    </row>
    <row r="40" spans="2:12" ht="34.5" customHeight="1" x14ac:dyDescent="0.25">
      <c r="B40" s="705"/>
      <c r="C40" s="706"/>
      <c r="D40" s="706"/>
      <c r="E40" s="706"/>
      <c r="F40" s="706"/>
      <c r="G40" s="706"/>
      <c r="H40" s="706"/>
      <c r="I40" s="707"/>
      <c r="J40" s="175"/>
      <c r="K40" s="175"/>
    </row>
    <row r="41" spans="2:12" ht="34.5" customHeight="1" x14ac:dyDescent="0.25">
      <c r="B41" s="616"/>
      <c r="C41" s="617"/>
      <c r="D41" s="617"/>
      <c r="E41" s="617"/>
      <c r="F41" s="617"/>
      <c r="G41" s="617"/>
      <c r="H41" s="617"/>
      <c r="I41" s="618"/>
      <c r="J41" s="196"/>
      <c r="K41" s="196"/>
    </row>
    <row r="42" spans="2:12" ht="34.5" customHeight="1" x14ac:dyDescent="0.25">
      <c r="B42" s="616"/>
      <c r="C42" s="617"/>
      <c r="D42" s="617"/>
      <c r="E42" s="617"/>
      <c r="F42" s="617"/>
      <c r="G42" s="617"/>
      <c r="H42" s="617"/>
      <c r="I42" s="618"/>
      <c r="J42" s="196"/>
      <c r="K42" s="196"/>
    </row>
    <row r="43" spans="2:12" ht="34.5" customHeight="1" x14ac:dyDescent="0.25">
      <c r="B43" s="616"/>
      <c r="C43" s="617"/>
      <c r="D43" s="617"/>
      <c r="E43" s="617"/>
      <c r="F43" s="617"/>
      <c r="G43" s="617"/>
      <c r="H43" s="617"/>
      <c r="I43" s="618"/>
      <c r="J43" s="196"/>
      <c r="K43" s="196"/>
    </row>
    <row r="44" spans="2:12" ht="34.5" customHeight="1" x14ac:dyDescent="0.25">
      <c r="B44" s="619"/>
      <c r="C44" s="620"/>
      <c r="D44" s="620"/>
      <c r="E44" s="620"/>
      <c r="F44" s="620"/>
      <c r="G44" s="620"/>
      <c r="H44" s="620"/>
      <c r="I44" s="621"/>
      <c r="J44" s="174"/>
      <c r="K44" s="174"/>
    </row>
    <row r="45" spans="2:12" ht="24" customHeight="1" x14ac:dyDescent="0.25">
      <c r="B45" s="891" t="s">
        <v>278</v>
      </c>
      <c r="C45" s="887"/>
      <c r="D45" s="887"/>
      <c r="E45" s="887"/>
      <c r="F45" s="887"/>
      <c r="G45" s="887"/>
      <c r="H45" s="326" t="s">
        <v>105</v>
      </c>
      <c r="I45" s="327" t="s">
        <v>401</v>
      </c>
      <c r="J45" s="174"/>
      <c r="K45" s="174"/>
    </row>
    <row r="46" spans="2:12" ht="70.2" customHeight="1" x14ac:dyDescent="0.25">
      <c r="B46" s="828"/>
      <c r="C46" s="881" t="s">
        <v>454</v>
      </c>
      <c r="D46" s="892"/>
      <c r="E46" s="892"/>
      <c r="F46" s="892"/>
      <c r="G46" s="290" t="s">
        <v>386</v>
      </c>
      <c r="H46" s="328">
        <v>1193</v>
      </c>
      <c r="I46" s="328">
        <f>1221+1193</f>
        <v>2414</v>
      </c>
      <c r="J46" s="197"/>
      <c r="K46" s="197"/>
    </row>
    <row r="47" spans="2:12" ht="70.2" customHeight="1" x14ac:dyDescent="0.25">
      <c r="B47" s="828"/>
      <c r="C47" s="893"/>
      <c r="D47" s="894"/>
      <c r="E47" s="894"/>
      <c r="F47" s="894"/>
      <c r="G47" s="290" t="s">
        <v>387</v>
      </c>
      <c r="H47" s="329">
        <v>0.77</v>
      </c>
      <c r="I47" s="329">
        <f>AVERAGE(83%,77%)</f>
        <v>0.8</v>
      </c>
      <c r="J47" s="197"/>
      <c r="K47" s="197"/>
    </row>
    <row r="48" spans="2:12" ht="70.2" customHeight="1" x14ac:dyDescent="0.25">
      <c r="B48" s="828"/>
      <c r="C48" s="893"/>
      <c r="D48" s="894"/>
      <c r="E48" s="894"/>
      <c r="F48" s="894"/>
      <c r="G48" s="290" t="s">
        <v>388</v>
      </c>
      <c r="H48" s="328">
        <v>3952</v>
      </c>
      <c r="I48" s="328">
        <f>3303+3952</f>
        <v>7255</v>
      </c>
      <c r="J48" s="197"/>
      <c r="K48" s="197"/>
    </row>
    <row r="49" spans="2:24" ht="43.2" customHeight="1" x14ac:dyDescent="0.25">
      <c r="B49" s="828"/>
      <c r="C49" s="895" t="s">
        <v>455</v>
      </c>
      <c r="D49" s="896"/>
      <c r="E49" s="896"/>
      <c r="F49" s="897"/>
      <c r="G49" s="290" t="s">
        <v>389</v>
      </c>
      <c r="H49" s="331">
        <v>8</v>
      </c>
      <c r="I49" s="331">
        <f>4+8</f>
        <v>12</v>
      </c>
      <c r="J49" s="197"/>
      <c r="K49" s="197"/>
    </row>
    <row r="50" spans="2:24" ht="43.2" customHeight="1" x14ac:dyDescent="0.25">
      <c r="B50" s="828"/>
      <c r="C50" s="893"/>
      <c r="D50" s="894"/>
      <c r="E50" s="894"/>
      <c r="F50" s="898"/>
      <c r="G50" s="290" t="s">
        <v>390</v>
      </c>
      <c r="H50" s="331">
        <v>4</v>
      </c>
      <c r="I50" s="331">
        <f>0+4</f>
        <v>4</v>
      </c>
      <c r="J50" s="197"/>
      <c r="K50" s="197"/>
    </row>
    <row r="51" spans="2:24" ht="43.2" customHeight="1" x14ac:dyDescent="0.25">
      <c r="B51" s="828"/>
      <c r="C51" s="893"/>
      <c r="D51" s="894"/>
      <c r="E51" s="894"/>
      <c r="F51" s="898"/>
      <c r="G51" s="290" t="s">
        <v>391</v>
      </c>
      <c r="H51" s="331">
        <v>9</v>
      </c>
      <c r="I51" s="331">
        <f>7+9</f>
        <v>16</v>
      </c>
      <c r="J51" s="197"/>
      <c r="K51" s="197"/>
    </row>
    <row r="52" spans="2:24" ht="43.2" customHeight="1" x14ac:dyDescent="0.25">
      <c r="B52" s="828"/>
      <c r="C52" s="899"/>
      <c r="D52" s="900"/>
      <c r="E52" s="900"/>
      <c r="F52" s="901"/>
      <c r="G52" s="290" t="s">
        <v>392</v>
      </c>
      <c r="H52" s="325">
        <v>1</v>
      </c>
      <c r="I52" s="325">
        <f>0+1</f>
        <v>1</v>
      </c>
      <c r="J52" s="197"/>
      <c r="K52" s="197"/>
    </row>
    <row r="53" spans="2:24" ht="49.2" customHeight="1" x14ac:dyDescent="0.25">
      <c r="B53" s="828"/>
      <c r="C53" s="872" t="s">
        <v>456</v>
      </c>
      <c r="D53" s="873"/>
      <c r="E53" s="873"/>
      <c r="F53" s="874"/>
      <c r="G53" s="290" t="s">
        <v>393</v>
      </c>
      <c r="H53" s="331" t="s">
        <v>457</v>
      </c>
      <c r="I53" s="330" t="s">
        <v>458</v>
      </c>
      <c r="J53" s="197"/>
      <c r="K53" s="197"/>
    </row>
    <row r="54" spans="2:24" ht="49.2" customHeight="1" x14ac:dyDescent="0.25">
      <c r="B54" s="828"/>
      <c r="C54" s="875"/>
      <c r="D54" s="876"/>
      <c r="E54" s="876"/>
      <c r="F54" s="877"/>
      <c r="G54" s="290" t="s">
        <v>394</v>
      </c>
      <c r="H54" s="331">
        <v>158</v>
      </c>
      <c r="I54" s="332">
        <f>113+158</f>
        <v>271</v>
      </c>
      <c r="J54" s="197"/>
      <c r="K54" s="197"/>
    </row>
    <row r="55" spans="2:24" ht="49.2" customHeight="1" x14ac:dyDescent="0.25">
      <c r="B55" s="828"/>
      <c r="C55" s="875"/>
      <c r="D55" s="876"/>
      <c r="E55" s="876"/>
      <c r="F55" s="877"/>
      <c r="G55" s="290" t="s">
        <v>395</v>
      </c>
      <c r="H55" s="331">
        <v>5</v>
      </c>
      <c r="I55" s="332">
        <f>4+5</f>
        <v>9</v>
      </c>
      <c r="J55" s="197"/>
      <c r="K55" s="197"/>
    </row>
    <row r="56" spans="2:24" ht="49.2" customHeight="1" x14ac:dyDescent="0.25">
      <c r="B56" s="828"/>
      <c r="C56" s="878"/>
      <c r="D56" s="879"/>
      <c r="E56" s="879"/>
      <c r="F56" s="880"/>
      <c r="G56" s="290" t="s">
        <v>424</v>
      </c>
      <c r="H56" s="331">
        <v>12</v>
      </c>
      <c r="I56" s="332">
        <f>3+12</f>
        <v>15</v>
      </c>
      <c r="J56" s="197"/>
      <c r="K56" s="197"/>
    </row>
    <row r="57" spans="2:24" ht="37.5" customHeight="1" x14ac:dyDescent="0.25">
      <c r="B57" s="828"/>
      <c r="C57" s="881" t="s">
        <v>459</v>
      </c>
      <c r="D57" s="882"/>
      <c r="E57" s="882"/>
      <c r="F57" s="882"/>
      <c r="G57" s="290" t="s">
        <v>396</v>
      </c>
      <c r="H57" s="331">
        <v>4</v>
      </c>
      <c r="I57" s="331">
        <f>6+4</f>
        <v>10</v>
      </c>
      <c r="J57" s="197"/>
      <c r="K57" s="197"/>
    </row>
    <row r="58" spans="2:24" ht="37.5" customHeight="1" x14ac:dyDescent="0.25">
      <c r="B58" s="828"/>
      <c r="C58" s="883"/>
      <c r="D58" s="884"/>
      <c r="E58" s="884"/>
      <c r="F58" s="884"/>
      <c r="G58" s="290" t="s">
        <v>422</v>
      </c>
      <c r="H58" s="331">
        <v>3</v>
      </c>
      <c r="I58" s="331">
        <f>6+3</f>
        <v>9</v>
      </c>
      <c r="J58" s="197"/>
      <c r="K58" s="197"/>
    </row>
    <row r="59" spans="2:24" ht="49.5" customHeight="1" x14ac:dyDescent="0.25">
      <c r="B59" s="828"/>
      <c r="C59" s="902" t="s">
        <v>466</v>
      </c>
      <c r="D59" s="903"/>
      <c r="E59" s="903"/>
      <c r="F59" s="903"/>
      <c r="G59" s="290" t="s">
        <v>397</v>
      </c>
      <c r="H59" s="330" t="s">
        <v>463</v>
      </c>
      <c r="I59" s="330" t="s">
        <v>464</v>
      </c>
      <c r="J59" s="197">
        <f>625+49</f>
        <v>674</v>
      </c>
      <c r="K59" s="197">
        <f>688+37</f>
        <v>725</v>
      </c>
      <c r="L59" s="284"/>
    </row>
    <row r="60" spans="2:24" s="197" customFormat="1" ht="49.5" customHeight="1" x14ac:dyDescent="0.3">
      <c r="B60" s="828"/>
      <c r="C60" s="904"/>
      <c r="D60" s="905"/>
      <c r="E60" s="905"/>
      <c r="F60" s="905"/>
      <c r="G60" s="290" t="s">
        <v>425</v>
      </c>
      <c r="H60" s="330">
        <v>2</v>
      </c>
      <c r="I60" s="332">
        <f>4+2</f>
        <v>6</v>
      </c>
      <c r="L60" s="333"/>
      <c r="M60" s="334"/>
      <c r="N60" s="334"/>
      <c r="O60" s="334"/>
      <c r="P60" s="334"/>
      <c r="Q60" s="334"/>
      <c r="R60" s="334"/>
      <c r="S60" s="334"/>
      <c r="T60" s="334"/>
      <c r="U60" s="334"/>
      <c r="V60" s="334"/>
      <c r="W60" s="334"/>
      <c r="X60" s="334"/>
    </row>
    <row r="61" spans="2:24" ht="49.5" customHeight="1" x14ac:dyDescent="0.25">
      <c r="B61" s="828"/>
      <c r="C61" s="904"/>
      <c r="D61" s="905"/>
      <c r="E61" s="905"/>
      <c r="F61" s="905"/>
      <c r="G61" s="290" t="s">
        <v>398</v>
      </c>
      <c r="H61" s="330">
        <v>87</v>
      </c>
      <c r="I61" s="330">
        <f>207+87</f>
        <v>294</v>
      </c>
      <c r="J61" s="197"/>
      <c r="K61" s="197"/>
      <c r="L61" s="284"/>
    </row>
    <row r="62" spans="2:24" ht="49.5" customHeight="1" x14ac:dyDescent="0.25">
      <c r="B62" s="828"/>
      <c r="C62" s="906"/>
      <c r="D62" s="907"/>
      <c r="E62" s="907"/>
      <c r="F62" s="907"/>
      <c r="G62" s="290" t="s">
        <v>399</v>
      </c>
      <c r="H62" s="330">
        <v>399</v>
      </c>
      <c r="I62" s="332">
        <f>399+208</f>
        <v>607</v>
      </c>
      <c r="J62" s="197"/>
      <c r="K62" s="197"/>
      <c r="L62" s="284"/>
    </row>
    <row r="63" spans="2:24" ht="39" customHeight="1" x14ac:dyDescent="0.25">
      <c r="B63" s="828"/>
      <c r="C63" s="881" t="s">
        <v>462</v>
      </c>
      <c r="D63" s="882"/>
      <c r="E63" s="882"/>
      <c r="F63" s="882"/>
      <c r="G63" s="290" t="s">
        <v>417</v>
      </c>
      <c r="H63" s="330">
        <v>0</v>
      </c>
      <c r="I63" s="332">
        <v>0</v>
      </c>
      <c r="J63" s="197"/>
      <c r="K63" s="197"/>
      <c r="L63" s="284"/>
    </row>
    <row r="64" spans="2:24" ht="39" customHeight="1" x14ac:dyDescent="0.25">
      <c r="B64" s="828"/>
      <c r="C64" s="883"/>
      <c r="D64" s="884"/>
      <c r="E64" s="884"/>
      <c r="F64" s="884"/>
      <c r="G64" s="290" t="s">
        <v>418</v>
      </c>
      <c r="H64" s="330">
        <v>65</v>
      </c>
      <c r="I64" s="332">
        <v>65</v>
      </c>
      <c r="J64" s="197"/>
      <c r="K64" s="197"/>
      <c r="L64" s="284"/>
    </row>
    <row r="65" spans="2:12" ht="39" customHeight="1" x14ac:dyDescent="0.25">
      <c r="B65" s="829"/>
      <c r="C65" s="885"/>
      <c r="D65" s="886"/>
      <c r="E65" s="886"/>
      <c r="F65" s="886"/>
      <c r="G65" s="290" t="s">
        <v>419</v>
      </c>
      <c r="H65" s="330">
        <v>664</v>
      </c>
      <c r="I65" s="330">
        <f>97+80</f>
        <v>177</v>
      </c>
      <c r="J65" s="197"/>
      <c r="K65" s="197"/>
      <c r="L65" s="284"/>
    </row>
    <row r="66" spans="2:12" ht="60.75" customHeight="1" x14ac:dyDescent="0.25">
      <c r="B66" s="288" t="s">
        <v>279</v>
      </c>
      <c r="C66" s="888"/>
      <c r="D66" s="889"/>
      <c r="E66" s="889"/>
      <c r="F66" s="889"/>
      <c r="G66" s="889"/>
      <c r="H66" s="889"/>
      <c r="I66" s="890"/>
      <c r="J66" s="197"/>
      <c r="K66" s="197"/>
    </row>
    <row r="67" spans="2:12" ht="79.5" customHeight="1" x14ac:dyDescent="0.25">
      <c r="B67" s="228" t="s">
        <v>280</v>
      </c>
      <c r="C67" s="888"/>
      <c r="D67" s="889"/>
      <c r="E67" s="889"/>
      <c r="F67" s="889"/>
      <c r="G67" s="889"/>
      <c r="H67" s="889"/>
      <c r="I67" s="890"/>
      <c r="J67" s="197"/>
      <c r="K67" s="197"/>
    </row>
    <row r="68" spans="2:12" ht="22.5" customHeight="1" x14ac:dyDescent="0.25">
      <c r="B68" s="561" t="s">
        <v>236</v>
      </c>
      <c r="C68" s="651"/>
      <c r="D68" s="651"/>
      <c r="E68" s="651"/>
      <c r="F68" s="651"/>
      <c r="G68" s="651"/>
      <c r="H68" s="651"/>
      <c r="I68" s="652"/>
      <c r="J68" s="197"/>
      <c r="K68" s="197"/>
    </row>
    <row r="69" spans="2:12" ht="22.5" customHeight="1" x14ac:dyDescent="0.25">
      <c r="B69" s="728" t="s">
        <v>281</v>
      </c>
      <c r="C69" s="305" t="s">
        <v>282</v>
      </c>
      <c r="D69" s="729" t="s">
        <v>283</v>
      </c>
      <c r="E69" s="729"/>
      <c r="F69" s="729"/>
      <c r="G69" s="729" t="s">
        <v>284</v>
      </c>
      <c r="H69" s="729"/>
      <c r="I69" s="730"/>
      <c r="J69" s="198"/>
      <c r="K69" s="198"/>
    </row>
    <row r="70" spans="2:12" ht="30.75" customHeight="1" x14ac:dyDescent="0.25">
      <c r="B70" s="636"/>
      <c r="C70" s="306"/>
      <c r="D70" s="723"/>
      <c r="E70" s="723"/>
      <c r="F70" s="723"/>
      <c r="G70" s="723"/>
      <c r="H70" s="723"/>
      <c r="I70" s="724"/>
      <c r="J70" s="198"/>
      <c r="K70" s="198"/>
    </row>
    <row r="71" spans="2:12" ht="32.25" customHeight="1" x14ac:dyDescent="0.25">
      <c r="B71" s="231" t="s">
        <v>285</v>
      </c>
      <c r="C71" s="908" t="s">
        <v>465</v>
      </c>
      <c r="D71" s="908"/>
      <c r="E71" s="908"/>
      <c r="F71" s="908"/>
      <c r="G71" s="908"/>
      <c r="H71" s="908"/>
      <c r="I71" s="909"/>
      <c r="J71" s="200"/>
      <c r="K71" s="200"/>
    </row>
    <row r="72" spans="2:12" ht="28.5" customHeight="1" x14ac:dyDescent="0.25">
      <c r="B72" s="232" t="s">
        <v>286</v>
      </c>
      <c r="C72" s="908"/>
      <c r="D72" s="908"/>
      <c r="E72" s="908"/>
      <c r="F72" s="908"/>
      <c r="G72" s="908"/>
      <c r="H72" s="908"/>
      <c r="I72" s="909"/>
      <c r="J72" s="200"/>
      <c r="K72" s="200"/>
    </row>
    <row r="73" spans="2:12" ht="30" customHeight="1" x14ac:dyDescent="0.25">
      <c r="B73" s="228" t="s">
        <v>287</v>
      </c>
      <c r="C73" s="723" t="s">
        <v>350</v>
      </c>
      <c r="D73" s="723"/>
      <c r="E73" s="723"/>
      <c r="F73" s="723"/>
      <c r="G73" s="723"/>
      <c r="H73" s="723"/>
      <c r="I73" s="724"/>
      <c r="J73" s="201"/>
      <c r="K73" s="201"/>
    </row>
    <row r="74" spans="2:12" ht="31.5" customHeight="1" thickBot="1" x14ac:dyDescent="0.3">
      <c r="B74" s="210" t="s">
        <v>288</v>
      </c>
      <c r="C74" s="725" t="s">
        <v>366</v>
      </c>
      <c r="D74" s="726"/>
      <c r="E74" s="726"/>
      <c r="F74" s="726"/>
      <c r="G74" s="726"/>
      <c r="H74" s="726"/>
      <c r="I74" s="727"/>
      <c r="J74" s="202"/>
      <c r="K74" s="202"/>
    </row>
    <row r="75" spans="2:12" ht="13.2" customHeight="1" x14ac:dyDescent="0.25">
      <c r="B75" s="203"/>
      <c r="C75" s="204"/>
      <c r="D75" s="204"/>
      <c r="E75" s="205"/>
      <c r="F75" s="205"/>
      <c r="G75" s="211"/>
      <c r="H75" s="207"/>
      <c r="I75" s="204"/>
      <c r="J75" s="202"/>
      <c r="K75" s="202"/>
    </row>
    <row r="76" spans="2:12" ht="13.2" customHeight="1" x14ac:dyDescent="0.25">
      <c r="B76" s="914"/>
      <c r="C76" s="914"/>
      <c r="D76" s="914"/>
      <c r="E76" s="914"/>
      <c r="F76" s="914"/>
      <c r="G76" s="914"/>
      <c r="H76" s="914"/>
      <c r="I76" s="914"/>
      <c r="J76" s="202"/>
      <c r="K76" s="202"/>
    </row>
    <row r="77" spans="2:12" ht="13.2" customHeight="1" x14ac:dyDescent="0.25">
      <c r="B77" s="914"/>
      <c r="C77" s="914"/>
      <c r="D77" s="914"/>
      <c r="E77" s="914"/>
      <c r="F77" s="914"/>
      <c r="G77" s="914"/>
      <c r="H77" s="914"/>
      <c r="I77" s="914"/>
      <c r="J77" s="202"/>
      <c r="K77" s="202"/>
    </row>
    <row r="78" spans="2:12" ht="13.2" customHeight="1" x14ac:dyDescent="0.25">
      <c r="B78" s="914"/>
      <c r="C78" s="914"/>
      <c r="D78" s="914"/>
      <c r="E78" s="914"/>
      <c r="F78" s="914"/>
      <c r="G78" s="914"/>
      <c r="H78" s="914"/>
      <c r="I78" s="914"/>
      <c r="J78" s="202"/>
      <c r="K78" s="202"/>
    </row>
    <row r="79" spans="2:12" ht="13.2" customHeight="1" x14ac:dyDescent="0.25">
      <c r="B79" s="203"/>
      <c r="C79" s="204"/>
      <c r="D79" s="204"/>
      <c r="E79" s="205"/>
      <c r="F79" s="205"/>
      <c r="G79" s="211"/>
      <c r="H79" s="207"/>
      <c r="I79" s="204"/>
      <c r="J79" s="202"/>
      <c r="K79" s="202"/>
    </row>
    <row r="80" spans="2:12" ht="25.5" customHeight="1" x14ac:dyDescent="0.25">
      <c r="B80" s="203"/>
      <c r="C80" s="204"/>
      <c r="D80" s="204"/>
      <c r="E80" s="205"/>
      <c r="F80" s="205"/>
      <c r="G80" s="211"/>
      <c r="H80" s="207"/>
      <c r="I80" s="204"/>
      <c r="J80" s="202"/>
      <c r="K80" s="202"/>
    </row>
    <row r="81" ht="13.2" customHeight="1" x14ac:dyDescent="0.25"/>
    <row r="82" ht="13.2" customHeight="1" x14ac:dyDescent="0.25"/>
    <row r="83" ht="13.2" customHeight="1" x14ac:dyDescent="0.25"/>
    <row r="84" ht="13.2" customHeight="1" x14ac:dyDescent="0.25"/>
    <row r="85" ht="13.2" customHeight="1" x14ac:dyDescent="0.25"/>
    <row r="86" ht="13.2" customHeight="1" x14ac:dyDescent="0.25"/>
    <row r="87" ht="13.2" customHeight="1" x14ac:dyDescent="0.25"/>
    <row r="88" ht="13.2" customHeight="1" x14ac:dyDescent="0.25"/>
    <row r="89" ht="13.2" customHeight="1" x14ac:dyDescent="0.25"/>
    <row r="90" ht="13.2" customHeight="1" x14ac:dyDescent="0.25"/>
    <row r="91" ht="13.2" customHeight="1" x14ac:dyDescent="0.25"/>
    <row r="109" spans="6:12" ht="12.75" customHeight="1" x14ac:dyDescent="0.25">
      <c r="F109" s="915"/>
      <c r="G109" s="916"/>
      <c r="H109" s="916"/>
      <c r="I109" s="916"/>
      <c r="J109" s="916"/>
      <c r="K109" s="916"/>
      <c r="L109" s="916"/>
    </row>
    <row r="110" spans="6:12" ht="12.75" customHeight="1" x14ac:dyDescent="0.25">
      <c r="F110" s="910"/>
      <c r="G110" s="911"/>
      <c r="H110" s="911"/>
      <c r="I110" s="911"/>
      <c r="J110" s="911"/>
      <c r="K110" s="911"/>
      <c r="L110" s="911"/>
    </row>
    <row r="111" spans="6:12" ht="12.75" customHeight="1" x14ac:dyDescent="0.25">
      <c r="F111" s="910"/>
      <c r="G111" s="911"/>
      <c r="H111" s="911"/>
      <c r="I111" s="911"/>
      <c r="J111" s="911"/>
      <c r="K111" s="911"/>
      <c r="L111" s="911"/>
    </row>
    <row r="112" spans="6:12" ht="12.75" customHeight="1" x14ac:dyDescent="0.25">
      <c r="F112" s="910"/>
      <c r="G112" s="911"/>
      <c r="H112" s="911"/>
      <c r="I112" s="911"/>
      <c r="J112" s="911"/>
      <c r="K112" s="911"/>
      <c r="L112" s="911"/>
    </row>
    <row r="113" spans="6:12" ht="12.75" customHeight="1" x14ac:dyDescent="0.25">
      <c r="F113" s="912"/>
      <c r="G113" s="913"/>
      <c r="H113" s="913"/>
      <c r="I113" s="913"/>
      <c r="J113" s="913"/>
      <c r="K113" s="913"/>
      <c r="L113" s="913"/>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L110"/>
    <mergeCell ref="F111:L111"/>
    <mergeCell ref="F112:L112"/>
    <mergeCell ref="F113:L113"/>
    <mergeCell ref="B76:I78"/>
    <mergeCell ref="F109:L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45720</xdr:colOff>
                <xdr:row>1</xdr:row>
                <xdr:rowOff>30480</xdr:rowOff>
              </from>
              <to>
                <xdr:col>8</xdr:col>
                <xdr:colOff>1447800</xdr:colOff>
                <xdr:row>1</xdr:row>
                <xdr:rowOff>449580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David Arturo Jaimes Martinez</cp:lastModifiedBy>
  <cp:lastPrinted>2021-05-06T18:33:25Z</cp:lastPrinted>
  <dcterms:created xsi:type="dcterms:W3CDTF">2010-03-25T16:40:43Z</dcterms:created>
  <dcterms:modified xsi:type="dcterms:W3CDTF">2022-03-09T19:47:26Z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