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JUNIO\Obligacion9\Reportemayo\"/>
    </mc:Choice>
  </mc:AlternateContent>
  <xr:revisionPtr revIDLastSave="0" documentId="13_ncr:1_{7D0EE0CD-04A2-4E28-A443-854BF083B65C}"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1" l="1"/>
  <c r="E37" i="71"/>
  <c r="E36" i="71"/>
  <c r="E35" i="71"/>
  <c r="E34" i="71"/>
  <c r="E33" i="71"/>
  <c r="E32" i="71"/>
  <c r="E31" i="71"/>
  <c r="E30" i="71"/>
  <c r="E29" i="71"/>
  <c r="E28" i="71"/>
  <c r="H27" i="71"/>
  <c r="H28" i="71" s="1"/>
  <c r="H29" i="71" s="1"/>
  <c r="H30" i="71" s="1"/>
  <c r="H31" i="71" s="1"/>
  <c r="H32" i="71" s="1"/>
  <c r="H33" i="71" s="1"/>
  <c r="H34" i="71" s="1"/>
  <c r="H35" i="71" s="1"/>
  <c r="H36" i="71" s="1"/>
  <c r="H37" i="71" s="1"/>
  <c r="H38" i="71" s="1"/>
  <c r="G27" i="71"/>
  <c r="I27" i="71" s="1"/>
  <c r="F27" i="71"/>
  <c r="E27" i="71"/>
  <c r="E38" i="70"/>
  <c r="E37" i="70"/>
  <c r="E36" i="70"/>
  <c r="E35" i="70"/>
  <c r="E34" i="70"/>
  <c r="E33" i="70"/>
  <c r="E32" i="70"/>
  <c r="E31" i="70"/>
  <c r="E30" i="70"/>
  <c r="E29" i="70"/>
  <c r="E28" i="70"/>
  <c r="H27" i="70"/>
  <c r="H28" i="70" s="1"/>
  <c r="H29" i="70" s="1"/>
  <c r="H30" i="70" s="1"/>
  <c r="H31" i="70" s="1"/>
  <c r="H32" i="70" s="1"/>
  <c r="H33" i="70" s="1"/>
  <c r="H34" i="70" s="1"/>
  <c r="H35" i="70" s="1"/>
  <c r="H36" i="70" s="1"/>
  <c r="H37" i="70" s="1"/>
  <c r="H38" i="70" s="1"/>
  <c r="G27" i="70"/>
  <c r="I27" i="70" s="1"/>
  <c r="F27" i="70"/>
  <c r="E27" i="70"/>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G27" i="69"/>
  <c r="I27" i="69" s="1"/>
  <c r="F27" i="69"/>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I27" i="68" s="1"/>
  <c r="F27" i="68"/>
  <c r="E27" i="68"/>
  <c r="E38" i="67"/>
  <c r="E37" i="67"/>
  <c r="E36" i="67"/>
  <c r="E35" i="67"/>
  <c r="E34" i="67"/>
  <c r="E33" i="67"/>
  <c r="E32" i="67"/>
  <c r="E31" i="67"/>
  <c r="E30" i="67"/>
  <c r="E29" i="67"/>
  <c r="E28" i="67"/>
  <c r="H27" i="67"/>
  <c r="H28" i="67" s="1"/>
  <c r="H29" i="67" s="1"/>
  <c r="H30" i="67" s="1"/>
  <c r="H31" i="67" s="1"/>
  <c r="H32" i="67" s="1"/>
  <c r="H33" i="67" s="1"/>
  <c r="H34" i="67" s="1"/>
  <c r="H35" i="67" s="1"/>
  <c r="H36" i="67" s="1"/>
  <c r="H37" i="67" s="1"/>
  <c r="H38" i="67" s="1"/>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21"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<sst xmlns="http://schemas.openxmlformats.org/spreadsheetml/2006/main" count="1158" uniqueCount="393">
  <si>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</si>
  <si>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</si>
  <si>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</si>
  <si>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</si>
  <si>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</si>
  <si>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</si>
  <si>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</si>
  <si>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</si>
  <si>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</si>
  <si>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</si>
  <si>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</si>
  <si>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</si>
  <si>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</si>
  <si>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</si>
  <si>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</si>
  <si>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</si>
  <si>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</si>
  <si>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</si>
  <si>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</si>
  <si>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</si>
  <si>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</si>
  <si>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</si>
  <si>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</si>
  <si>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</si>
  <si>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</si>
  <si>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</si>
  <si>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</si>
  <si>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</si>
  <si>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</si>
  <si>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</si>
  <si>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</si>
  <si>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</si>
  <si>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</si>
  <si>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</si>
  <si>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</si>
  <si>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</si>
  <si>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</si>
  <si>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</si>
  <si>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</si>
  <si>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</si>
  <si>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</si>
  <si>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</si>
  <si>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</si>
  <si>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</si>
  <si>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</si>
  <si>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</si>
  <si>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</si>
  <si>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</si>
  <si>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</si>
  <si>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</si>
  <si>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</si>
  <si>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</si>
  <si>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</si>
  <si>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</si>
  <si>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</si>
  <si>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</si>
  <si>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</si>
  <si>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</si>
  <si>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</si>
  <si>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</si>
  <si>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</si>
  <si>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</si>
  <si>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</si>
  <si>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</si>
  <si>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</si>
  <si>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</si>
  <si>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</si>
  <si>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</si>
  <si>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</si>
  <si>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</si>
  <si>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</si>
  <si>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</si>
  <si>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</si>
  <si>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</si>
  <si>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</si>
  <si>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</si>
  <si>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</si>
  <si>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</si>
  <si>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</si>
  <si>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</si>
  <si>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</si>
  <si>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</si>
  <si>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</si>
  <si>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</si>
  <si>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</si>
  <si>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</si>
  <si>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</si>
  <si>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</si>
  <si>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</si>
  <si>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</si>
  <si>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</si>
  <si>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</si>
  <si>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</si>
  <si>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</si>
  <si>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</si>
  <si>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</si>
  <si>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</si>
  <si>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</si>
  <si>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</si>
  <si>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</si>
  <si>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</si>
  <si>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</si>
  <si>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</si>
  <si>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</si>
  <si>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</si>
  <si>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</si>
  <si>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</si>
  <si>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</si>
  <si>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</si>
  <si>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</si>
  <si>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</si>
  <si>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</si>
  <si>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</si>
  <si>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</si>
  <si>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</si>
  <si>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</si>
  <si>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</si>
  <si>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</si>
  <si>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</si>
  <si>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</si>
  <si>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</si>
  <si>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</si>
  <si>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</si>
  <si>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</si>
  <si>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</si>
  <si>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</si>
  <si>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</si>
  <si>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</si>
  <si>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</si>
  <si>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</si>
  <si>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</si>
  <si>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</si>
  <si>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</si>
  <si>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</si>
  <si>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</si>
  <si>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</si>
  <si>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</si>
  <si>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</si>
  <si>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</si>
  <si>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</si>
  <si>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</si>
  <si>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</si>
  <si>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</si>
  <si>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</si>
  <si>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</si>
  <si>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</si>
  <si>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</si>
  <si>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</si>
  <si>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</si>
  <si>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</si>
  <si>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</si>
  <si>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</si>
  <si>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</si>
  <si>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</si>
  <si>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</si>
  <si>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</si>
  <si>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</si>
  <si>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</si>
  <si>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</si>
  <si>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</si>
  <si>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</si>
  <si>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</si>
  <si>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</si>
  <si>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</si>
  <si>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</si>
  <si>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</si>
  <si>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</si>
  <si>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</si>
  <si>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</si>
  <si>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</si>
  <si>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</si>
  <si>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</si>
  <si>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</si>
  <si>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</si>
  <si>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</si>
  <si>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</si>
  <si>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</si>
  <si>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</si>
  <si>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</si>
  <si>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</si>
  <si>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</si>
  <si>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</si>
  <si>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</si>
  <si>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</si>
  <si>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</si>
  <si>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</si>
  <si>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</si>
  <si>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</si>
  <si>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</si>
  <si>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</si>
  <si>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</si>
  <si>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</si>
  <si>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</si>
  <si>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</si>
  <si>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</si>
  <si>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</si>
  <si>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</si>
  <si>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</si>
  <si>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</si>
  <si>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</si>
  <si>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</si>
  <si>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</si>
  <si>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</si>
  <si>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</si>
  <si>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</si>
  <si>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</si>
  <si>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</si>
  <si>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</si>
  <si>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</si>
  <si>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</si>
  <si>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</si>
  <si>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</si>
  <si>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</si>
  <si>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</si>
  <si>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</si>
  <si>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</si>
  <si>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</si>
  <si>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</si>
  <si>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</si>
  <si>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</si>
  <si>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</si>
  <si>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</si>
  <si>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</si>
  <si>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</si>
  <si>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</si>
  <si>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</si>
  <si>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</si>
  <si>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</si>
  <si>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</si>
  <si>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</si>
  <si>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</si>
  <si>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</si>
  <si>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</si>
  <si>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</si>
  <si>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</si>
  <si>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</si>
  <si>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</si>
  <si>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</si>
  <si>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</si>
  <si>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</si>
  <si>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</si>
  <si>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</si>
  <si>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</si>
  <si>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</si>
  <si>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</si>
  <si>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</si>
  <si>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</si>
  <si>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</si>
  <si>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</si>
  <si>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</si>
  <si>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</si>
  <si>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</si>
  <si>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</si>
  <si>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</si>
  <si>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</si>
  <si>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</si>
  <si>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</si>
  <si>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</si>
  <si>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</si>
  <si>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</si>
  <si>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</si>
  <si>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</si>
  <si>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</si>
  <si>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</si>
  <si>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</si>
  <si>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</si>
  <si>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</si>
  <si>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</si>
  <si>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</si>
  <si>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</si>
  <si>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</si>
  <si>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</si>
  <si>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</si>
  <si>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</si>
  <si>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</si>
  <si>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</si>
  <si>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</si>
  <si>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</si>
  <si>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</si>
  <si>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</si>
  <si>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</si>
  <si>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</si>
  <si>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</si>
  <si>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</si>
  <si>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</si>
  <si>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</si>
  <si>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</si>
  <si>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</si>
  <si>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</si>
  <si>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</si>
  <si>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</si>
  <si>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</si>
  <si>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</si>
  <si>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</si>
  <si>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</si>
  <si>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</si>
  <si>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</si>
  <si>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</si>
  <si>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</si>
  <si>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</si>
  <si>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</si>
  <si>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</si>
  <si>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</si>
  <si>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</si>
  <si>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</si>
  <si>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</si>
  <si>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</si>
  <si>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</si>
  <si>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</si>
  <si>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</si>
  <si>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</si>
  <si>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</si>
  <si>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</si>
  <si>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</si>
  <si>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</si>
  <si>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</si>
  <si>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</si>
  <si>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</si>
  <si>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</si>
  <si>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</si>
  <si>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</si>
  <si>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</si>
  <si>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</si>
  <si>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</si>
  <si>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</si>
  <si>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</si>
  <si>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</si>
  <si>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</si>
  <si>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</si>
  <si>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</si>
  <si>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</si>
  <si>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</si>
  <si>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</si>
  <si>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</si>
  <si>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</si>
  <si>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</si>
  <si>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</si>
  <si>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</si>
  <si>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</si>
  <si>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</si>
  <si>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</si>
  <si>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</si>
  <si>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</si>
  <si>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</si>
  <si>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</si>
  <si>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</si>
  <si>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</si>
  <si>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</si>
  <si>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</si>
  <si>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</si>
  <si>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</si>
  <si>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</si>
  <si>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</si>
  <si>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</si>
  <si>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</si>
  <si>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</si>
  <si>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</si>
  <si>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</si>
  <si>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</si>
  <si>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</si>
  <si>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</si>
  <si>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</si>
  <si>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</si>
  <si>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</si>
  <si>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</si>
  <si>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</si>
  <si>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</si>
  <si>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</si>
  <si>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</si>
  <si>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</si>
  <si>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</si>
  <si>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</si>
  <si>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</si>
  <si>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</si>
  <si>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</si>
  <si>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</si>
  <si>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 xml:space="preserve">
Generar e impulsar procesos ciudadanos innovadores de transformación cultural, mediante la promoción prácticas de relacionamiento humano - animal.</t>
  </si>
  <si>
    <t>Para evitar los retrasos en el cumplimiento de la meta, se dara prioridad a los compromisos por la comunidad para el cumplimiento de la meta del area de educacion y cultura ciudadana.</t>
  </si>
  <si>
    <t>Para evitar los retrasos en el cumplimiento de la meta, se dara prioridad a los compromisos por la comunidad para el cumplimiento de la meta del area de participacion ciudadana.</t>
  </si>
  <si>
    <t>Se están priorizando las actividades en instancias de participación para realizar la determinación de puntos críticos y necesidades de atención por localidad, barrio y zonas urbanas y/o rurales.</t>
  </si>
  <si>
    <t>A corte de este informe, Se realizo la mesa de trabajo en conjunto con el area de comunicaciones para la elaboracion y conceptualizacion de los diseños gráficos y manejo en redes sociales. A final del mes de mayo se tendran los bocetos para aprobación por parte de la subdirectora.</t>
  </si>
  <si>
    <t>Se realizo la para la Elección de las temáticas para las campañas pedagógicas a cumplir para vigencia actual y el diseño del modelo de Estructura del concepto de la campañas. Los dos temas escogidos para el cumplimiento de la meta de la subdirección para este año:
1. Razas de manejo especial- Individuos de manejo especial: Campaña Lazo amarillo "indicador de comportamiento agresivo de los animales de compañía con otros animales y las personas"
2. ABC Tenencia responsable – manual de tenencia: Tips de Tenencia responsable, Tips para prevenir las urgencias veterinarias y Situaciones en la vida cotidiana, conductas o Jornadas vacunación.
Se han avanzado en la del documento Estructura concepto de la campañas (Razas De manejo Especial) y el Montaje Brief creativo (Razas de Manejo Especial y ABC de la Tenencia Responsable)
-Se realizo el Montaje Brief creativo (Razas de Manejo Especial y ABCde la Tenencia Responsable)
-Se realizo la mesa de trabajo en conjunto con el area de comunicaciones para la elaboracion y conceptualizacion de los diseños gráficos y manejo en redes sociales. A final del mes de mayo se tendran los bocetos para aprobación por parte de la subdirectora.</t>
  </si>
  <si>
    <t xml:space="preserve">Del ambito comunitario se vincularon  484 personas en la implementacion de la estrategia de sensibilizacion y educacion.
Del ambito institucional se vincularon  120  personas en la implementacion de la estrategia de sensibilizacion y educacion, en las Localidades de Bosa, Puente Aranda y Ciudad Bolivar
Del ambito educativo se vincularon  197  personas en la implementacion de la estrategia de sensibilizacion y educacion, en 12 colegios vinculados con 2 intervenciones cada uno,
Desde Cultura Ciudadana, se realizaron 54 intervenciones en los siguientes ámbitos: 1 educativo, 4 institucional, 1 recreo deportivo y 48 comunitario </t>
  </si>
  <si>
    <t>A corte de este reporte, se realizaron los siguientes avances:
-El 20 de Mayo del 2021, Se realizo la vinculacion de 18 prestadores de servicios en el primer encuentro con comerciantes de animales.
-Se tiene programado el segundo encuentro con comerciantes de animales para la vinculacion de prestadores de servicios para la tercera semana de Junio del 2021.</t>
  </si>
  <si>
    <t>Elaboracion del documento preliminar técnico soporte sobre la implementación de las funciones de inspección y vigilancia para la regulación de prestaciones de servicios para y con los animales en el distrito capital, titulado "Inspeccion y vigilancia a prestadores de servicio para y con los animales" en compañia de la Oficina Asesora Juridica y el abogado de la Direccion General. Adicionalmente, la construccion del documento donde se incluye las tematicas psicosociales y normativas, y en el diagnostico de necesidades para la vigencia 2021.
Se vincularon 18 prestadores de servicios en el primer encuentro con comerciantes de animales.
Adicionalmente, se realizalon los siguiente avances:
-  Censo de prestadores de servicio
- Propuesta Registro de prestadores y publicación de censos de animales plataforma web  - reunión con profesional de planta Juan Carlos Sanabria 
- Envío a sistemas de información requerimientos para el registro de prestadores para animales
- 3 Reuniones con Alcaldías locales - Articulación IVC - Necesidades y problemáticas de prestadores.
-Se realizaron seis (6) intervenciones de prestadores de servicio. Resultados: 77 animales revisados en total, Animales aprehendidos 8 perros y 4 gatos,  1 cadáver de un felino, se sellaron 2 establecimientos y se impusieron 3 comparendos</t>
  </si>
  <si>
    <t>Se han vinculado 972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*148 Ambito Institucional
*627 Ambito Comunitario
*197 Ambito Educativo</t>
  </si>
  <si>
    <t>Se han vinculado 89 ciudadanos y ciudadanas en talleres de formación que aborden la normatividad vigente y su aplicación en las instancias y los espacios de participación ciudadana
*37 en Voluntariado
*36 en Copropiedad
*12 en Instancias de Participacion y Concejos Locales
*4 en Espacios de Participacion</t>
  </si>
  <si>
    <t>Se han vinculado 37 ciudadanos en el programa de Voluntariado Social PYBA Y 36 ciudadanos en el programa de Propiedad Horizontal y Copropiedad, 12 en Instancias de particiapcion y concejos locales, y 4 en espacios abiertos de participacion ciudadana.
• Se encuentran activos 10 concejos locales PYBA
*Se Tiene abierta una convocatoria para la Inscripción al Programa Distrital de Voluntariado Social del IDPYBA, hasta el 31 de Mayo del 2021.</t>
  </si>
  <si>
    <t>Se proyectaron Cuatro (4) acuerdos de voluntadades: con la Agencia Llorente Llorente, la caja de vivenda popular, el Municipio de Villaviciencio, Meta y el Municipio de Tabio, Cundinamarca que se encuentran en revision de las diferentes areas de la entidad.</t>
  </si>
  <si>
    <t>Se realizaron mesas de trabajo, para articular los acuerdos de voluntades con las siguientes entidades: Ministerio de Ciencias - Minciencias, Universidad del Bosque, la Subsecretaría de bienestar animal de Medellín, Llorente y Llorente, Alcaldía de Tabio de Cundinamarca, IDARTES, Alcadia de Villavicencio del Meta, Uniagustiniana, deotromodo.com y khiron. 
Para el corte de este reporte, se realizaron las siguiente avances:
-Se proyecto el Acuerdo de voluntades acuerdo de voluntades en la Agencia Llorente Llorente, la caja de vivenda popular, el Municipio de Villaviciencio, Meta y el Municipio de Tabio, Cundinamarca que se encuentran en revision de las diferentes areas de la entidad.
-Se realizo el primer informe de seguimiento del acuerdo de voluntades con la Fundacion ELIC
-Se agendo la reunion en el mes de Junio con Minciencia y el IDPYBA
-Se esta gestionando la campaña de Animales No Convencionales, a traves del acuerdo de voluntades con Aconvex</t>
  </si>
  <si>
    <t xml:space="preserve">Mientras se realizan las nuevas mesas de trabajo entre el Instituto Distrital de Proteccion y Bienestar Animal y diferentes entidades, se esta gestionando para la firma con  el Municipio de Villaviciencio, Meta, y ajustando los detalles finales para el acuerdo con la Agencia Llorente Llorente, la caja de vivienda popular y el Municipio de Tabio, Cundinamarca </t>
  </si>
  <si>
    <t>se definieron y ejecutaron 56 pactos en las instancias y espacios de participación ciudadana y movilización social por localidad para la Protección y Bienestar Animal</t>
  </si>
  <si>
    <t>En el mes de Mayo, se realizaron Cincuenta y seis (56) pactos definidos y ejecutados en las instancias y espacios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</si>
</sst>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72" fontId="9" fillId="24" borderId="10" xfId="1250" applyNumberFormat="1" applyFont="1" applyFill="1" applyBorder="1" applyAlignment="1" applyProtection="1">
      <alignment horizontal="center" vertical="center"/>
      <protection hidden="1"/>
    </xf>
    <xf numFmtId="10" fontId="56" fillId="0" borderId="10" xfId="1495" applyNumberFormat="1" applyFont="1" applyBorder="1" applyAlignment="1" applyProtection="1">
      <alignment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57" borderId="10" xfId="1371" applyFont="1" applyFill="1" applyBorder="1" applyAlignment="1" applyProtection="1">
      <alignment horizontal="center" vertical="center" wrapText="1"/>
      <protection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227219360"/>
        <c:axId val="227219920"/>
      </c:lineChart>
      <c:catAx>
        <c:axId val="2272193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7219920"/>
        <c:crosses val="autoZero"/>
        <c:auto val="1"/>
        <c:lblAlgn val="ctr"/>
        <c:lblOffset val="100"/>
        <c:noMultiLvlLbl val="0"/>
      </c:catAx>
      <c:valAx>
        <c:axId val="2272199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721936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20</c:v>
                </c:pt>
                <c:pt idx="6" formatCode="_(* #,##0_);_(* \(#,##0\);_(* &quot;-&quot;??_);_(@_)">
                  <c:v>20</c:v>
                </c:pt>
                <c:pt idx="7" formatCode="_(* #,##0_);_(* \(#,##0\);_(* &quot;-&quot;??_);_(@_)">
                  <c:v>30</c:v>
                </c:pt>
                <c:pt idx="8" formatCode="_(* #,##0_);_(* \(#,##0\);_(* &quot;-&quot;??_);_(@_)">
                  <c:v>40</c:v>
                </c:pt>
                <c:pt idx="9" formatCode="_(* #,##0_);_(* \(#,##0\);_(* &quot;-&quot;??_);_(@_)">
                  <c:v>50</c:v>
                </c:pt>
                <c:pt idx="10" formatCode="_(* #,##0_);_(* \(#,##0\);_(* &quot;-&quot;??_);_(@_)">
                  <c:v>20</c:v>
                </c:pt>
                <c:pt idx="11" formatCode="_(* #,##0_);_(* \(#,##0\);_(* &quot;-&quot;??_);_(@_)">
                  <c:v>20</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pt idx="3">
                  <c:v>0</c:v>
                </c:pt>
                <c:pt idx="4" formatCode="_(* #,##0_);_(* \(#,##0\);_(* &quot;-&quot;??_);_(@_)">
                  <c:v>18</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27223840"/>
        <c:axId val="227224400"/>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0.09</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280671280"/>
        <c:axId val="280671840"/>
      </c:lineChart>
      <c:catAx>
        <c:axId val="2272238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7224400"/>
        <c:crosses val="autoZero"/>
        <c:auto val="1"/>
        <c:lblAlgn val="ctr"/>
        <c:lblOffset val="100"/>
        <c:noMultiLvlLbl val="0"/>
      </c:catAx>
      <c:valAx>
        <c:axId val="227224400"/>
        <c:scaling>
          <c:orientation val="minMax"/>
          <c:max val="3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7223840"/>
        <c:crosses val="autoZero"/>
        <c:crossBetween val="between"/>
      </c:valAx>
      <c:valAx>
        <c:axId val="280671840"/>
        <c:scaling>
          <c:orientation val="minMax"/>
          <c:max val="1"/>
        </c:scaling>
        <c:delete val="0"/>
        <c:axPos val="r"/>
        <c:numFmt formatCode="0.00%" sourceLinked="1"/>
        <c:majorTickMark val="out"/>
        <c:minorTickMark val="none"/>
        <c:tickLblPos val="nextTo"/>
        <c:crossAx val="280671280"/>
        <c:crosses val="max"/>
        <c:crossBetween val="between"/>
      </c:valAx>
      <c:catAx>
        <c:axId val="280671280"/>
        <c:scaling>
          <c:orientation val="minMax"/>
        </c:scaling>
        <c:delete val="1"/>
        <c:axPos val="b"/>
        <c:majorTickMark val="out"/>
        <c:minorTickMark val="none"/>
        <c:tickLblPos val="nextTo"/>
        <c:crossAx val="28067184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pt idx="3">
                  <c:v>0</c:v>
                </c:pt>
                <c:pt idx="4">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280666240"/>
        <c:axId val="280664560"/>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229917568"/>
        <c:axId val="280667360"/>
      </c:lineChart>
      <c:catAx>
        <c:axId val="280666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0664560"/>
        <c:crosses val="autoZero"/>
        <c:auto val="1"/>
        <c:lblAlgn val="ctr"/>
        <c:lblOffset val="100"/>
        <c:noMultiLvlLbl val="0"/>
      </c:catAx>
      <c:valAx>
        <c:axId val="280664560"/>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0666240"/>
        <c:crosses val="autoZero"/>
        <c:crossBetween val="between"/>
      </c:valAx>
      <c:valAx>
        <c:axId val="280667360"/>
        <c:scaling>
          <c:orientation val="minMax"/>
          <c:max val="1"/>
        </c:scaling>
        <c:delete val="0"/>
        <c:axPos val="r"/>
        <c:numFmt formatCode="0.00%" sourceLinked="1"/>
        <c:majorTickMark val="out"/>
        <c:minorTickMark val="none"/>
        <c:tickLblPos val="nextTo"/>
        <c:crossAx val="229917568"/>
        <c:crosses val="max"/>
        <c:crossBetween val="between"/>
      </c:valAx>
      <c:catAx>
        <c:axId val="229917568"/>
        <c:scaling>
          <c:orientation val="minMax"/>
        </c:scaling>
        <c:delete val="1"/>
        <c:axPos val="b"/>
        <c:majorTickMark val="out"/>
        <c:minorTickMark val="none"/>
        <c:tickLblPos val="nextTo"/>
        <c:crossAx val="28066736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616</c:v>
                </c:pt>
                <c:pt idx="9">
                  <c:v>816</c:v>
                </c:pt>
                <c:pt idx="10">
                  <c:v>616</c:v>
                </c:pt>
                <c:pt idx="11">
                  <c:v>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pt idx="3">
                  <c:v>400</c:v>
                </c:pt>
                <c:pt idx="4">
                  <c:v>171</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229912528"/>
        <c:axId val="229911968"/>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1.3479484520811732E-2</c:v>
                </c:pt>
                <c:pt idx="1">
                  <c:v>1.3479484520811732E-2</c:v>
                </c:pt>
                <c:pt idx="2">
                  <c:v>5.9398607613686864E-2</c:v>
                </c:pt>
                <c:pt idx="3">
                  <c:v>0.11864908902384833</c:v>
                </c:pt>
                <c:pt idx="4">
                  <c:v>0.14397866982669236</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221110992"/>
        <c:axId val="229911408"/>
      </c:lineChart>
      <c:catAx>
        <c:axId val="2299125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9911968"/>
        <c:crosses val="autoZero"/>
        <c:auto val="1"/>
        <c:lblAlgn val="ctr"/>
        <c:lblOffset val="100"/>
        <c:noMultiLvlLbl val="0"/>
      </c:catAx>
      <c:valAx>
        <c:axId val="229911968"/>
        <c:scaling>
          <c:orientation val="minMax"/>
          <c:max val="8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9912528"/>
        <c:crosses val="autoZero"/>
        <c:crossBetween val="between"/>
      </c:valAx>
      <c:valAx>
        <c:axId val="229911408"/>
        <c:scaling>
          <c:orientation val="minMax"/>
          <c:max val="1"/>
        </c:scaling>
        <c:delete val="0"/>
        <c:axPos val="r"/>
        <c:numFmt formatCode="0.00%" sourceLinked="1"/>
        <c:majorTickMark val="out"/>
        <c:minorTickMark val="none"/>
        <c:tickLblPos val="nextTo"/>
        <c:crossAx val="221110992"/>
        <c:crosses val="max"/>
        <c:crossBetween val="between"/>
        <c:majorUnit val="0.1"/>
      </c:valAx>
      <c:catAx>
        <c:axId val="221110992"/>
        <c:scaling>
          <c:orientation val="minMax"/>
        </c:scaling>
        <c:delete val="1"/>
        <c:axPos val="b"/>
        <c:majorTickMark val="out"/>
        <c:minorTickMark val="none"/>
        <c:tickLblPos val="nextTo"/>
        <c:crossAx val="2299114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223</c:v>
                </c:pt>
                <c:pt idx="10">
                  <c:v>67</c:v>
                </c:pt>
                <c:pt idx="11">
                  <c:v>41</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pt idx="3">
                  <c:v>32</c:v>
                </c:pt>
                <c:pt idx="4">
                  <c:v>43</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221107632"/>
        <c:axId val="200623072"/>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8.2063305978898014E-3</c:v>
                </c:pt>
                <c:pt idx="1">
                  <c:v>8.2063305978898014E-3</c:v>
                </c:pt>
                <c:pt idx="2">
                  <c:v>8.2063305978898014E-3</c:v>
                </c:pt>
                <c:pt idx="3">
                  <c:v>2.6963657678780773E-2</c:v>
                </c:pt>
                <c:pt idx="4">
                  <c:v>5.216881594372802E-2</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200617472"/>
        <c:axId val="200618592"/>
      </c:lineChart>
      <c:catAx>
        <c:axId val="221107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0623072"/>
        <c:crosses val="autoZero"/>
        <c:auto val="1"/>
        <c:lblAlgn val="ctr"/>
        <c:lblOffset val="100"/>
        <c:noMultiLvlLbl val="0"/>
      </c:catAx>
      <c:valAx>
        <c:axId val="200623072"/>
        <c:scaling>
          <c:orientation val="minMax"/>
          <c:max val="2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1107632"/>
        <c:crosses val="autoZero"/>
        <c:crossBetween val="between"/>
      </c:valAx>
      <c:valAx>
        <c:axId val="200618592"/>
        <c:scaling>
          <c:orientation val="minMax"/>
          <c:max val="1"/>
        </c:scaling>
        <c:delete val="0"/>
        <c:axPos val="r"/>
        <c:numFmt formatCode="0.00%" sourceLinked="1"/>
        <c:majorTickMark val="out"/>
        <c:minorTickMark val="none"/>
        <c:tickLblPos val="nextTo"/>
        <c:crossAx val="200617472"/>
        <c:crosses val="max"/>
        <c:crossBetween val="between"/>
        <c:majorUnit val="0.1"/>
      </c:valAx>
      <c:catAx>
        <c:axId val="200617472"/>
        <c:scaling>
          <c:orientation val="minMax"/>
        </c:scaling>
        <c:delete val="1"/>
        <c:axPos val="b"/>
        <c:majorTickMark val="out"/>
        <c:minorTickMark val="none"/>
        <c:tickLblPos val="nextTo"/>
        <c:crossAx val="20061859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pt idx="3">
                  <c:v>16</c:v>
                </c:pt>
                <c:pt idx="4">
                  <c:v>21</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00271808"/>
        <c:axId val="200274608"/>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6.6666666666666671E-3</c:v>
                </c:pt>
                <c:pt idx="2">
                  <c:v>6.3333333333333325E-2</c:v>
                </c:pt>
                <c:pt idx="3">
                  <c:v>0.11666666666666667</c:v>
                </c:pt>
                <c:pt idx="4">
                  <c:v>0.18666666666666668</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218386512"/>
        <c:axId val="224762784"/>
      </c:lineChart>
      <c:catAx>
        <c:axId val="200271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0274608"/>
        <c:crosses val="autoZero"/>
        <c:auto val="1"/>
        <c:lblAlgn val="ctr"/>
        <c:lblOffset val="100"/>
        <c:noMultiLvlLbl val="0"/>
      </c:catAx>
      <c:valAx>
        <c:axId val="200274608"/>
        <c:scaling>
          <c:orientation val="minMax"/>
          <c:max val="3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0271808"/>
        <c:crosses val="autoZero"/>
        <c:crossBetween val="between"/>
      </c:valAx>
      <c:valAx>
        <c:axId val="224762784"/>
        <c:scaling>
          <c:orientation val="minMax"/>
          <c:max val="1"/>
        </c:scaling>
        <c:delete val="0"/>
        <c:axPos val="r"/>
        <c:numFmt formatCode="0.00%" sourceLinked="1"/>
        <c:majorTickMark val="out"/>
        <c:minorTickMark val="none"/>
        <c:tickLblPos val="nextTo"/>
        <c:crossAx val="218386512"/>
        <c:crosses val="max"/>
        <c:crossBetween val="between"/>
        <c:majorUnit val="0.1"/>
      </c:valAx>
      <c:catAx>
        <c:axId val="218386512"/>
        <c:scaling>
          <c:orientation val="minMax"/>
        </c:scaling>
        <c:delete val="1"/>
        <c:axPos val="b"/>
        <c:majorTickMark val="out"/>
        <c:minorTickMark val="none"/>
        <c:tickLblPos val="nextTo"/>
        <c:crossAx val="22476278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pt idx="3">
                  <c:v>0</c:v>
                </c:pt>
                <c:pt idx="4">
                  <c:v>0</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18391552"/>
        <c:axId val="218392112"/>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218393232"/>
        <c:axId val="218392672"/>
      </c:lineChart>
      <c:catAx>
        <c:axId val="2183915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8392112"/>
        <c:crosses val="autoZero"/>
        <c:auto val="1"/>
        <c:lblAlgn val="ctr"/>
        <c:lblOffset val="100"/>
        <c:noMultiLvlLbl val="0"/>
      </c:catAx>
      <c:valAx>
        <c:axId val="218392112"/>
        <c:scaling>
          <c:orientation val="minMax"/>
          <c:max val="2"/>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8391552"/>
        <c:crosses val="autoZero"/>
        <c:crossBetween val="between"/>
      </c:valAx>
      <c:valAx>
        <c:axId val="218392672"/>
        <c:scaling>
          <c:orientation val="minMax"/>
          <c:max val="1"/>
        </c:scaling>
        <c:delete val="0"/>
        <c:axPos val="r"/>
        <c:numFmt formatCode="0.00%" sourceLinked="1"/>
        <c:majorTickMark val="out"/>
        <c:minorTickMark val="none"/>
        <c:tickLblPos val="nextTo"/>
        <c:crossAx val="218393232"/>
        <c:crosses val="max"/>
        <c:crossBetween val="between"/>
        <c:majorUnit val="0.1"/>
      </c:valAx>
      <c:catAx>
        <c:axId val="218393232"/>
        <c:scaling>
          <c:orientation val="minMax"/>
        </c:scaling>
        <c:delete val="1"/>
        <c:axPos val="b"/>
        <c:majorTickMark val="out"/>
        <c:minorTickMark val="none"/>
        <c:tickLblPos val="nextTo"/>
        <c:crossAx val="21839267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225704848"/>
        <c:axId val="225705408"/>
      </c:lineChart>
      <c:catAx>
        <c:axId val="22570484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5705408"/>
        <c:crosses val="autoZero"/>
        <c:auto val="1"/>
        <c:lblAlgn val="ctr"/>
        <c:lblOffset val="100"/>
        <c:noMultiLvlLbl val="0"/>
      </c:catAx>
      <c:valAx>
        <c:axId val="2257054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570484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311"/>
      <c r="B2" s="311"/>
      <c r="C2" s="296" t="s">
        <v>24</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303"/>
    </row>
    <row r="3" spans="1:67" s="118" customFormat="1" ht="45.75" customHeight="1" x14ac:dyDescent="0.25">
      <c r="A3" s="311"/>
      <c r="B3" s="311"/>
      <c r="C3" s="296" t="s">
        <v>25</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304"/>
    </row>
    <row r="4" spans="1:67" s="118" customFormat="1" ht="45.75" customHeight="1" x14ac:dyDescent="0.25">
      <c r="A4" s="311"/>
      <c r="B4" s="311"/>
      <c r="C4" s="296" t="s">
        <v>198</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304"/>
    </row>
    <row r="5" spans="1:67" s="118" customFormat="1" ht="45.75" customHeight="1" x14ac:dyDescent="0.25">
      <c r="A5" s="311"/>
      <c r="B5" s="311"/>
      <c r="C5" s="314" t="s">
        <v>29</v>
      </c>
      <c r="D5" s="314"/>
      <c r="E5" s="314"/>
      <c r="F5" s="314"/>
      <c r="G5" s="314"/>
      <c r="H5" s="314"/>
      <c r="I5" s="314"/>
      <c r="J5" s="314"/>
      <c r="K5" s="314"/>
      <c r="L5" s="314"/>
      <c r="M5" s="314"/>
      <c r="N5" s="314"/>
      <c r="O5" s="314"/>
      <c r="P5" s="314"/>
      <c r="Q5" s="314"/>
      <c r="R5" s="301" t="s">
        <v>189</v>
      </c>
      <c r="S5" s="301"/>
      <c r="T5" s="301"/>
      <c r="U5" s="301"/>
      <c r="V5" s="301"/>
      <c r="W5" s="301"/>
      <c r="X5" s="301"/>
      <c r="Y5" s="301"/>
      <c r="Z5" s="301"/>
      <c r="AA5" s="301"/>
      <c r="AB5" s="301"/>
      <c r="AC5" s="301"/>
      <c r="AD5" s="301"/>
      <c r="AE5" s="301"/>
      <c r="AF5" s="305"/>
    </row>
    <row r="6" spans="1:67" s="119" customFormat="1" ht="30.75" customHeight="1" x14ac:dyDescent="0.25">
      <c r="D6" s="120"/>
      <c r="K6" s="121"/>
      <c r="AA6" s="122"/>
    </row>
    <row r="7" spans="1:67" s="119" customFormat="1" ht="42" customHeight="1" x14ac:dyDescent="0.25">
      <c r="B7" s="123" t="s">
        <v>32</v>
      </c>
      <c r="C7" s="310" t="e">
        <f>+#REF!</f>
        <v>#REF!</v>
      </c>
      <c r="D7" s="310"/>
      <c r="E7" s="310"/>
      <c r="F7" s="310"/>
      <c r="G7" s="310"/>
      <c r="K7" s="121"/>
      <c r="AA7" s="122"/>
    </row>
    <row r="8" spans="1:67" s="119" customFormat="1" ht="42" customHeight="1" x14ac:dyDescent="0.25">
      <c r="B8" s="123" t="s">
        <v>1</v>
      </c>
      <c r="C8" s="310" t="e">
        <f>+#REF!</f>
        <v>#REF!</v>
      </c>
      <c r="D8" s="310"/>
      <c r="E8" s="310"/>
      <c r="F8" s="310"/>
      <c r="G8" s="310"/>
      <c r="K8" s="121"/>
      <c r="AA8" s="122"/>
    </row>
    <row r="9" spans="1:67" s="119" customFormat="1" ht="42" customHeight="1" x14ac:dyDescent="0.25">
      <c r="B9" s="124" t="s">
        <v>30</v>
      </c>
      <c r="C9" s="310" t="e">
        <f>+#REF!</f>
        <v>#REF!</v>
      </c>
      <c r="D9" s="310"/>
      <c r="E9" s="310"/>
      <c r="F9" s="310"/>
      <c r="G9" s="310"/>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85" t="str">
        <f>+'[1]Sección 1. Metas - Magnitud'!B13</f>
        <v>PLAN DE DESARROLLO - BOGOTÁ MEJOR PARA TODOS 2016-2020</v>
      </c>
      <c r="B11" s="286"/>
      <c r="C11" s="286"/>
      <c r="D11" s="286"/>
      <c r="E11" s="286"/>
      <c r="F11" s="286"/>
      <c r="G11" s="286"/>
      <c r="H11" s="287"/>
      <c r="I11" s="307" t="s">
        <v>36</v>
      </c>
      <c r="J11" s="308"/>
      <c r="K11" s="308"/>
      <c r="L11" s="308"/>
      <c r="M11" s="308"/>
      <c r="N11" s="309"/>
      <c r="O11" s="302" t="s">
        <v>38</v>
      </c>
      <c r="P11" s="302"/>
      <c r="Q11" s="302"/>
      <c r="R11" s="302"/>
      <c r="S11" s="302"/>
      <c r="T11" s="302"/>
      <c r="U11" s="302"/>
      <c r="V11" s="302"/>
      <c r="W11" s="302"/>
      <c r="X11" s="302"/>
      <c r="Y11" s="302"/>
      <c r="Z11" s="302"/>
      <c r="AA11" s="302"/>
      <c r="AB11" s="302"/>
      <c r="AC11" s="302"/>
      <c r="AD11" s="285" t="s">
        <v>18</v>
      </c>
      <c r="AE11" s="286"/>
      <c r="AF11" s="287"/>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51" t="s">
        <v>154</v>
      </c>
      <c r="B13" s="251" t="str">
        <f>+'[2]Sección 1. Metas - Magnitud'!I15</f>
        <v>Demarcar 2.600 kilómetro carril de vías</v>
      </c>
      <c r="C13" s="251">
        <v>224</v>
      </c>
      <c r="D13" s="251" t="s">
        <v>187</v>
      </c>
      <c r="E13" s="251">
        <v>171</v>
      </c>
      <c r="F13" s="255" t="s">
        <v>175</v>
      </c>
      <c r="G13" s="251" t="s">
        <v>152</v>
      </c>
      <c r="H13" s="251" t="s">
        <v>70</v>
      </c>
      <c r="I13" s="306" t="e">
        <f>SUM(J13:N14)</f>
        <v>#REF!</v>
      </c>
      <c r="J13" s="288" t="e">
        <f>+#REF!</f>
        <v>#REF!</v>
      </c>
      <c r="K13" s="290" t="e">
        <f>+#REF!</f>
        <v>#REF!</v>
      </c>
      <c r="L13" s="312" t="e">
        <f>+#REF!</f>
        <v>#REF!</v>
      </c>
      <c r="M13" s="288" t="e">
        <f>+#REF!</f>
        <v>#REF!</v>
      </c>
      <c r="N13" s="288" t="e">
        <f>+#REF!</f>
        <v>#REF!</v>
      </c>
      <c r="O13" s="283" t="e">
        <f>+#REF!</f>
        <v>#REF!</v>
      </c>
      <c r="P13" s="283">
        <v>6.45</v>
      </c>
      <c r="Q13" s="283">
        <v>31.03</v>
      </c>
      <c r="R13" s="283"/>
      <c r="S13" s="283" t="e">
        <f>+#REF!</f>
        <v>#REF!</v>
      </c>
      <c r="T13" s="283" t="e">
        <f>+#REF!</f>
        <v>#REF!</v>
      </c>
      <c r="U13" s="283" t="e">
        <f>+#REF!</f>
        <v>#REF!</v>
      </c>
      <c r="V13" s="283" t="e">
        <f>+#REF!</f>
        <v>#REF!</v>
      </c>
      <c r="W13" s="283" t="e">
        <f>+#REF!</f>
        <v>#REF!</v>
      </c>
      <c r="X13" s="283" t="e">
        <f>+#REF!</f>
        <v>#REF!</v>
      </c>
      <c r="Y13" s="283" t="e">
        <f>+#REF!</f>
        <v>#REF!</v>
      </c>
      <c r="Z13" s="283" t="e">
        <f>+#REF!</f>
        <v>#REF!</v>
      </c>
      <c r="AA13" s="294" t="e">
        <f>SUM(O13:Z14)</f>
        <v>#REF!</v>
      </c>
      <c r="AB13" s="258" t="e">
        <f>+AA13/K13</f>
        <v>#REF!</v>
      </c>
      <c r="AC13" s="258" t="e">
        <f>+(J13+AA13)/I13</f>
        <v>#REF!</v>
      </c>
      <c r="AD13" s="292" t="s">
        <v>219</v>
      </c>
      <c r="AE13" s="245" t="s">
        <v>223</v>
      </c>
      <c r="AF13" s="292"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1"/>
      <c r="B14" s="251"/>
      <c r="C14" s="251"/>
      <c r="D14" s="251"/>
      <c r="E14" s="251"/>
      <c r="F14" s="255"/>
      <c r="G14" s="251"/>
      <c r="H14" s="251"/>
      <c r="I14" s="306"/>
      <c r="J14" s="289"/>
      <c r="K14" s="291"/>
      <c r="L14" s="313"/>
      <c r="M14" s="289"/>
      <c r="N14" s="289"/>
      <c r="O14" s="284"/>
      <c r="P14" s="284"/>
      <c r="Q14" s="284"/>
      <c r="R14" s="284"/>
      <c r="S14" s="284"/>
      <c r="T14" s="284"/>
      <c r="U14" s="284"/>
      <c r="V14" s="284"/>
      <c r="W14" s="284"/>
      <c r="X14" s="284"/>
      <c r="Y14" s="284"/>
      <c r="Z14" s="284"/>
      <c r="AA14" s="295"/>
      <c r="AB14" s="258"/>
      <c r="AC14" s="258"/>
      <c r="AD14" s="293"/>
      <c r="AE14" s="246"/>
      <c r="AF14" s="293"/>
    </row>
    <row r="15" spans="1:67" ht="89.25" customHeight="1" x14ac:dyDescent="0.25">
      <c r="A15" s="251" t="s">
        <v>154</v>
      </c>
      <c r="B15" s="251" t="str">
        <f>+'[2]Sección 1. Metas - Magnitud'!I18</f>
        <v>Instalar 35.000 señales verticales de pedestal</v>
      </c>
      <c r="C15" s="251">
        <v>223</v>
      </c>
      <c r="D15" s="251" t="s">
        <v>188</v>
      </c>
      <c r="E15" s="251">
        <v>170</v>
      </c>
      <c r="F15" s="255" t="s">
        <v>174</v>
      </c>
      <c r="G15" s="251" t="s">
        <v>152</v>
      </c>
      <c r="H15" s="251" t="s">
        <v>70</v>
      </c>
      <c r="I15" s="306" t="e">
        <f>SUM(J15:N16)</f>
        <v>#REF!</v>
      </c>
      <c r="J15" s="281" t="e">
        <f>+#REF!</f>
        <v>#REF!</v>
      </c>
      <c r="K15" s="297" t="e">
        <f>+#REF!</f>
        <v>#REF!</v>
      </c>
      <c r="L15" s="299" t="e">
        <f>+#REF!</f>
        <v>#REF!</v>
      </c>
      <c r="M15" s="281" t="e">
        <f>+#REF!</f>
        <v>#REF!</v>
      </c>
      <c r="N15" s="281" t="e">
        <f>+#REF!</f>
        <v>#REF!</v>
      </c>
      <c r="O15" s="283">
        <v>53</v>
      </c>
      <c r="P15" s="283">
        <v>712</v>
      </c>
      <c r="Q15" s="283">
        <v>881</v>
      </c>
      <c r="R15" s="283"/>
      <c r="S15" s="283" t="e">
        <f>+#REF!</f>
        <v>#REF!</v>
      </c>
      <c r="T15" s="283" t="e">
        <f>+#REF!</f>
        <v>#REF!</v>
      </c>
      <c r="U15" s="283" t="e">
        <f>+#REF!</f>
        <v>#REF!</v>
      </c>
      <c r="V15" s="283" t="e">
        <f>+#REF!</f>
        <v>#REF!</v>
      </c>
      <c r="W15" s="283" t="e">
        <f>+#REF!</f>
        <v>#REF!</v>
      </c>
      <c r="X15" s="283" t="e">
        <f>+#REF!</f>
        <v>#REF!</v>
      </c>
      <c r="Y15" s="283" t="e">
        <f>+#REF!</f>
        <v>#REF!</v>
      </c>
      <c r="Z15" s="283" t="e">
        <f>+#REF!</f>
        <v>#REF!</v>
      </c>
      <c r="AA15" s="294" t="e">
        <f>SUM(O15:Z16)</f>
        <v>#REF!</v>
      </c>
      <c r="AB15" s="258" t="e">
        <f>+AA15/K15</f>
        <v>#REF!</v>
      </c>
      <c r="AC15" s="258" t="e">
        <f>+(J15+AA15)/I15</f>
        <v>#REF!</v>
      </c>
      <c r="AD15" s="292" t="s">
        <v>221</v>
      </c>
      <c r="AE15" s="245" t="s">
        <v>223</v>
      </c>
      <c r="AF15" s="292" t="s">
        <v>222</v>
      </c>
    </row>
    <row r="16" spans="1:67" ht="140.25" customHeight="1" x14ac:dyDescent="0.25">
      <c r="A16" s="251"/>
      <c r="B16" s="251"/>
      <c r="C16" s="251"/>
      <c r="D16" s="251"/>
      <c r="E16" s="251"/>
      <c r="F16" s="255"/>
      <c r="G16" s="251"/>
      <c r="H16" s="251"/>
      <c r="I16" s="306"/>
      <c r="J16" s="282"/>
      <c r="K16" s="298"/>
      <c r="L16" s="300"/>
      <c r="M16" s="282"/>
      <c r="N16" s="282"/>
      <c r="O16" s="284"/>
      <c r="P16" s="284"/>
      <c r="Q16" s="284"/>
      <c r="R16" s="284"/>
      <c r="S16" s="284"/>
      <c r="T16" s="284"/>
      <c r="U16" s="284"/>
      <c r="V16" s="284"/>
      <c r="W16" s="284"/>
      <c r="X16" s="284"/>
      <c r="Y16" s="284"/>
      <c r="Z16" s="284"/>
      <c r="AA16" s="295"/>
      <c r="AB16" s="258"/>
      <c r="AC16" s="258"/>
      <c r="AD16" s="293"/>
      <c r="AE16" s="246"/>
      <c r="AF16" s="293"/>
    </row>
    <row r="17" spans="1:32" ht="62.25" customHeight="1" x14ac:dyDescent="0.25">
      <c r="A17" s="251" t="s">
        <v>154</v>
      </c>
      <c r="B17" s="252" t="str">
        <f>+'[2]Sección 1. Metas - Magnitud'!I45</f>
        <v>Realizar el 100% de las actividades para la segunda fase del Sistema Inteligente de Tranporte - SIT</v>
      </c>
      <c r="C17" s="251">
        <v>231</v>
      </c>
      <c r="D17" s="251" t="s">
        <v>176</v>
      </c>
      <c r="E17" s="251">
        <v>178</v>
      </c>
      <c r="F17" s="255" t="s">
        <v>177</v>
      </c>
      <c r="G17" s="251" t="s">
        <v>151</v>
      </c>
      <c r="H17" s="251" t="s">
        <v>70</v>
      </c>
      <c r="I17" s="259">
        <f>SUM(J17:N18)</f>
        <v>1</v>
      </c>
      <c r="J17" s="256">
        <v>0.05</v>
      </c>
      <c r="K17" s="253">
        <v>0.28999999999999998</v>
      </c>
      <c r="L17" s="269">
        <v>0.25</v>
      </c>
      <c r="M17" s="253">
        <v>0.4</v>
      </c>
      <c r="N17" s="253">
        <v>0.01</v>
      </c>
      <c r="O17" s="261">
        <v>0.19</v>
      </c>
      <c r="P17" s="262"/>
      <c r="Q17" s="262"/>
      <c r="R17" s="265">
        <v>0</v>
      </c>
      <c r="S17" s="266"/>
      <c r="T17" s="266"/>
      <c r="U17" s="275">
        <v>0</v>
      </c>
      <c r="V17" s="276"/>
      <c r="W17" s="276"/>
      <c r="X17" s="275">
        <v>0</v>
      </c>
      <c r="Y17" s="276"/>
      <c r="Z17" s="276"/>
      <c r="AA17" s="279">
        <f>+R17+O17+U17+X17</f>
        <v>0.19</v>
      </c>
      <c r="AB17" s="258">
        <f>+AA17/K17</f>
        <v>0.65517241379310354</v>
      </c>
      <c r="AC17" s="258">
        <f>+(J17+AA17)/I17</f>
        <v>0.24</v>
      </c>
      <c r="AD17" s="271" t="s">
        <v>224</v>
      </c>
      <c r="AE17" s="245" t="s">
        <v>223</v>
      </c>
      <c r="AF17" s="271" t="s">
        <v>225</v>
      </c>
    </row>
    <row r="18" spans="1:32" ht="200.25" customHeight="1" x14ac:dyDescent="0.25">
      <c r="A18" s="251"/>
      <c r="B18" s="252"/>
      <c r="C18" s="251"/>
      <c r="D18" s="251"/>
      <c r="E18" s="251"/>
      <c r="F18" s="255"/>
      <c r="G18" s="251"/>
      <c r="H18" s="251"/>
      <c r="I18" s="260"/>
      <c r="J18" s="257"/>
      <c r="K18" s="254"/>
      <c r="L18" s="270"/>
      <c r="M18" s="254"/>
      <c r="N18" s="254"/>
      <c r="O18" s="263"/>
      <c r="P18" s="264"/>
      <c r="Q18" s="264"/>
      <c r="R18" s="267"/>
      <c r="S18" s="268"/>
      <c r="T18" s="268"/>
      <c r="U18" s="277"/>
      <c r="V18" s="278"/>
      <c r="W18" s="278"/>
      <c r="X18" s="277"/>
      <c r="Y18" s="278"/>
      <c r="Z18" s="278"/>
      <c r="AA18" s="280"/>
      <c r="AB18" s="258"/>
      <c r="AC18" s="258"/>
      <c r="AD18" s="272"/>
      <c r="AE18" s="246"/>
      <c r="AF18" s="272"/>
    </row>
    <row r="19" spans="1:32" ht="62.25" customHeight="1" x14ac:dyDescent="0.25">
      <c r="A19" s="251" t="s">
        <v>154</v>
      </c>
      <c r="B19" s="252" t="str">
        <f>+'[2]Sección 1. Metas - Magnitud'!I48</f>
        <v>Realizar el 100% de las actividades para la segunda fase de Semáforos Inteligentes.</v>
      </c>
      <c r="C19" s="251">
        <v>232</v>
      </c>
      <c r="D19" s="251" t="s">
        <v>178</v>
      </c>
      <c r="E19" s="251">
        <v>179</v>
      </c>
      <c r="F19" s="255" t="s">
        <v>179</v>
      </c>
      <c r="G19" s="251" t="s">
        <v>151</v>
      </c>
      <c r="H19" s="251" t="s">
        <v>70</v>
      </c>
      <c r="I19" s="259">
        <f>SUM(J19:N20)</f>
        <v>1</v>
      </c>
      <c r="J19" s="256">
        <v>0.01</v>
      </c>
      <c r="K19" s="253">
        <v>0.15</v>
      </c>
      <c r="L19" s="269">
        <v>0.42</v>
      </c>
      <c r="M19" s="253">
        <v>0.42</v>
      </c>
      <c r="N19" s="253">
        <v>0</v>
      </c>
      <c r="O19" s="247">
        <v>0.35</v>
      </c>
      <c r="P19" s="248"/>
      <c r="Q19" s="248"/>
      <c r="R19" s="261">
        <v>0</v>
      </c>
      <c r="S19" s="262"/>
      <c r="T19" s="262"/>
      <c r="U19" s="247">
        <v>0</v>
      </c>
      <c r="V19" s="248"/>
      <c r="W19" s="248"/>
      <c r="X19" s="247">
        <v>0</v>
      </c>
      <c r="Y19" s="248"/>
      <c r="Z19" s="248"/>
      <c r="AA19" s="273">
        <f>+R19+O19+U19+X19</f>
        <v>0.35</v>
      </c>
      <c r="AB19" s="258">
        <f>+AA19/K19</f>
        <v>2.3333333333333335</v>
      </c>
      <c r="AC19" s="258">
        <f>+(J19+AA19)/I19</f>
        <v>0.36</v>
      </c>
      <c r="AD19" s="271" t="s">
        <v>227</v>
      </c>
      <c r="AE19" s="245" t="s">
        <v>223</v>
      </c>
      <c r="AF19" s="271" t="s">
        <v>225</v>
      </c>
    </row>
    <row r="20" spans="1:32" ht="298.5" customHeight="1" x14ac:dyDescent="0.25">
      <c r="A20" s="251"/>
      <c r="B20" s="252"/>
      <c r="C20" s="251"/>
      <c r="D20" s="251"/>
      <c r="E20" s="251"/>
      <c r="F20" s="255"/>
      <c r="G20" s="251"/>
      <c r="H20" s="251"/>
      <c r="I20" s="260"/>
      <c r="J20" s="257"/>
      <c r="K20" s="254"/>
      <c r="L20" s="270"/>
      <c r="M20" s="254"/>
      <c r="N20" s="254"/>
      <c r="O20" s="249"/>
      <c r="P20" s="250"/>
      <c r="Q20" s="250"/>
      <c r="R20" s="263"/>
      <c r="S20" s="264"/>
      <c r="T20" s="264"/>
      <c r="U20" s="249"/>
      <c r="V20" s="250"/>
      <c r="W20" s="250"/>
      <c r="X20" s="249"/>
      <c r="Y20" s="250"/>
      <c r="Z20" s="250"/>
      <c r="AA20" s="274"/>
      <c r="AB20" s="258"/>
      <c r="AC20" s="258"/>
      <c r="AD20" s="272"/>
      <c r="AE20" s="246"/>
      <c r="AF20" s="272"/>
    </row>
    <row r="21" spans="1:32" ht="62.25" customHeight="1" x14ac:dyDescent="0.25">
      <c r="A21" s="251" t="s">
        <v>154</v>
      </c>
      <c r="B21" s="252" t="str">
        <f>+'[2]Sección 1. Metas - Magnitud'!I51</f>
        <v>Realizar el 100% de las actividades para la primera fase de Detección Electrónica DEI</v>
      </c>
      <c r="C21" s="251">
        <v>233</v>
      </c>
      <c r="D21" s="251" t="s">
        <v>180</v>
      </c>
      <c r="E21" s="251">
        <v>180</v>
      </c>
      <c r="F21" s="255" t="s">
        <v>181</v>
      </c>
      <c r="G21" s="251" t="s">
        <v>151</v>
      </c>
      <c r="H21" s="251" t="s">
        <v>70</v>
      </c>
      <c r="I21" s="259">
        <f>SUM(J21:N22)</f>
        <v>1</v>
      </c>
      <c r="J21" s="256">
        <v>0.01</v>
      </c>
      <c r="K21" s="253">
        <v>0.1</v>
      </c>
      <c r="L21" s="269">
        <v>0.3</v>
      </c>
      <c r="M21" s="253">
        <v>0.55000000000000004</v>
      </c>
      <c r="N21" s="253">
        <v>0.04</v>
      </c>
      <c r="O21" s="247">
        <v>4.4999999999999998E-2</v>
      </c>
      <c r="P21" s="248"/>
      <c r="Q21" s="248"/>
      <c r="R21" s="247">
        <v>0</v>
      </c>
      <c r="S21" s="248"/>
      <c r="T21" s="248"/>
      <c r="U21" s="247">
        <v>0</v>
      </c>
      <c r="V21" s="248"/>
      <c r="W21" s="248"/>
      <c r="X21" s="247">
        <v>0</v>
      </c>
      <c r="Y21" s="248"/>
      <c r="Z21" s="248"/>
      <c r="AA21" s="273">
        <f>+R21+O21+U21+X21</f>
        <v>4.4999999999999998E-2</v>
      </c>
      <c r="AB21" s="258">
        <f>+AA21/K21</f>
        <v>0.44999999999999996</v>
      </c>
      <c r="AC21" s="258">
        <f>+(J21+AA21)/I21</f>
        <v>5.5E-2</v>
      </c>
      <c r="AD21" s="271" t="s">
        <v>228</v>
      </c>
      <c r="AE21" s="245" t="s">
        <v>223</v>
      </c>
      <c r="AF21" s="271" t="s">
        <v>225</v>
      </c>
    </row>
    <row r="22" spans="1:32" ht="124.5" customHeight="1" x14ac:dyDescent="0.25">
      <c r="A22" s="251"/>
      <c r="B22" s="252"/>
      <c r="C22" s="251"/>
      <c r="D22" s="251"/>
      <c r="E22" s="251"/>
      <c r="F22" s="255"/>
      <c r="G22" s="251"/>
      <c r="H22" s="251"/>
      <c r="I22" s="260"/>
      <c r="J22" s="257"/>
      <c r="K22" s="254"/>
      <c r="L22" s="270"/>
      <c r="M22" s="254"/>
      <c r="N22" s="254"/>
      <c r="O22" s="249"/>
      <c r="P22" s="250"/>
      <c r="Q22" s="250"/>
      <c r="R22" s="249"/>
      <c r="S22" s="250"/>
      <c r="T22" s="250"/>
      <c r="U22" s="249"/>
      <c r="V22" s="250"/>
      <c r="W22" s="250"/>
      <c r="X22" s="249"/>
      <c r="Y22" s="250"/>
      <c r="Z22" s="250"/>
      <c r="AA22" s="274"/>
      <c r="AB22" s="258"/>
      <c r="AC22" s="258"/>
      <c r="AD22" s="272"/>
      <c r="AE22" s="246"/>
      <c r="AF22" s="272"/>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58"/>
      <c r="K8" s="58"/>
      <c r="N8" s="6" t="s">
        <v>57</v>
      </c>
    </row>
    <row r="9" spans="2:14" ht="30.75" customHeight="1" x14ac:dyDescent="0.2">
      <c r="B9" s="98" t="s">
        <v>58</v>
      </c>
      <c r="C9" s="59">
        <v>14</v>
      </c>
      <c r="D9" s="406" t="s">
        <v>59</v>
      </c>
      <c r="E9" s="406"/>
      <c r="F9" s="357" t="s">
        <v>207</v>
      </c>
      <c r="G9" s="358"/>
      <c r="H9" s="358"/>
      <c r="I9" s="359"/>
      <c r="J9" s="17"/>
      <c r="K9" s="17"/>
      <c r="M9" s="14" t="s">
        <v>60</v>
      </c>
      <c r="N9" s="6" t="s">
        <v>61</v>
      </c>
    </row>
    <row r="10" spans="2:14" ht="30.75" customHeight="1" x14ac:dyDescent="0.2">
      <c r="B10" s="20" t="s">
        <v>62</v>
      </c>
      <c r="C10" s="60" t="s">
        <v>81</v>
      </c>
      <c r="D10" s="407" t="s">
        <v>63</v>
      </c>
      <c r="E10" s="408"/>
      <c r="F10" s="391" t="s">
        <v>155</v>
      </c>
      <c r="G10" s="392"/>
      <c r="H10" s="18" t="s">
        <v>64</v>
      </c>
      <c r="I10" s="76" t="s">
        <v>81</v>
      </c>
      <c r="J10" s="19"/>
      <c r="K10" s="19"/>
      <c r="M10" s="14" t="s">
        <v>65</v>
      </c>
      <c r="N10" s="6" t="s">
        <v>66</v>
      </c>
    </row>
    <row r="11" spans="2:14" ht="30.75" customHeight="1" x14ac:dyDescent="0.2">
      <c r="B11" s="20" t="s">
        <v>67</v>
      </c>
      <c r="C11" s="403" t="s">
        <v>156</v>
      </c>
      <c r="D11" s="403"/>
      <c r="E11" s="403"/>
      <c r="F11" s="403"/>
      <c r="G11" s="18" t="s">
        <v>68</v>
      </c>
      <c r="H11" s="404">
        <v>1032</v>
      </c>
      <c r="I11" s="405"/>
      <c r="J11" s="21"/>
      <c r="K11" s="21"/>
      <c r="M11" s="14" t="s">
        <v>69</v>
      </c>
      <c r="N11" s="6" t="s">
        <v>70</v>
      </c>
    </row>
    <row r="12" spans="2:14" ht="30.75" customHeight="1" x14ac:dyDescent="0.2">
      <c r="B12" s="20" t="s">
        <v>71</v>
      </c>
      <c r="C12" s="388" t="s">
        <v>65</v>
      </c>
      <c r="D12" s="388"/>
      <c r="E12" s="388"/>
      <c r="F12" s="388"/>
      <c r="G12" s="18" t="s">
        <v>72</v>
      </c>
      <c r="H12" s="523" t="s">
        <v>165</v>
      </c>
      <c r="I12" s="524"/>
      <c r="J12" s="22"/>
      <c r="K12" s="22"/>
      <c r="M12" s="23" t="s">
        <v>73</v>
      </c>
    </row>
    <row r="13" spans="2:14" ht="30.75" customHeight="1" x14ac:dyDescent="0.2">
      <c r="B13" s="20" t="s">
        <v>74</v>
      </c>
      <c r="C13" s="384" t="s">
        <v>45</v>
      </c>
      <c r="D13" s="384"/>
      <c r="E13" s="384"/>
      <c r="F13" s="384"/>
      <c r="G13" s="384"/>
      <c r="H13" s="384"/>
      <c r="I13" s="385"/>
      <c r="J13" s="24"/>
      <c r="K13" s="24"/>
      <c r="M13" s="23"/>
    </row>
    <row r="14" spans="2:14" ht="30.75" customHeight="1" x14ac:dyDescent="0.2">
      <c r="B14" s="20" t="s">
        <v>75</v>
      </c>
      <c r="C14" s="391" t="s">
        <v>153</v>
      </c>
      <c r="D14" s="392"/>
      <c r="E14" s="392"/>
      <c r="F14" s="392"/>
      <c r="G14" s="392"/>
      <c r="H14" s="392"/>
      <c r="I14" s="393"/>
      <c r="J14" s="19"/>
      <c r="K14" s="19"/>
      <c r="M14" s="23"/>
      <c r="N14" s="6" t="s">
        <v>76</v>
      </c>
    </row>
    <row r="15" spans="2:14" ht="30.75" customHeight="1" x14ac:dyDescent="0.2">
      <c r="B15" s="20" t="s">
        <v>77</v>
      </c>
      <c r="C15" s="357" t="s">
        <v>166</v>
      </c>
      <c r="D15" s="358"/>
      <c r="E15" s="358"/>
      <c r="F15" s="525"/>
      <c r="G15" s="18" t="s">
        <v>78</v>
      </c>
      <c r="H15" s="380" t="s">
        <v>91</v>
      </c>
      <c r="I15" s="381"/>
      <c r="J15" s="19"/>
      <c r="K15" s="19"/>
      <c r="M15" s="23" t="s">
        <v>80</v>
      </c>
      <c r="N15" s="6" t="s">
        <v>81</v>
      </c>
    </row>
    <row r="16" spans="2:14" ht="30.75" customHeight="1" x14ac:dyDescent="0.2">
      <c r="B16" s="20" t="s">
        <v>82</v>
      </c>
      <c r="C16" s="382" t="s">
        <v>215</v>
      </c>
      <c r="D16" s="383"/>
      <c r="E16" s="383"/>
      <c r="F16" s="383"/>
      <c r="G16" s="18" t="s">
        <v>83</v>
      </c>
      <c r="H16" s="380" t="s">
        <v>70</v>
      </c>
      <c r="I16" s="381"/>
      <c r="J16" s="19"/>
      <c r="K16" s="19"/>
      <c r="M16" s="23" t="s">
        <v>84</v>
      </c>
    </row>
    <row r="17" spans="2:14" ht="36" customHeight="1" x14ac:dyDescent="0.2">
      <c r="B17" s="20" t="s">
        <v>85</v>
      </c>
      <c r="C17" s="526" t="s">
        <v>167</v>
      </c>
      <c r="D17" s="527"/>
      <c r="E17" s="527"/>
      <c r="F17" s="527"/>
      <c r="G17" s="527"/>
      <c r="H17" s="527"/>
      <c r="I17" s="528"/>
      <c r="J17" s="24"/>
      <c r="K17" s="24"/>
      <c r="M17" s="23" t="s">
        <v>86</v>
      </c>
      <c r="N17" s="6" t="s">
        <v>39</v>
      </c>
    </row>
    <row r="18" spans="2:14" ht="30.75" customHeight="1" x14ac:dyDescent="0.2">
      <c r="B18" s="20" t="s">
        <v>87</v>
      </c>
      <c r="C18" s="357" t="s">
        <v>168</v>
      </c>
      <c r="D18" s="358"/>
      <c r="E18" s="358"/>
      <c r="F18" s="358"/>
      <c r="G18" s="358"/>
      <c r="H18" s="358"/>
      <c r="I18" s="359"/>
      <c r="J18" s="25"/>
      <c r="K18" s="25"/>
      <c r="M18" s="23" t="s">
        <v>88</v>
      </c>
      <c r="N18" s="6" t="s">
        <v>40</v>
      </c>
    </row>
    <row r="19" spans="2:14" ht="30.75" customHeight="1" x14ac:dyDescent="0.2">
      <c r="B19" s="20" t="s">
        <v>89</v>
      </c>
      <c r="C19" s="529" t="s">
        <v>200</v>
      </c>
      <c r="D19" s="530"/>
      <c r="E19" s="530"/>
      <c r="F19" s="530"/>
      <c r="G19" s="530"/>
      <c r="H19" s="530"/>
      <c r="I19" s="531"/>
      <c r="J19" s="26"/>
      <c r="K19" s="26"/>
      <c r="M19" s="23"/>
      <c r="N19" s="6" t="s">
        <v>41</v>
      </c>
    </row>
    <row r="20" spans="2:14" ht="30.75" customHeight="1" x14ac:dyDescent="0.2">
      <c r="B20" s="20" t="s">
        <v>90</v>
      </c>
      <c r="C20" s="532" t="s">
        <v>152</v>
      </c>
      <c r="D20" s="533"/>
      <c r="E20" s="533"/>
      <c r="F20" s="533"/>
      <c r="G20" s="533"/>
      <c r="H20" s="533"/>
      <c r="I20" s="534"/>
      <c r="J20" s="27"/>
      <c r="K20" s="27"/>
      <c r="M20" s="23" t="s">
        <v>91</v>
      </c>
      <c r="N20" s="6" t="s">
        <v>42</v>
      </c>
    </row>
    <row r="21" spans="2:14" ht="27.75" customHeight="1" x14ac:dyDescent="0.2">
      <c r="B21" s="373" t="s">
        <v>92</v>
      </c>
      <c r="C21" s="375" t="s">
        <v>93</v>
      </c>
      <c r="D21" s="375"/>
      <c r="E21" s="375"/>
      <c r="F21" s="376" t="s">
        <v>94</v>
      </c>
      <c r="G21" s="376"/>
      <c r="H21" s="376"/>
      <c r="I21" s="377"/>
      <c r="J21" s="28"/>
      <c r="K21" s="28"/>
      <c r="M21" s="23" t="s">
        <v>79</v>
      </c>
      <c r="N21" s="6" t="s">
        <v>43</v>
      </c>
    </row>
    <row r="22" spans="2:14" ht="27" customHeight="1" x14ac:dyDescent="0.2">
      <c r="B22" s="374"/>
      <c r="C22" s="529" t="s">
        <v>169</v>
      </c>
      <c r="D22" s="530"/>
      <c r="E22" s="535"/>
      <c r="F22" s="529" t="s">
        <v>171</v>
      </c>
      <c r="G22" s="530"/>
      <c r="H22" s="530"/>
      <c r="I22" s="531"/>
      <c r="J22" s="26"/>
      <c r="K22" s="26"/>
      <c r="M22" s="23" t="s">
        <v>95</v>
      </c>
      <c r="N22" s="6" t="s">
        <v>44</v>
      </c>
    </row>
    <row r="23" spans="2:14" ht="39.75" customHeight="1" x14ac:dyDescent="0.2">
      <c r="B23" s="20" t="s">
        <v>96</v>
      </c>
      <c r="C23" s="391" t="s">
        <v>152</v>
      </c>
      <c r="D23" s="392"/>
      <c r="E23" s="536"/>
      <c r="F23" s="391" t="s">
        <v>152</v>
      </c>
      <c r="G23" s="392"/>
      <c r="H23" s="392"/>
      <c r="I23" s="393"/>
      <c r="J23" s="19"/>
      <c r="K23" s="19"/>
      <c r="M23" s="23"/>
      <c r="N23" s="6" t="s">
        <v>45</v>
      </c>
    </row>
    <row r="24" spans="2:14" ht="44.25" customHeight="1" x14ac:dyDescent="0.2">
      <c r="B24" s="20" t="s">
        <v>97</v>
      </c>
      <c r="C24" s="537" t="s">
        <v>170</v>
      </c>
      <c r="D24" s="538"/>
      <c r="E24" s="539"/>
      <c r="F24" s="529" t="s">
        <v>172</v>
      </c>
      <c r="G24" s="530"/>
      <c r="H24" s="530"/>
      <c r="I24" s="531"/>
      <c r="J24" s="25"/>
      <c r="K24" s="25"/>
      <c r="M24" s="29"/>
      <c r="N24" s="6" t="s">
        <v>46</v>
      </c>
    </row>
    <row r="25" spans="2:14" ht="29.25" customHeight="1" x14ac:dyDescent="0.2">
      <c r="B25" s="20" t="s">
        <v>98</v>
      </c>
      <c r="C25" s="360" t="s">
        <v>215</v>
      </c>
      <c r="D25" s="361"/>
      <c r="E25" s="362"/>
      <c r="F25" s="18" t="s">
        <v>99</v>
      </c>
      <c r="G25" s="540">
        <v>74</v>
      </c>
      <c r="H25" s="541"/>
      <c r="I25" s="542"/>
      <c r="J25" s="30"/>
      <c r="K25" s="30"/>
      <c r="M25" s="29"/>
    </row>
    <row r="26" spans="2:14" ht="27" customHeight="1" x14ac:dyDescent="0.2">
      <c r="B26" s="20" t="s">
        <v>100</v>
      </c>
      <c r="C26" s="357" t="s">
        <v>216</v>
      </c>
      <c r="D26" s="358"/>
      <c r="E26" s="525"/>
      <c r="F26" s="18" t="s">
        <v>101</v>
      </c>
      <c r="G26" s="540">
        <v>0</v>
      </c>
      <c r="H26" s="541"/>
      <c r="I26" s="542"/>
      <c r="J26" s="31"/>
      <c r="K26" s="31"/>
      <c r="M26" s="29"/>
    </row>
    <row r="27" spans="2:14" ht="47.25" customHeight="1" x14ac:dyDescent="0.2">
      <c r="B27" s="97" t="s">
        <v>102</v>
      </c>
      <c r="C27" s="391" t="s">
        <v>86</v>
      </c>
      <c r="D27" s="392"/>
      <c r="E27" s="536"/>
      <c r="F27" s="32" t="s">
        <v>103</v>
      </c>
      <c r="G27" s="367" t="s">
        <v>182</v>
      </c>
      <c r="H27" s="368"/>
      <c r="I27" s="369"/>
      <c r="J27" s="28"/>
      <c r="K27" s="28"/>
      <c r="M27" s="29"/>
    </row>
    <row r="28" spans="2:14" ht="30" customHeight="1" x14ac:dyDescent="0.2">
      <c r="B28" s="337" t="s">
        <v>104</v>
      </c>
      <c r="C28" s="338"/>
      <c r="D28" s="338"/>
      <c r="E28" s="338"/>
      <c r="F28" s="338"/>
      <c r="G28" s="338"/>
      <c r="H28" s="338"/>
      <c r="I28" s="339"/>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15"/>
      <c r="D42" s="315"/>
      <c r="E42" s="315"/>
      <c r="F42" s="315"/>
      <c r="G42" s="315"/>
      <c r="H42" s="315"/>
      <c r="I42" s="333"/>
      <c r="J42" s="39"/>
      <c r="K42" s="39"/>
    </row>
    <row r="43" spans="2:11" ht="29.25" customHeight="1" x14ac:dyDescent="0.2">
      <c r="B43" s="337" t="s">
        <v>126</v>
      </c>
      <c r="C43" s="338"/>
      <c r="D43" s="338"/>
      <c r="E43" s="338"/>
      <c r="F43" s="338"/>
      <c r="G43" s="338"/>
      <c r="H43" s="338"/>
      <c r="I43" s="339"/>
      <c r="J43" s="58"/>
      <c r="K43" s="58"/>
    </row>
    <row r="44" spans="2:11" ht="32.25" customHeight="1" x14ac:dyDescent="0.2">
      <c r="B44" s="345"/>
      <c r="C44" s="346"/>
      <c r="D44" s="346"/>
      <c r="E44" s="346"/>
      <c r="F44" s="346"/>
      <c r="G44" s="346"/>
      <c r="H44" s="346"/>
      <c r="I44" s="347"/>
      <c r="J44" s="58"/>
      <c r="K44" s="58"/>
    </row>
    <row r="45" spans="2:11" ht="32.25" customHeight="1" x14ac:dyDescent="0.2">
      <c r="B45" s="348"/>
      <c r="C45" s="349"/>
      <c r="D45" s="349"/>
      <c r="E45" s="349"/>
      <c r="F45" s="349"/>
      <c r="G45" s="349"/>
      <c r="H45" s="349"/>
      <c r="I45" s="350"/>
      <c r="J45" s="39"/>
      <c r="K45" s="39"/>
    </row>
    <row r="46" spans="2:11" ht="32.25" customHeight="1" x14ac:dyDescent="0.2">
      <c r="B46" s="348"/>
      <c r="C46" s="349"/>
      <c r="D46" s="349"/>
      <c r="E46" s="349"/>
      <c r="F46" s="349"/>
      <c r="G46" s="349"/>
      <c r="H46" s="349"/>
      <c r="I46" s="350"/>
      <c r="J46" s="39"/>
      <c r="K46" s="39"/>
    </row>
    <row r="47" spans="2:11" ht="32.25" customHeight="1" x14ac:dyDescent="0.2">
      <c r="B47" s="348"/>
      <c r="C47" s="349"/>
      <c r="D47" s="349"/>
      <c r="E47" s="349"/>
      <c r="F47" s="349"/>
      <c r="G47" s="349"/>
      <c r="H47" s="349"/>
      <c r="I47" s="350"/>
      <c r="J47" s="39"/>
      <c r="K47" s="39"/>
    </row>
    <row r="48" spans="2:11" ht="32.25" customHeight="1" x14ac:dyDescent="0.2">
      <c r="B48" s="351"/>
      <c r="C48" s="352"/>
      <c r="D48" s="352"/>
      <c r="E48" s="352"/>
      <c r="F48" s="352"/>
      <c r="G48" s="352"/>
      <c r="H48" s="352"/>
      <c r="I48" s="353"/>
      <c r="J48" s="40"/>
      <c r="K48" s="40"/>
    </row>
    <row r="49" spans="2:11" ht="79.5" customHeight="1" x14ac:dyDescent="0.2">
      <c r="B49" s="20" t="s">
        <v>127</v>
      </c>
      <c r="C49" s="543"/>
      <c r="D49" s="544"/>
      <c r="E49" s="544"/>
      <c r="F49" s="544"/>
      <c r="G49" s="544"/>
      <c r="H49" s="544"/>
      <c r="I49" s="545"/>
      <c r="J49" s="41"/>
      <c r="K49" s="41"/>
    </row>
    <row r="50" spans="2:11" ht="26.25" customHeight="1" x14ac:dyDescent="0.2">
      <c r="B50" s="20" t="s">
        <v>128</v>
      </c>
      <c r="C50" s="546"/>
      <c r="D50" s="547"/>
      <c r="E50" s="547"/>
      <c r="F50" s="547"/>
      <c r="G50" s="547"/>
      <c r="H50" s="547"/>
      <c r="I50" s="548"/>
      <c r="J50" s="41"/>
      <c r="K50" s="41"/>
    </row>
    <row r="51" spans="2:11" ht="64.5" customHeight="1" x14ac:dyDescent="0.2">
      <c r="B51" s="127" t="s">
        <v>129</v>
      </c>
      <c r="C51" s="543"/>
      <c r="D51" s="544"/>
      <c r="E51" s="544"/>
      <c r="F51" s="544"/>
      <c r="G51" s="544"/>
      <c r="H51" s="544"/>
      <c r="I51" s="545"/>
      <c r="J51" s="41"/>
      <c r="K51" s="41"/>
    </row>
    <row r="52" spans="2:11" ht="29.25" customHeight="1" x14ac:dyDescent="0.2">
      <c r="B52" s="337" t="s">
        <v>130</v>
      </c>
      <c r="C52" s="338"/>
      <c r="D52" s="338"/>
      <c r="E52" s="338"/>
      <c r="F52" s="338"/>
      <c r="G52" s="338"/>
      <c r="H52" s="338"/>
      <c r="I52" s="339"/>
      <c r="J52" s="41"/>
      <c r="K52" s="41"/>
    </row>
    <row r="53" spans="2:11" ht="33" customHeight="1" x14ac:dyDescent="0.2">
      <c r="B53" s="340" t="s">
        <v>131</v>
      </c>
      <c r="C53" s="128" t="s">
        <v>132</v>
      </c>
      <c r="D53" s="341" t="s">
        <v>133</v>
      </c>
      <c r="E53" s="341"/>
      <c r="F53" s="341"/>
      <c r="G53" s="341" t="s">
        <v>134</v>
      </c>
      <c r="H53" s="341"/>
      <c r="I53" s="342"/>
      <c r="J53" s="42"/>
      <c r="K53" s="42"/>
    </row>
    <row r="54" spans="2:11" ht="31.5" customHeight="1" x14ac:dyDescent="0.2">
      <c r="B54" s="340"/>
      <c r="C54" s="107"/>
      <c r="D54" s="315"/>
      <c r="E54" s="315"/>
      <c r="F54" s="315"/>
      <c r="G54" s="343"/>
      <c r="H54" s="343"/>
      <c r="I54" s="344"/>
      <c r="J54" s="42"/>
      <c r="K54" s="42"/>
    </row>
    <row r="55" spans="2:11" ht="31.5" customHeight="1" x14ac:dyDescent="0.2">
      <c r="B55" s="127" t="s">
        <v>135</v>
      </c>
      <c r="C55" s="549" t="s">
        <v>173</v>
      </c>
      <c r="D55" s="550"/>
      <c r="E55" s="328" t="s">
        <v>136</v>
      </c>
      <c r="F55" s="328"/>
      <c r="G55" s="327" t="s">
        <v>158</v>
      </c>
      <c r="H55" s="327"/>
      <c r="I55" s="329"/>
      <c r="J55" s="44"/>
      <c r="K55" s="44"/>
    </row>
    <row r="56" spans="2:11" ht="31.5" customHeight="1" x14ac:dyDescent="0.2">
      <c r="B56" s="127" t="s">
        <v>137</v>
      </c>
      <c r="C56" s="315" t="str">
        <f>+'[3]HV 1'!C56:D56</f>
        <v>NICOLAS ADOLFO CORREAL HUERTAS</v>
      </c>
      <c r="D56" s="315"/>
      <c r="E56" s="330" t="s">
        <v>138</v>
      </c>
      <c r="F56" s="330"/>
      <c r="G56" s="327" t="str">
        <f>+'[7]HV 1'!G59:I59</f>
        <v>DIANA VIDAL</v>
      </c>
      <c r="H56" s="327"/>
      <c r="I56" s="329"/>
      <c r="J56" s="44"/>
      <c r="K56" s="44"/>
    </row>
    <row r="57" spans="2:11" ht="31.5" customHeight="1" x14ac:dyDescent="0.2">
      <c r="B57" s="127" t="s">
        <v>139</v>
      </c>
      <c r="C57" s="315"/>
      <c r="D57" s="315"/>
      <c r="E57" s="316" t="s">
        <v>140</v>
      </c>
      <c r="F57" s="317"/>
      <c r="G57" s="320"/>
      <c r="H57" s="321"/>
      <c r="I57" s="322"/>
      <c r="J57" s="45"/>
      <c r="K57" s="45"/>
    </row>
    <row r="58" spans="2:11" ht="31.5" customHeight="1" thickBot="1" x14ac:dyDescent="0.25">
      <c r="B58" s="78" t="s">
        <v>141</v>
      </c>
      <c r="C58" s="326"/>
      <c r="D58" s="326"/>
      <c r="E58" s="318"/>
      <c r="F58" s="319"/>
      <c r="G58" s="323"/>
      <c r="H58" s="324"/>
      <c r="I58" s="32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2"/>
      <c r="C1" s="435" t="s">
        <v>24</v>
      </c>
      <c r="D1" s="436"/>
      <c r="E1" s="436"/>
      <c r="F1" s="436"/>
      <c r="G1" s="436"/>
      <c r="H1" s="437"/>
      <c r="I1" s="438"/>
      <c r="J1" s="439"/>
    </row>
    <row r="2" spans="2:11" ht="18" customHeight="1" thickBot="1" x14ac:dyDescent="0.3">
      <c r="B2" s="433"/>
      <c r="C2" s="444" t="s">
        <v>25</v>
      </c>
      <c r="D2" s="445"/>
      <c r="E2" s="445"/>
      <c r="F2" s="445"/>
      <c r="G2" s="445"/>
      <c r="H2" s="446"/>
      <c r="I2" s="440"/>
      <c r="J2" s="441"/>
    </row>
    <row r="3" spans="2:11" ht="18" customHeight="1" thickBot="1" x14ac:dyDescent="0.3">
      <c r="B3" s="433"/>
      <c r="C3" s="444" t="s">
        <v>183</v>
      </c>
      <c r="D3" s="445"/>
      <c r="E3" s="445"/>
      <c r="F3" s="445"/>
      <c r="G3" s="445"/>
      <c r="H3" s="446"/>
      <c r="I3" s="440"/>
      <c r="J3" s="441"/>
    </row>
    <row r="4" spans="2:11" ht="18" customHeight="1" thickBot="1" x14ac:dyDescent="0.3">
      <c r="B4" s="434"/>
      <c r="C4" s="444" t="s">
        <v>143</v>
      </c>
      <c r="D4" s="445"/>
      <c r="E4" s="445"/>
      <c r="F4" s="446"/>
      <c r="G4" s="447" t="s">
        <v>190</v>
      </c>
      <c r="H4" s="448"/>
      <c r="I4" s="442"/>
      <c r="J4" s="443"/>
    </row>
    <row r="5" spans="2:11" ht="18" customHeight="1" thickBot="1" x14ac:dyDescent="0.3">
      <c r="B5" s="51"/>
      <c r="C5" s="52"/>
      <c r="D5" s="52"/>
      <c r="E5" s="52"/>
      <c r="F5" s="52"/>
      <c r="G5" s="52"/>
      <c r="H5" s="52"/>
      <c r="I5" s="52"/>
      <c r="J5" s="53"/>
    </row>
    <row r="6" spans="2:11" ht="51.75" customHeight="1" thickBot="1" x14ac:dyDescent="0.3">
      <c r="B6" s="1" t="s">
        <v>199</v>
      </c>
      <c r="C6" s="449" t="str">
        <f>+'[5]Sección 1. Metas - Magnitud'!C7</f>
        <v>1032 - Gestión y control de tránsito y transporte</v>
      </c>
      <c r="D6" s="450"/>
      <c r="E6" s="451"/>
      <c r="F6" s="54"/>
      <c r="G6" s="52"/>
      <c r="H6" s="52"/>
      <c r="I6" s="52"/>
      <c r="J6" s="53"/>
    </row>
    <row r="7" spans="2:11" ht="32.25" customHeight="1" thickBot="1" x14ac:dyDescent="0.3">
      <c r="B7" s="2" t="s">
        <v>0</v>
      </c>
      <c r="C7" s="449" t="str">
        <f>+'[5]Sección 1. Metas - Magnitud'!C8:F8</f>
        <v>Dirección de Control y Vigilancia</v>
      </c>
      <c r="D7" s="450"/>
      <c r="E7" s="451"/>
      <c r="F7" s="54"/>
      <c r="G7" s="52"/>
      <c r="H7" s="52"/>
      <c r="I7" s="52"/>
      <c r="J7" s="53"/>
    </row>
    <row r="8" spans="2:11" ht="32.25" customHeight="1" thickBot="1" x14ac:dyDescent="0.3">
      <c r="B8" s="2" t="s">
        <v>144</v>
      </c>
      <c r="C8" s="449" t="str">
        <f>+'[5]Sección 1. Metas - Magnitud'!C9:F9</f>
        <v>Subsecretaría de Servicios de la Movilidad</v>
      </c>
      <c r="D8" s="450"/>
      <c r="E8" s="451"/>
      <c r="F8" s="4"/>
      <c r="G8" s="52"/>
      <c r="H8" s="52"/>
      <c r="I8" s="52"/>
      <c r="J8" s="53"/>
    </row>
    <row r="9" spans="2:11" ht="33.75" customHeight="1" thickBot="1" x14ac:dyDescent="0.3">
      <c r="B9" s="2" t="s">
        <v>28</v>
      </c>
      <c r="C9" s="449" t="s">
        <v>184</v>
      </c>
      <c r="D9" s="450"/>
      <c r="E9" s="451"/>
      <c r="F9" s="54"/>
      <c r="G9" s="52"/>
      <c r="H9" s="52"/>
      <c r="I9" s="52"/>
      <c r="J9" s="53"/>
    </row>
    <row r="10" spans="2:11" ht="33.75" customHeight="1" thickBot="1" x14ac:dyDescent="0.3">
      <c r="B10" s="100" t="s">
        <v>197</v>
      </c>
      <c r="C10" s="449" t="str">
        <f>+'[7]HV 14'!F9</f>
        <v>14. Realizar 241 visitas administrativas y de seguimiento a empresas prestadoras del servicio público de transporte.</v>
      </c>
      <c r="D10" s="450"/>
      <c r="E10" s="451"/>
      <c r="F10" s="54"/>
      <c r="G10" s="52"/>
      <c r="H10" s="52"/>
      <c r="I10" s="52"/>
      <c r="J10" s="53"/>
    </row>
    <row r="11" spans="2:11" ht="34.5" customHeight="1" x14ac:dyDescent="0.25"/>
    <row r="12" spans="2:11" ht="21.75" customHeight="1" x14ac:dyDescent="0.25">
      <c r="B12" s="425" t="s">
        <v>218</v>
      </c>
      <c r="C12" s="426"/>
      <c r="D12" s="426"/>
      <c r="E12" s="426"/>
      <c r="F12" s="426"/>
      <c r="G12" s="426"/>
      <c r="H12" s="427"/>
      <c r="I12" s="557" t="s">
        <v>145</v>
      </c>
      <c r="J12" s="558"/>
      <c r="K12" s="558"/>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5"/>
    </row>
    <row r="16" spans="2:11" x14ac:dyDescent="0.25">
      <c r="B16" s="148"/>
      <c r="C16" s="149"/>
      <c r="D16" s="150"/>
      <c r="E16" s="151"/>
      <c r="F16" s="149"/>
      <c r="G16" s="150"/>
      <c r="H16" s="152"/>
      <c r="I16" s="153"/>
      <c r="J16" s="154"/>
      <c r="K16" s="556"/>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51" t="s">
        <v>17</v>
      </c>
      <c r="C19" s="552"/>
      <c r="D19" s="163">
        <f>SUM(D15:D16)</f>
        <v>0</v>
      </c>
      <c r="E19" s="553" t="s">
        <v>17</v>
      </c>
      <c r="F19" s="554"/>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58"/>
      <c r="K8" s="58"/>
      <c r="N8" s="6" t="s">
        <v>57</v>
      </c>
    </row>
    <row r="9" spans="2:14" ht="30.75" customHeight="1" x14ac:dyDescent="0.2">
      <c r="B9" s="113" t="s">
        <v>58</v>
      </c>
      <c r="C9" s="59">
        <v>231</v>
      </c>
      <c r="D9" s="406" t="s">
        <v>59</v>
      </c>
      <c r="E9" s="406"/>
      <c r="F9" s="357" t="s">
        <v>201</v>
      </c>
      <c r="G9" s="358"/>
      <c r="H9" s="358"/>
      <c r="I9" s="359"/>
      <c r="J9" s="17"/>
      <c r="K9" s="17"/>
      <c r="M9" s="14" t="s">
        <v>60</v>
      </c>
      <c r="N9" s="6" t="s">
        <v>61</v>
      </c>
    </row>
    <row r="10" spans="2:14" ht="30.75" customHeight="1" x14ac:dyDescent="0.2">
      <c r="B10" s="20" t="s">
        <v>62</v>
      </c>
      <c r="C10" s="60" t="s">
        <v>81</v>
      </c>
      <c r="D10" s="407" t="s">
        <v>63</v>
      </c>
      <c r="E10" s="408"/>
      <c r="F10" s="391" t="s">
        <v>155</v>
      </c>
      <c r="G10" s="392"/>
      <c r="H10" s="18" t="s">
        <v>64</v>
      </c>
      <c r="I10" s="115" t="s">
        <v>81</v>
      </c>
      <c r="J10" s="19"/>
      <c r="K10" s="19"/>
      <c r="M10" s="14" t="s">
        <v>65</v>
      </c>
      <c r="N10" s="6" t="s">
        <v>66</v>
      </c>
    </row>
    <row r="11" spans="2:14" ht="30.75" customHeight="1" x14ac:dyDescent="0.2">
      <c r="B11" s="20" t="s">
        <v>67</v>
      </c>
      <c r="C11" s="403" t="s">
        <v>156</v>
      </c>
      <c r="D11" s="403"/>
      <c r="E11" s="403"/>
      <c r="F11" s="403"/>
      <c r="G11" s="18" t="s">
        <v>68</v>
      </c>
      <c r="H11" s="404">
        <v>1032</v>
      </c>
      <c r="I11" s="405"/>
      <c r="J11" s="21"/>
      <c r="K11" s="21"/>
      <c r="M11" s="14" t="s">
        <v>69</v>
      </c>
      <c r="N11" s="6" t="s">
        <v>70</v>
      </c>
    </row>
    <row r="12" spans="2:14" ht="30.75" customHeight="1" x14ac:dyDescent="0.2">
      <c r="B12" s="20" t="s">
        <v>71</v>
      </c>
      <c r="C12" s="388" t="s">
        <v>65</v>
      </c>
      <c r="D12" s="388"/>
      <c r="E12" s="388"/>
      <c r="F12" s="388"/>
      <c r="G12" s="18" t="s">
        <v>72</v>
      </c>
      <c r="H12" s="389" t="s">
        <v>157</v>
      </c>
      <c r="I12" s="390"/>
      <c r="J12" s="22"/>
      <c r="K12" s="22"/>
      <c r="M12" s="23" t="s">
        <v>73</v>
      </c>
    </row>
    <row r="13" spans="2:14" ht="30.75" customHeight="1" x14ac:dyDescent="0.2">
      <c r="B13" s="20" t="s">
        <v>74</v>
      </c>
      <c r="C13" s="384" t="s">
        <v>45</v>
      </c>
      <c r="D13" s="384"/>
      <c r="E13" s="384"/>
      <c r="F13" s="384"/>
      <c r="G13" s="384"/>
      <c r="H13" s="384"/>
      <c r="I13" s="385"/>
      <c r="J13" s="24"/>
      <c r="K13" s="24"/>
      <c r="M13" s="23"/>
    </row>
    <row r="14" spans="2:14" ht="30.75" customHeight="1" x14ac:dyDescent="0.2">
      <c r="B14" s="20" t="s">
        <v>75</v>
      </c>
      <c r="C14" s="391" t="s">
        <v>202</v>
      </c>
      <c r="D14" s="392"/>
      <c r="E14" s="392"/>
      <c r="F14" s="392"/>
      <c r="G14" s="392"/>
      <c r="H14" s="392"/>
      <c r="I14" s="393"/>
      <c r="J14" s="19"/>
      <c r="K14" s="19"/>
      <c r="M14" s="23"/>
      <c r="N14" s="6" t="s">
        <v>76</v>
      </c>
    </row>
    <row r="15" spans="2:14" ht="30.75" customHeight="1" x14ac:dyDescent="0.2">
      <c r="B15" s="20" t="s">
        <v>77</v>
      </c>
      <c r="C15" s="378" t="s">
        <v>203</v>
      </c>
      <c r="D15" s="378"/>
      <c r="E15" s="378"/>
      <c r="F15" s="378"/>
      <c r="G15" s="18" t="s">
        <v>78</v>
      </c>
      <c r="H15" s="380" t="s">
        <v>91</v>
      </c>
      <c r="I15" s="381"/>
      <c r="J15" s="19"/>
      <c r="K15" s="19"/>
      <c r="M15" s="23" t="s">
        <v>80</v>
      </c>
      <c r="N15" s="6" t="s">
        <v>81</v>
      </c>
    </row>
    <row r="16" spans="2:14" ht="30.75" customHeight="1" x14ac:dyDescent="0.2">
      <c r="B16" s="20" t="s">
        <v>82</v>
      </c>
      <c r="C16" s="382" t="s">
        <v>215</v>
      </c>
      <c r="D16" s="383"/>
      <c r="E16" s="383"/>
      <c r="F16" s="383"/>
      <c r="G16" s="18" t="s">
        <v>83</v>
      </c>
      <c r="H16" s="380" t="s">
        <v>70</v>
      </c>
      <c r="I16" s="381"/>
      <c r="J16" s="19"/>
      <c r="K16" s="19"/>
      <c r="M16" s="23" t="s">
        <v>84</v>
      </c>
    </row>
    <row r="17" spans="2:14" ht="36" customHeight="1" x14ac:dyDescent="0.2">
      <c r="B17" s="20" t="s">
        <v>85</v>
      </c>
      <c r="C17" s="384" t="s">
        <v>204</v>
      </c>
      <c r="D17" s="384"/>
      <c r="E17" s="384"/>
      <c r="F17" s="384"/>
      <c r="G17" s="384"/>
      <c r="H17" s="384"/>
      <c r="I17" s="385"/>
      <c r="J17" s="24"/>
      <c r="K17" s="24"/>
      <c r="M17" s="23" t="s">
        <v>86</v>
      </c>
      <c r="N17" s="6" t="s">
        <v>39</v>
      </c>
    </row>
    <row r="18" spans="2:14" ht="30.75" customHeight="1" x14ac:dyDescent="0.2">
      <c r="B18" s="20" t="s">
        <v>87</v>
      </c>
      <c r="C18" s="378" t="s">
        <v>163</v>
      </c>
      <c r="D18" s="378"/>
      <c r="E18" s="378"/>
      <c r="F18" s="378"/>
      <c r="G18" s="378"/>
      <c r="H18" s="378"/>
      <c r="I18" s="379"/>
      <c r="J18" s="25"/>
      <c r="K18" s="25"/>
      <c r="M18" s="23" t="s">
        <v>88</v>
      </c>
      <c r="N18" s="6" t="s">
        <v>40</v>
      </c>
    </row>
    <row r="19" spans="2:14" ht="30.75" customHeight="1" x14ac:dyDescent="0.2">
      <c r="B19" s="20" t="s">
        <v>89</v>
      </c>
      <c r="C19" s="378" t="s">
        <v>159</v>
      </c>
      <c r="D19" s="378"/>
      <c r="E19" s="378"/>
      <c r="F19" s="378"/>
      <c r="G19" s="378"/>
      <c r="H19" s="378"/>
      <c r="I19" s="379"/>
      <c r="J19" s="26"/>
      <c r="K19" s="26"/>
      <c r="M19" s="23"/>
      <c r="N19" s="6" t="s">
        <v>41</v>
      </c>
    </row>
    <row r="20" spans="2:14" ht="30.75" customHeight="1" x14ac:dyDescent="0.2">
      <c r="B20" s="20" t="s">
        <v>90</v>
      </c>
      <c r="C20" s="386" t="s">
        <v>151</v>
      </c>
      <c r="D20" s="386"/>
      <c r="E20" s="386"/>
      <c r="F20" s="386"/>
      <c r="G20" s="386"/>
      <c r="H20" s="386"/>
      <c r="I20" s="387"/>
      <c r="J20" s="27"/>
      <c r="K20" s="27"/>
      <c r="M20" s="23" t="s">
        <v>91</v>
      </c>
      <c r="N20" s="6" t="s">
        <v>42</v>
      </c>
    </row>
    <row r="21" spans="2:14" ht="27.75" customHeight="1" x14ac:dyDescent="0.2">
      <c r="B21" s="373" t="s">
        <v>92</v>
      </c>
      <c r="C21" s="375" t="s">
        <v>93</v>
      </c>
      <c r="D21" s="375"/>
      <c r="E21" s="375"/>
      <c r="F21" s="376" t="s">
        <v>94</v>
      </c>
      <c r="G21" s="376"/>
      <c r="H21" s="376"/>
      <c r="I21" s="377"/>
      <c r="J21" s="28"/>
      <c r="K21" s="28"/>
      <c r="M21" s="23" t="s">
        <v>79</v>
      </c>
      <c r="N21" s="6" t="s">
        <v>43</v>
      </c>
    </row>
    <row r="22" spans="2:14" ht="27" customHeight="1" x14ac:dyDescent="0.2">
      <c r="B22" s="374"/>
      <c r="C22" s="378" t="s">
        <v>160</v>
      </c>
      <c r="D22" s="378"/>
      <c r="E22" s="378"/>
      <c r="F22" s="378" t="s">
        <v>161</v>
      </c>
      <c r="G22" s="378"/>
      <c r="H22" s="378"/>
      <c r="I22" s="379"/>
      <c r="J22" s="26"/>
      <c r="K22" s="26"/>
      <c r="M22" s="23" t="s">
        <v>95</v>
      </c>
      <c r="N22" s="6" t="s">
        <v>44</v>
      </c>
    </row>
    <row r="23" spans="2:14" ht="39.75" customHeight="1" x14ac:dyDescent="0.2">
      <c r="B23" s="20" t="s">
        <v>96</v>
      </c>
      <c r="C23" s="380" t="s">
        <v>151</v>
      </c>
      <c r="D23" s="380"/>
      <c r="E23" s="380"/>
      <c r="F23" s="380" t="s">
        <v>151</v>
      </c>
      <c r="G23" s="380"/>
      <c r="H23" s="380"/>
      <c r="I23" s="381"/>
      <c r="J23" s="19"/>
      <c r="K23" s="19"/>
      <c r="M23" s="23"/>
      <c r="N23" s="6" t="s">
        <v>45</v>
      </c>
    </row>
    <row r="24" spans="2:14" ht="44.25" customHeight="1" x14ac:dyDescent="0.2">
      <c r="B24" s="20" t="s">
        <v>97</v>
      </c>
      <c r="C24" s="354" t="s">
        <v>205</v>
      </c>
      <c r="D24" s="355"/>
      <c r="E24" s="356"/>
      <c r="F24" s="357" t="s">
        <v>206</v>
      </c>
      <c r="G24" s="358"/>
      <c r="H24" s="358"/>
      <c r="I24" s="359"/>
      <c r="J24" s="25"/>
      <c r="K24" s="25"/>
      <c r="M24" s="29"/>
      <c r="N24" s="6" t="s">
        <v>46</v>
      </c>
    </row>
    <row r="25" spans="2:14" ht="29.25" customHeight="1" x14ac:dyDescent="0.2">
      <c r="B25" s="20" t="s">
        <v>98</v>
      </c>
      <c r="C25" s="360" t="s">
        <v>215</v>
      </c>
      <c r="D25" s="361"/>
      <c r="E25" s="362"/>
      <c r="F25" s="18" t="s">
        <v>99</v>
      </c>
      <c r="G25" s="363">
        <v>0.3</v>
      </c>
      <c r="H25" s="364"/>
      <c r="I25" s="365"/>
      <c r="J25" s="30"/>
      <c r="K25" s="30"/>
      <c r="M25" s="29"/>
    </row>
    <row r="26" spans="2:14" ht="27" customHeight="1" x14ac:dyDescent="0.2">
      <c r="B26" s="20" t="s">
        <v>100</v>
      </c>
      <c r="C26" s="357" t="s">
        <v>216</v>
      </c>
      <c r="D26" s="358"/>
      <c r="E26" s="366"/>
      <c r="F26" s="18" t="s">
        <v>101</v>
      </c>
      <c r="G26" s="367">
        <v>0.3</v>
      </c>
      <c r="H26" s="368"/>
      <c r="I26" s="369"/>
      <c r="J26" s="31"/>
      <c r="K26" s="31"/>
      <c r="M26" s="29"/>
    </row>
    <row r="27" spans="2:14" ht="47.25" customHeight="1" x14ac:dyDescent="0.2">
      <c r="B27" s="112" t="s">
        <v>102</v>
      </c>
      <c r="C27" s="370" t="s">
        <v>86</v>
      </c>
      <c r="D27" s="371"/>
      <c r="E27" s="372"/>
      <c r="F27" s="32" t="s">
        <v>103</v>
      </c>
      <c r="G27" s="367" t="s">
        <v>182</v>
      </c>
      <c r="H27" s="368"/>
      <c r="I27" s="369"/>
      <c r="J27" s="28"/>
      <c r="K27" s="28"/>
      <c r="M27" s="29"/>
    </row>
    <row r="28" spans="2:14" ht="30" customHeight="1" x14ac:dyDescent="0.2">
      <c r="B28" s="337" t="s">
        <v>104</v>
      </c>
      <c r="C28" s="338"/>
      <c r="D28" s="338"/>
      <c r="E28" s="338"/>
      <c r="F28" s="338"/>
      <c r="G28" s="338"/>
      <c r="H28" s="338"/>
      <c r="I28" s="339"/>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31" t="s">
        <v>224</v>
      </c>
      <c r="D42" s="331"/>
      <c r="E42" s="331"/>
      <c r="F42" s="331"/>
      <c r="G42" s="331"/>
      <c r="H42" s="331"/>
      <c r="I42" s="332"/>
      <c r="J42" s="39"/>
      <c r="K42" s="39"/>
    </row>
    <row r="43" spans="2:11" ht="29.25" customHeight="1" x14ac:dyDescent="0.2">
      <c r="B43" s="337" t="s">
        <v>126</v>
      </c>
      <c r="C43" s="338"/>
      <c r="D43" s="338"/>
      <c r="E43" s="338"/>
      <c r="F43" s="338"/>
      <c r="G43" s="338"/>
      <c r="H43" s="338"/>
      <c r="I43" s="339"/>
      <c r="J43" s="58"/>
      <c r="K43" s="58"/>
    </row>
    <row r="44" spans="2:11" ht="32.25" customHeight="1" x14ac:dyDescent="0.2">
      <c r="B44" s="345"/>
      <c r="C44" s="346"/>
      <c r="D44" s="346"/>
      <c r="E44" s="346"/>
      <c r="F44" s="346"/>
      <c r="G44" s="346"/>
      <c r="H44" s="346"/>
      <c r="I44" s="347"/>
      <c r="J44" s="58"/>
      <c r="K44" s="58"/>
    </row>
    <row r="45" spans="2:11" ht="32.25" customHeight="1" x14ac:dyDescent="0.2">
      <c r="B45" s="348"/>
      <c r="C45" s="349"/>
      <c r="D45" s="349"/>
      <c r="E45" s="349"/>
      <c r="F45" s="349"/>
      <c r="G45" s="349"/>
      <c r="H45" s="349"/>
      <c r="I45" s="350"/>
      <c r="J45" s="39"/>
      <c r="K45" s="39"/>
    </row>
    <row r="46" spans="2:11" ht="32.25" customHeight="1" x14ac:dyDescent="0.2">
      <c r="B46" s="348"/>
      <c r="C46" s="349"/>
      <c r="D46" s="349"/>
      <c r="E46" s="349"/>
      <c r="F46" s="349"/>
      <c r="G46" s="349"/>
      <c r="H46" s="349"/>
      <c r="I46" s="350"/>
      <c r="J46" s="39"/>
      <c r="K46" s="39"/>
    </row>
    <row r="47" spans="2:11" ht="32.25" customHeight="1" x14ac:dyDescent="0.2">
      <c r="B47" s="348"/>
      <c r="C47" s="349"/>
      <c r="D47" s="349"/>
      <c r="E47" s="349"/>
      <c r="F47" s="349"/>
      <c r="G47" s="349"/>
      <c r="H47" s="349"/>
      <c r="I47" s="350"/>
      <c r="J47" s="39"/>
      <c r="K47" s="39"/>
    </row>
    <row r="48" spans="2:11" ht="32.25" customHeight="1" x14ac:dyDescent="0.2">
      <c r="B48" s="351"/>
      <c r="C48" s="352"/>
      <c r="D48" s="352"/>
      <c r="E48" s="352"/>
      <c r="F48" s="352"/>
      <c r="G48" s="352"/>
      <c r="H48" s="352"/>
      <c r="I48" s="353"/>
      <c r="J48" s="40"/>
      <c r="K48" s="40"/>
    </row>
    <row r="49" spans="2:11" ht="83.25" customHeight="1" x14ac:dyDescent="0.2">
      <c r="B49" s="20" t="s">
        <v>127</v>
      </c>
      <c r="C49" s="331" t="s">
        <v>224</v>
      </c>
      <c r="D49" s="331"/>
      <c r="E49" s="331"/>
      <c r="F49" s="331"/>
      <c r="G49" s="331"/>
      <c r="H49" s="331"/>
      <c r="I49" s="332"/>
      <c r="J49" s="41"/>
      <c r="K49" s="41"/>
    </row>
    <row r="50" spans="2:11" ht="34.5" customHeight="1" x14ac:dyDescent="0.2">
      <c r="B50" s="20" t="s">
        <v>128</v>
      </c>
      <c r="C50" s="315" t="s">
        <v>182</v>
      </c>
      <c r="D50" s="315"/>
      <c r="E50" s="315"/>
      <c r="F50" s="315"/>
      <c r="G50" s="315"/>
      <c r="H50" s="315"/>
      <c r="I50" s="333"/>
      <c r="J50" s="41"/>
      <c r="K50" s="41"/>
    </row>
    <row r="51" spans="2:11" ht="34.5" customHeight="1" x14ac:dyDescent="0.2">
      <c r="B51" s="114" t="s">
        <v>129</v>
      </c>
      <c r="C51" s="334" t="s">
        <v>225</v>
      </c>
      <c r="D51" s="335"/>
      <c r="E51" s="335"/>
      <c r="F51" s="335"/>
      <c r="G51" s="335"/>
      <c r="H51" s="335"/>
      <c r="I51" s="336"/>
      <c r="J51" s="41"/>
      <c r="K51" s="41"/>
    </row>
    <row r="52" spans="2:11" ht="29.25" customHeight="1" x14ac:dyDescent="0.2">
      <c r="B52" s="337" t="s">
        <v>130</v>
      </c>
      <c r="C52" s="338"/>
      <c r="D52" s="338"/>
      <c r="E52" s="338"/>
      <c r="F52" s="338"/>
      <c r="G52" s="338"/>
      <c r="H52" s="338"/>
      <c r="I52" s="339"/>
      <c r="J52" s="41"/>
      <c r="K52" s="41"/>
    </row>
    <row r="53" spans="2:11" ht="33" customHeight="1" x14ac:dyDescent="0.2">
      <c r="B53" s="340" t="s">
        <v>131</v>
      </c>
      <c r="C53" s="111" t="s">
        <v>132</v>
      </c>
      <c r="D53" s="341" t="s">
        <v>133</v>
      </c>
      <c r="E53" s="341"/>
      <c r="F53" s="341"/>
      <c r="G53" s="341" t="s">
        <v>134</v>
      </c>
      <c r="H53" s="341"/>
      <c r="I53" s="342"/>
      <c r="J53" s="42"/>
      <c r="K53" s="42"/>
    </row>
    <row r="54" spans="2:11" ht="31.5" customHeight="1" x14ac:dyDescent="0.2">
      <c r="B54" s="340"/>
      <c r="C54" s="43"/>
      <c r="D54" s="315"/>
      <c r="E54" s="315"/>
      <c r="F54" s="315"/>
      <c r="G54" s="343"/>
      <c r="H54" s="343"/>
      <c r="I54" s="344"/>
      <c r="J54" s="42"/>
      <c r="K54" s="42"/>
    </row>
    <row r="55" spans="2:11" ht="31.5" customHeight="1" x14ac:dyDescent="0.2">
      <c r="B55" s="114" t="s">
        <v>135</v>
      </c>
      <c r="C55" s="327" t="s">
        <v>164</v>
      </c>
      <c r="D55" s="327"/>
      <c r="E55" s="328" t="s">
        <v>136</v>
      </c>
      <c r="F55" s="328"/>
      <c r="G55" s="327" t="s">
        <v>186</v>
      </c>
      <c r="H55" s="327"/>
      <c r="I55" s="329"/>
      <c r="J55" s="44"/>
      <c r="K55" s="44"/>
    </row>
    <row r="56" spans="2:11" ht="31.5" customHeight="1" x14ac:dyDescent="0.2">
      <c r="B56" s="114" t="s">
        <v>137</v>
      </c>
      <c r="C56" s="315" t="str">
        <f>+'[3]HV 1'!C56:D56</f>
        <v>NICOLAS ADOLFO CORREAL HUERTAS</v>
      </c>
      <c r="D56" s="315"/>
      <c r="E56" s="330" t="s">
        <v>138</v>
      </c>
      <c r="F56" s="330"/>
      <c r="G56" s="327" t="str">
        <f>+'[4]HV 1'!G56:I56</f>
        <v>DIANA VIDAL</v>
      </c>
      <c r="H56" s="327"/>
      <c r="I56" s="329"/>
      <c r="J56" s="44"/>
      <c r="K56" s="44"/>
    </row>
    <row r="57" spans="2:11" ht="31.5" customHeight="1" x14ac:dyDescent="0.2">
      <c r="B57" s="114" t="s">
        <v>139</v>
      </c>
      <c r="C57" s="315"/>
      <c r="D57" s="315"/>
      <c r="E57" s="316" t="s">
        <v>140</v>
      </c>
      <c r="F57" s="317"/>
      <c r="G57" s="320"/>
      <c r="H57" s="321"/>
      <c r="I57" s="322"/>
      <c r="J57" s="45"/>
      <c r="K57" s="45"/>
    </row>
    <row r="58" spans="2:11" ht="31.5" customHeight="1" thickBot="1" x14ac:dyDescent="0.25">
      <c r="B58" s="78" t="s">
        <v>141</v>
      </c>
      <c r="C58" s="326"/>
      <c r="D58" s="326"/>
      <c r="E58" s="318"/>
      <c r="F58" s="319"/>
      <c r="G58" s="323"/>
      <c r="H58" s="324"/>
      <c r="I58" s="32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2"/>
      <c r="C1" s="435" t="s">
        <v>24</v>
      </c>
      <c r="D1" s="436"/>
      <c r="E1" s="436"/>
      <c r="F1" s="436"/>
      <c r="G1" s="436"/>
      <c r="H1" s="437"/>
      <c r="I1" s="438"/>
      <c r="J1" s="439"/>
    </row>
    <row r="2" spans="2:13" ht="18" customHeight="1" thickBot="1" x14ac:dyDescent="0.3">
      <c r="B2" s="433"/>
      <c r="C2" s="444" t="s">
        <v>25</v>
      </c>
      <c r="D2" s="445"/>
      <c r="E2" s="445"/>
      <c r="F2" s="445"/>
      <c r="G2" s="445"/>
      <c r="H2" s="446"/>
      <c r="I2" s="440"/>
      <c r="J2" s="441"/>
    </row>
    <row r="3" spans="2:13" ht="18" customHeight="1" thickBot="1" x14ac:dyDescent="0.3">
      <c r="B3" s="433"/>
      <c r="C3" s="444" t="s">
        <v>142</v>
      </c>
      <c r="D3" s="445"/>
      <c r="E3" s="445"/>
      <c r="F3" s="445"/>
      <c r="G3" s="445"/>
      <c r="H3" s="446"/>
      <c r="I3" s="440"/>
      <c r="J3" s="441"/>
    </row>
    <row r="4" spans="2:13" ht="18" customHeight="1" thickBot="1" x14ac:dyDescent="0.3">
      <c r="B4" s="434"/>
      <c r="C4" s="444" t="s">
        <v>143</v>
      </c>
      <c r="D4" s="445"/>
      <c r="E4" s="445"/>
      <c r="F4" s="446"/>
      <c r="G4" s="447" t="s">
        <v>190</v>
      </c>
      <c r="H4" s="448"/>
      <c r="I4" s="442"/>
      <c r="J4" s="443"/>
    </row>
    <row r="5" spans="2:13" ht="18" customHeight="1" thickBot="1" x14ac:dyDescent="0.3">
      <c r="B5" s="51"/>
      <c r="C5" s="52"/>
      <c r="D5" s="52"/>
      <c r="E5" s="52"/>
      <c r="F5" s="52"/>
      <c r="G5" s="52"/>
      <c r="H5" s="52"/>
      <c r="I5" s="52"/>
      <c r="J5" s="53"/>
    </row>
    <row r="6" spans="2:13" ht="51.75" customHeight="1" thickBot="1" x14ac:dyDescent="0.3">
      <c r="B6" s="1" t="s">
        <v>185</v>
      </c>
      <c r="C6" s="449" t="str">
        <f>+'[5]Sección 1. Metas - Magnitud'!C7</f>
        <v>1032 - Gestión y control de tránsito y transporte</v>
      </c>
      <c r="D6" s="450"/>
      <c r="E6" s="451"/>
      <c r="F6" s="54"/>
      <c r="G6" s="52"/>
      <c r="H6" s="52"/>
      <c r="I6" s="52"/>
      <c r="J6" s="53"/>
    </row>
    <row r="7" spans="2:13" ht="32.25" customHeight="1" thickBot="1" x14ac:dyDescent="0.3">
      <c r="B7" s="2" t="s">
        <v>0</v>
      </c>
      <c r="C7" s="449" t="str">
        <f>+'[5]Sección 1. Metas - Magnitud'!C8:F8</f>
        <v>Dirección de Control y Vigilancia</v>
      </c>
      <c r="D7" s="450"/>
      <c r="E7" s="451"/>
      <c r="F7" s="54"/>
      <c r="G7" s="52"/>
      <c r="H7" s="52"/>
      <c r="I7" s="52"/>
      <c r="J7" s="53"/>
    </row>
    <row r="8" spans="2:13" ht="32.25" customHeight="1" thickBot="1" x14ac:dyDescent="0.3">
      <c r="B8" s="2" t="s">
        <v>144</v>
      </c>
      <c r="C8" s="449" t="str">
        <f>+'[5]Sección 1. Metas - Magnitud'!C9:F9</f>
        <v>Subsecretaría de Servicios de la Movilidad</v>
      </c>
      <c r="D8" s="450"/>
      <c r="E8" s="451"/>
      <c r="F8" s="4"/>
      <c r="G8" s="52"/>
      <c r="H8" s="52"/>
      <c r="I8" s="52"/>
      <c r="J8" s="53"/>
    </row>
    <row r="9" spans="2:13" ht="33.75" customHeight="1" thickBot="1" x14ac:dyDescent="0.3">
      <c r="B9" s="2" t="s">
        <v>28</v>
      </c>
      <c r="C9" s="449" t="s">
        <v>184</v>
      </c>
      <c r="D9" s="450"/>
      <c r="E9" s="451"/>
      <c r="F9" s="54"/>
      <c r="G9" s="52"/>
      <c r="H9" s="52"/>
      <c r="I9" s="52"/>
      <c r="J9" s="53"/>
    </row>
    <row r="10" spans="2:13" ht="32.25" customHeight="1" thickBot="1" x14ac:dyDescent="0.3">
      <c r="B10" s="2" t="s">
        <v>197</v>
      </c>
      <c r="C10" s="449" t="s">
        <v>202</v>
      </c>
      <c r="D10" s="450"/>
      <c r="E10" s="451"/>
    </row>
    <row r="12" spans="2:13" x14ac:dyDescent="0.25">
      <c r="B12" s="425" t="s">
        <v>217</v>
      </c>
      <c r="C12" s="426"/>
      <c r="D12" s="426"/>
      <c r="E12" s="426"/>
      <c r="F12" s="426"/>
      <c r="G12" s="426"/>
      <c r="H12" s="427"/>
      <c r="I12" s="417" t="s">
        <v>145</v>
      </c>
      <c r="J12" s="418"/>
      <c r="K12" s="418"/>
    </row>
    <row r="13" spans="2:13" s="56" customFormat="1" ht="30" customHeight="1" x14ac:dyDescent="0.25">
      <c r="B13" s="419" t="s">
        <v>146</v>
      </c>
      <c r="C13" s="419" t="s">
        <v>147</v>
      </c>
      <c r="D13" s="419" t="s">
        <v>196</v>
      </c>
      <c r="E13" s="419" t="s">
        <v>148</v>
      </c>
      <c r="F13" s="419" t="s">
        <v>149</v>
      </c>
      <c r="G13" s="419" t="s">
        <v>191</v>
      </c>
      <c r="H13" s="419" t="s">
        <v>192</v>
      </c>
      <c r="I13" s="421" t="s">
        <v>193</v>
      </c>
      <c r="J13" s="423" t="s">
        <v>194</v>
      </c>
      <c r="K13" s="416" t="s">
        <v>195</v>
      </c>
    </row>
    <row r="14" spans="2:13" s="56" customFormat="1" x14ac:dyDescent="0.25">
      <c r="B14" s="420"/>
      <c r="C14" s="420"/>
      <c r="D14" s="420"/>
      <c r="E14" s="420"/>
      <c r="F14" s="420"/>
      <c r="G14" s="420"/>
      <c r="H14" s="420"/>
      <c r="I14" s="422"/>
      <c r="J14" s="424"/>
      <c r="K14" s="416"/>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28" t="s">
        <v>17</v>
      </c>
      <c r="C18" s="429"/>
      <c r="D18" s="57">
        <f>SUM(D15:D17)</f>
        <v>0.25</v>
      </c>
      <c r="E18" s="430" t="s">
        <v>17</v>
      </c>
      <c r="F18" s="431"/>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A24" zoomScaleNormal="100" workbookViewId="0">
      <selection activeCell="D31" sqref="D3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179" t="s">
        <v>242</v>
      </c>
      <c r="C6" s="180">
        <v>1</v>
      </c>
      <c r="D6" s="518" t="s">
        <v>243</v>
      </c>
      <c r="E6" s="518"/>
      <c r="F6" s="501" t="s">
        <v>289</v>
      </c>
      <c r="G6" s="501"/>
      <c r="H6" s="501"/>
      <c r="I6" s="501"/>
      <c r="J6" s="181"/>
      <c r="K6" s="181"/>
      <c r="M6" s="173" t="s">
        <v>60</v>
      </c>
      <c r="N6" s="178" t="s">
        <v>61</v>
      </c>
    </row>
    <row r="7" spans="2:14" ht="30.75" customHeight="1" x14ac:dyDescent="0.2">
      <c r="B7" s="179" t="s">
        <v>244</v>
      </c>
      <c r="C7" s="180" t="s">
        <v>81</v>
      </c>
      <c r="D7" s="518" t="s">
        <v>245</v>
      </c>
      <c r="E7" s="518"/>
      <c r="F7" s="501" t="s">
        <v>290</v>
      </c>
      <c r="G7" s="501"/>
      <c r="H7" s="182" t="s">
        <v>246</v>
      </c>
      <c r="I7" s="180" t="s">
        <v>76</v>
      </c>
      <c r="J7" s="183"/>
      <c r="K7" s="183"/>
      <c r="M7" s="173" t="s">
        <v>65</v>
      </c>
      <c r="N7" s="178" t="s">
        <v>66</v>
      </c>
    </row>
    <row r="8" spans="2:14" ht="30.75" customHeight="1" x14ac:dyDescent="0.2">
      <c r="B8" s="179" t="s">
        <v>247</v>
      </c>
      <c r="C8" s="501" t="s">
        <v>291</v>
      </c>
      <c r="D8" s="501"/>
      <c r="E8" s="501"/>
      <c r="F8" s="501"/>
      <c r="G8" s="182" t="s">
        <v>248</v>
      </c>
      <c r="H8" s="508">
        <v>7560</v>
      </c>
      <c r="I8" s="508"/>
      <c r="J8" s="184"/>
      <c r="K8" s="184"/>
      <c r="M8" s="173" t="s">
        <v>69</v>
      </c>
      <c r="N8" s="178" t="s">
        <v>70</v>
      </c>
    </row>
    <row r="9" spans="2:14" ht="30.75" customHeight="1" x14ac:dyDescent="0.2">
      <c r="B9" s="179" t="s">
        <v>48</v>
      </c>
      <c r="C9" s="509" t="s">
        <v>65</v>
      </c>
      <c r="D9" s="509"/>
      <c r="E9" s="509"/>
      <c r="F9" s="509"/>
      <c r="G9" s="182" t="s">
        <v>249</v>
      </c>
      <c r="H9" s="510" t="s">
        <v>165</v>
      </c>
      <c r="I9" s="510"/>
      <c r="J9" s="185"/>
      <c r="K9" s="185"/>
      <c r="M9" s="186" t="s">
        <v>73</v>
      </c>
    </row>
    <row r="10" spans="2:14" ht="30.75" customHeight="1" x14ac:dyDescent="0.2">
      <c r="B10" s="179" t="s">
        <v>250</v>
      </c>
      <c r="C10" s="501" t="s">
        <v>376</v>
      </c>
      <c r="D10" s="501"/>
      <c r="E10" s="501"/>
      <c r="F10" s="501"/>
      <c r="G10" s="501"/>
      <c r="H10" s="501"/>
      <c r="I10" s="501"/>
      <c r="J10" s="187"/>
      <c r="K10" s="187"/>
      <c r="M10" s="186"/>
    </row>
    <row r="11" spans="2:14" ht="30.75" customHeight="1" x14ac:dyDescent="0.2">
      <c r="B11" s="179" t="s">
        <v>251</v>
      </c>
      <c r="C11" s="502" t="s">
        <v>293</v>
      </c>
      <c r="D11" s="502"/>
      <c r="E11" s="502"/>
      <c r="F11" s="502"/>
      <c r="G11" s="502"/>
      <c r="H11" s="502"/>
      <c r="I11" s="502"/>
      <c r="J11" s="183"/>
      <c r="K11" s="183"/>
      <c r="M11" s="186"/>
      <c r="N11" s="178" t="s">
        <v>76</v>
      </c>
    </row>
    <row r="12" spans="2:14" ht="30.75" customHeight="1" x14ac:dyDescent="0.2">
      <c r="B12" s="179" t="s">
        <v>254</v>
      </c>
      <c r="C12" s="507" t="s">
        <v>357</v>
      </c>
      <c r="D12" s="507"/>
      <c r="E12" s="507"/>
      <c r="F12" s="507"/>
      <c r="G12" s="182" t="s">
        <v>252</v>
      </c>
      <c r="H12" s="478" t="s">
        <v>91</v>
      </c>
      <c r="I12" s="478"/>
      <c r="J12" s="183"/>
      <c r="K12" s="183"/>
      <c r="M12" s="186" t="s">
        <v>80</v>
      </c>
      <c r="N12" s="178" t="s">
        <v>81</v>
      </c>
    </row>
    <row r="13" spans="2:14" ht="30.75" customHeight="1" x14ac:dyDescent="0.2">
      <c r="B13" s="179" t="s">
        <v>255</v>
      </c>
      <c r="C13" s="511" t="s">
        <v>294</v>
      </c>
      <c r="D13" s="511"/>
      <c r="E13" s="511"/>
      <c r="F13" s="511"/>
      <c r="G13" s="182" t="s">
        <v>253</v>
      </c>
      <c r="H13" s="502" t="s">
        <v>70</v>
      </c>
      <c r="I13" s="502"/>
      <c r="J13" s="183"/>
      <c r="K13" s="183"/>
      <c r="M13" s="186" t="s">
        <v>84</v>
      </c>
    </row>
    <row r="14" spans="2:14" ht="64.5" customHeight="1" x14ac:dyDescent="0.2">
      <c r="B14" s="179" t="s">
        <v>256</v>
      </c>
      <c r="C14" s="512" t="s">
        <v>295</v>
      </c>
      <c r="D14" s="512"/>
      <c r="E14" s="512"/>
      <c r="F14" s="512"/>
      <c r="G14" s="512"/>
      <c r="H14" s="512"/>
      <c r="I14" s="512"/>
      <c r="J14" s="187"/>
      <c r="K14" s="187"/>
      <c r="M14" s="186" t="s">
        <v>86</v>
      </c>
      <c r="N14" s="178"/>
    </row>
    <row r="15" spans="2:14" ht="30.75" customHeight="1" x14ac:dyDescent="0.2">
      <c r="B15" s="179" t="s">
        <v>257</v>
      </c>
      <c r="C15" s="507" t="s">
        <v>296</v>
      </c>
      <c r="D15" s="507"/>
      <c r="E15" s="507"/>
      <c r="F15" s="507"/>
      <c r="G15" s="507"/>
      <c r="H15" s="507"/>
      <c r="I15" s="507"/>
      <c r="J15" s="188"/>
      <c r="K15" s="188"/>
      <c r="M15" s="186" t="s">
        <v>88</v>
      </c>
      <c r="N15" s="178"/>
    </row>
    <row r="16" spans="2:14" ht="20.25" customHeight="1" x14ac:dyDescent="0.2">
      <c r="B16" s="179" t="s">
        <v>258</v>
      </c>
      <c r="C16" s="501" t="s">
        <v>298</v>
      </c>
      <c r="D16" s="501"/>
      <c r="E16" s="501"/>
      <c r="F16" s="501"/>
      <c r="G16" s="501"/>
      <c r="H16" s="501"/>
      <c r="I16" s="501"/>
      <c r="J16" s="189"/>
      <c r="K16" s="189"/>
      <c r="M16" s="186"/>
      <c r="N16" s="178"/>
    </row>
    <row r="17" spans="2:14" ht="30.75" customHeight="1" x14ac:dyDescent="0.2">
      <c r="B17" s="179" t="s">
        <v>259</v>
      </c>
      <c r="C17" s="502" t="s">
        <v>297</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299</v>
      </c>
      <c r="D19" s="501"/>
      <c r="E19" s="501"/>
      <c r="F19" s="501" t="s">
        <v>300</v>
      </c>
      <c r="G19" s="501"/>
      <c r="H19" s="501"/>
      <c r="I19" s="501"/>
      <c r="J19" s="189"/>
      <c r="K19" s="189"/>
      <c r="M19" s="186" t="s">
        <v>95</v>
      </c>
      <c r="N19" s="178"/>
    </row>
    <row r="20" spans="2:14" ht="39.75" customHeight="1" x14ac:dyDescent="0.2">
      <c r="B20" s="192" t="s">
        <v>266</v>
      </c>
      <c r="C20" s="475" t="s">
        <v>301</v>
      </c>
      <c r="D20" s="476"/>
      <c r="E20" s="477"/>
      <c r="F20" s="478" t="s">
        <v>302</v>
      </c>
      <c r="G20" s="478"/>
      <c r="H20" s="478"/>
      <c r="I20" s="479"/>
      <c r="J20" s="183"/>
      <c r="K20" s="183"/>
      <c r="M20" s="186"/>
      <c r="N20" s="178"/>
    </row>
    <row r="21" spans="2:14" ht="42" customHeight="1" x14ac:dyDescent="0.2">
      <c r="B21" s="192" t="s">
        <v>267</v>
      </c>
      <c r="C21" s="480" t="s">
        <v>303</v>
      </c>
      <c r="D21" s="481"/>
      <c r="E21" s="482"/>
      <c r="F21" s="483" t="s">
        <v>304</v>
      </c>
      <c r="G21" s="484"/>
      <c r="H21" s="484"/>
      <c r="I21" s="485"/>
      <c r="J21" s="188"/>
      <c r="K21" s="188"/>
      <c r="M21" s="193"/>
      <c r="N21" s="178"/>
    </row>
    <row r="22" spans="2:14" ht="23.25" customHeight="1" x14ac:dyDescent="0.2">
      <c r="B22" s="192" t="s">
        <v>268</v>
      </c>
      <c r="C22" s="486">
        <v>44197</v>
      </c>
      <c r="D22" s="487"/>
      <c r="E22" s="488"/>
      <c r="F22" s="182" t="s">
        <v>271</v>
      </c>
      <c r="G22" s="194">
        <v>41</v>
      </c>
      <c r="H22" s="182" t="s">
        <v>275</v>
      </c>
      <c r="I22" s="195">
        <v>41</v>
      </c>
      <c r="J22" s="196"/>
      <c r="K22" s="196"/>
      <c r="M22" s="193"/>
    </row>
    <row r="23" spans="2:14" ht="27" customHeight="1" x14ac:dyDescent="0.2">
      <c r="B23" s="192" t="s">
        <v>269</v>
      </c>
      <c r="C23" s="486">
        <v>44561</v>
      </c>
      <c r="D23" s="484"/>
      <c r="E23" s="489"/>
      <c r="F23" s="182" t="s">
        <v>272</v>
      </c>
      <c r="G23" s="490">
        <v>200</v>
      </c>
      <c r="H23" s="491"/>
      <c r="I23" s="492"/>
      <c r="J23" s="197"/>
      <c r="K23" s="197"/>
      <c r="M23" s="193"/>
    </row>
    <row r="24" spans="2:14" ht="45.75"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8">
        <f>SUM(C27:C38)</f>
        <v>200</v>
      </c>
      <c r="G27" s="498">
        <f>SUM(D27:D38)</f>
        <v>18</v>
      </c>
      <c r="H27" s="206">
        <f>+(D27*100%)/$G$23</f>
        <v>0</v>
      </c>
      <c r="I27" s="498">
        <f>G27+I22</f>
        <v>59</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35">
        <v>18</v>
      </c>
      <c r="E31" s="206">
        <f t="shared" si="0"/>
        <v>0</v>
      </c>
      <c r="F31" s="499"/>
      <c r="G31" s="499"/>
      <c r="H31" s="206">
        <f t="shared" si="1"/>
        <v>0.09</v>
      </c>
      <c r="I31" s="499"/>
      <c r="J31" s="207"/>
      <c r="K31" s="207"/>
    </row>
    <row r="32" spans="2:14" ht="19.5" customHeight="1" x14ac:dyDescent="0.2">
      <c r="B32" s="204" t="s">
        <v>118</v>
      </c>
      <c r="C32" s="208">
        <v>20</v>
      </c>
      <c r="D32" s="208"/>
      <c r="E32" s="206">
        <f t="shared" si="0"/>
        <v>0</v>
      </c>
      <c r="F32" s="499"/>
      <c r="G32" s="499"/>
      <c r="H32" s="206" t="str">
        <f t="shared" si="1"/>
        <v/>
      </c>
      <c r="I32" s="499"/>
      <c r="J32" s="207"/>
      <c r="K32" s="207"/>
    </row>
    <row r="33" spans="2:11" ht="19.5" customHeight="1" x14ac:dyDescent="0.2">
      <c r="B33" s="204" t="s">
        <v>119</v>
      </c>
      <c r="C33" s="208">
        <v>20</v>
      </c>
      <c r="D33" s="208"/>
      <c r="E33" s="206">
        <f t="shared" si="0"/>
        <v>0</v>
      </c>
      <c r="F33" s="499"/>
      <c r="G33" s="499"/>
      <c r="H33" s="206" t="str">
        <f t="shared" si="1"/>
        <v/>
      </c>
      <c r="I33" s="499"/>
      <c r="J33" s="207"/>
      <c r="K33" s="207"/>
    </row>
    <row r="34" spans="2:11" ht="19.5" customHeight="1" x14ac:dyDescent="0.2">
      <c r="B34" s="204" t="s">
        <v>120</v>
      </c>
      <c r="C34" s="208">
        <v>30</v>
      </c>
      <c r="D34" s="208"/>
      <c r="E34" s="206">
        <f t="shared" si="0"/>
        <v>0</v>
      </c>
      <c r="F34" s="499"/>
      <c r="G34" s="499"/>
      <c r="H34" s="206" t="str">
        <f t="shared" si="1"/>
        <v/>
      </c>
      <c r="I34" s="499"/>
      <c r="J34" s="207"/>
      <c r="K34" s="207"/>
    </row>
    <row r="35" spans="2:11" ht="19.5" customHeight="1" x14ac:dyDescent="0.2">
      <c r="B35" s="204" t="s">
        <v>121</v>
      </c>
      <c r="C35" s="208">
        <v>40</v>
      </c>
      <c r="D35" s="208"/>
      <c r="E35" s="206">
        <f t="shared" si="0"/>
        <v>0</v>
      </c>
      <c r="F35" s="499"/>
      <c r="G35" s="499"/>
      <c r="H35" s="206" t="str">
        <f t="shared" si="1"/>
        <v/>
      </c>
      <c r="I35" s="499"/>
      <c r="J35" s="207"/>
      <c r="K35" s="207"/>
    </row>
    <row r="36" spans="2:11" ht="19.5" customHeight="1" x14ac:dyDescent="0.2">
      <c r="B36" s="204" t="s">
        <v>122</v>
      </c>
      <c r="C36" s="208">
        <v>50</v>
      </c>
      <c r="D36" s="208"/>
      <c r="E36" s="206">
        <f t="shared" si="0"/>
        <v>0</v>
      </c>
      <c r="F36" s="499"/>
      <c r="G36" s="499"/>
      <c r="H36" s="206" t="str">
        <f t="shared" si="1"/>
        <v/>
      </c>
      <c r="I36" s="499"/>
      <c r="J36" s="207"/>
      <c r="K36" s="207"/>
    </row>
    <row r="37" spans="2:11" ht="19.5" customHeight="1" x14ac:dyDescent="0.2">
      <c r="B37" s="204" t="s">
        <v>123</v>
      </c>
      <c r="C37" s="208">
        <v>20</v>
      </c>
      <c r="D37" s="208"/>
      <c r="E37" s="206">
        <f t="shared" si="0"/>
        <v>0</v>
      </c>
      <c r="F37" s="499"/>
      <c r="G37" s="499"/>
      <c r="H37" s="206" t="str">
        <f t="shared" si="1"/>
        <v/>
      </c>
      <c r="I37" s="499"/>
      <c r="J37" s="207"/>
      <c r="K37" s="207"/>
    </row>
    <row r="38" spans="2:11" ht="19.5" customHeight="1" x14ac:dyDescent="0.2">
      <c r="B38" s="204" t="s">
        <v>124</v>
      </c>
      <c r="C38" s="208">
        <v>20</v>
      </c>
      <c r="D38" s="208"/>
      <c r="E38" s="206">
        <f t="shared" si="0"/>
        <v>0</v>
      </c>
      <c r="F38" s="500"/>
      <c r="G38" s="500"/>
      <c r="H38" s="206" t="str">
        <f t="shared" si="1"/>
        <v/>
      </c>
      <c r="I38" s="500"/>
      <c r="J38" s="207"/>
      <c r="K38" s="207"/>
    </row>
    <row r="39" spans="2:11" ht="78.75" customHeight="1" x14ac:dyDescent="0.2">
      <c r="B39" s="209" t="s">
        <v>277</v>
      </c>
      <c r="C39" s="472" t="s">
        <v>383</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156.75" customHeight="1" x14ac:dyDescent="0.2">
      <c r="B45" s="179" t="s">
        <v>278</v>
      </c>
      <c r="C45" s="465" t="s">
        <v>384</v>
      </c>
      <c r="D45" s="466"/>
      <c r="E45" s="466"/>
      <c r="F45" s="466"/>
      <c r="G45" s="466"/>
      <c r="H45" s="466"/>
      <c r="I45" s="467"/>
      <c r="J45" s="211"/>
      <c r="K45" s="211"/>
    </row>
    <row r="46" spans="2:11" ht="32.25" customHeight="1" x14ac:dyDescent="0.2">
      <c r="B46" s="179" t="s">
        <v>279</v>
      </c>
      <c r="C46" s="465" t="s">
        <v>375</v>
      </c>
      <c r="D46" s="466"/>
      <c r="E46" s="466"/>
      <c r="F46" s="466"/>
      <c r="G46" s="466"/>
      <c r="H46" s="466"/>
      <c r="I46" s="467"/>
      <c r="J46" s="211"/>
      <c r="K46" s="211"/>
    </row>
    <row r="47" spans="2:11" ht="66" customHeight="1" x14ac:dyDescent="0.2">
      <c r="B47" s="212" t="s">
        <v>280</v>
      </c>
      <c r="C47" s="468" t="s">
        <v>364</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13"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363</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WkkoyCx2uouf7Y8d834gvg6tje8GmoX0chiCUS/u0G16C/aAnt3Gzn5jUHEmhnWdn7x+St7BmwxcoD9AfjEGQ==" saltValue="QPq/zbYJOCxkiXwamCYtG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4" zoomScaleNormal="100" workbookViewId="0">
      <selection activeCell="D31" sqref="D3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2</v>
      </c>
      <c r="D6" s="518" t="s">
        <v>243</v>
      </c>
      <c r="E6" s="518"/>
      <c r="F6" s="501" t="s">
        <v>309</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81</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358</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01" t="s">
        <v>376</v>
      </c>
      <c r="D14" s="501"/>
      <c r="E14" s="501"/>
      <c r="F14" s="501"/>
      <c r="G14" s="501"/>
      <c r="H14" s="501"/>
      <c r="I14" s="501"/>
      <c r="J14" s="187"/>
      <c r="K14" s="187"/>
      <c r="M14" s="186" t="s">
        <v>86</v>
      </c>
      <c r="N14" s="178"/>
    </row>
    <row r="15" spans="2:14" ht="30.75" customHeight="1" x14ac:dyDescent="0.2">
      <c r="B15" s="230" t="s">
        <v>257</v>
      </c>
      <c r="C15" s="507" t="s">
        <v>310</v>
      </c>
      <c r="D15" s="507"/>
      <c r="E15" s="507"/>
      <c r="F15" s="507"/>
      <c r="G15" s="507"/>
      <c r="H15" s="507"/>
      <c r="I15" s="507"/>
      <c r="J15" s="188"/>
      <c r="K15" s="188"/>
      <c r="M15" s="186" t="s">
        <v>88</v>
      </c>
      <c r="N15" s="178"/>
    </row>
    <row r="16" spans="2:14" ht="20.25" customHeight="1" x14ac:dyDescent="0.2">
      <c r="B16" s="230" t="s">
        <v>258</v>
      </c>
      <c r="C16" s="501" t="s">
        <v>312</v>
      </c>
      <c r="D16" s="501"/>
      <c r="E16" s="501"/>
      <c r="F16" s="501"/>
      <c r="G16" s="501"/>
      <c r="H16" s="501"/>
      <c r="I16" s="501"/>
      <c r="J16" s="189"/>
      <c r="K16" s="189"/>
      <c r="M16" s="186"/>
      <c r="N16" s="178"/>
    </row>
    <row r="17" spans="2:14" ht="30.75" customHeight="1" x14ac:dyDescent="0.2">
      <c r="B17" s="230" t="s">
        <v>259</v>
      </c>
      <c r="C17" s="502" t="s">
        <v>311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313</v>
      </c>
      <c r="D19" s="501"/>
      <c r="E19" s="501"/>
      <c r="F19" s="501" t="s">
        <v>314</v>
      </c>
      <c r="G19" s="501"/>
      <c r="H19" s="501"/>
      <c r="I19" s="501"/>
      <c r="J19" s="189"/>
      <c r="K19" s="189"/>
      <c r="M19" s="186" t="s">
        <v>95</v>
      </c>
      <c r="N19" s="178"/>
    </row>
    <row r="20" spans="2:14" ht="39.75" customHeight="1" x14ac:dyDescent="0.2">
      <c r="B20" s="192" t="s">
        <v>266</v>
      </c>
      <c r="C20" s="475" t="s">
        <v>315</v>
      </c>
      <c r="D20" s="476"/>
      <c r="E20" s="477"/>
      <c r="F20" s="478" t="s">
        <v>316</v>
      </c>
      <c r="G20" s="478"/>
      <c r="H20" s="478"/>
      <c r="I20" s="479"/>
      <c r="J20" s="183"/>
      <c r="K20" s="183"/>
      <c r="M20" s="186"/>
      <c r="N20" s="178"/>
    </row>
    <row r="21" spans="2:14" ht="42" customHeight="1" x14ac:dyDescent="0.2">
      <c r="B21" s="192" t="s">
        <v>267</v>
      </c>
      <c r="C21" s="480" t="s">
        <v>317</v>
      </c>
      <c r="D21" s="481"/>
      <c r="E21" s="482"/>
      <c r="F21" s="483" t="s">
        <v>318</v>
      </c>
      <c r="G21" s="484"/>
      <c r="H21" s="484"/>
      <c r="I21" s="485"/>
      <c r="J21" s="188"/>
      <c r="K21" s="188"/>
      <c r="M21" s="193"/>
      <c r="N21" s="178"/>
    </row>
    <row r="22" spans="2:14" ht="23.25" customHeight="1" x14ac:dyDescent="0.2">
      <c r="B22" s="192" t="s">
        <v>268</v>
      </c>
      <c r="C22" s="486">
        <v>44197</v>
      </c>
      <c r="D22" s="487"/>
      <c r="E22" s="488"/>
      <c r="F22" s="182" t="s">
        <v>271</v>
      </c>
      <c r="G22" s="194">
        <v>1</v>
      </c>
      <c r="H22" s="182" t="s">
        <v>275</v>
      </c>
      <c r="I22" s="195">
        <v>1</v>
      </c>
      <c r="J22" s="196"/>
      <c r="K22" s="196"/>
      <c r="M22" s="193"/>
    </row>
    <row r="23" spans="2:14" ht="27" customHeight="1" x14ac:dyDescent="0.2">
      <c r="B23" s="192" t="s">
        <v>269</v>
      </c>
      <c r="C23" s="486">
        <v>44561</v>
      </c>
      <c r="D23" s="484"/>
      <c r="E23" s="489"/>
      <c r="F23" s="182" t="s">
        <v>272</v>
      </c>
      <c r="G23" s="490">
        <v>2</v>
      </c>
      <c r="H23" s="491"/>
      <c r="I23" s="492"/>
      <c r="J23" s="197"/>
      <c r="K23" s="197"/>
      <c r="M23" s="193"/>
    </row>
    <row r="24" spans="2:14" ht="30.75" customHeight="1" x14ac:dyDescent="0.2">
      <c r="B24" s="198" t="s">
        <v>270</v>
      </c>
      <c r="C24" s="493" t="s">
        <v>88</v>
      </c>
      <c r="D24" s="494"/>
      <c r="E24" s="495"/>
      <c r="F24" s="232"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8">
        <f>SUM(C27:C38)</f>
        <v>2</v>
      </c>
      <c r="G27" s="498">
        <f>SUM(D27:D38)</f>
        <v>0</v>
      </c>
      <c r="H27" s="206">
        <f>+(D27*100%)/$G$23</f>
        <v>0</v>
      </c>
      <c r="I27" s="498">
        <f>G27+I22</f>
        <v>1</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05">
        <v>0</v>
      </c>
      <c r="E31" s="206">
        <f t="shared" si="0"/>
        <v>0</v>
      </c>
      <c r="F31" s="499"/>
      <c r="G31" s="499"/>
      <c r="H31" s="206">
        <f t="shared" si="1"/>
        <v>0</v>
      </c>
      <c r="I31" s="499"/>
      <c r="J31" s="207"/>
      <c r="K31" s="207"/>
    </row>
    <row r="32" spans="2:14" ht="19.5" customHeight="1" x14ac:dyDescent="0.2">
      <c r="B32" s="204" t="s">
        <v>118</v>
      </c>
      <c r="C32" s="205">
        <v>0</v>
      </c>
      <c r="D32" s="205"/>
      <c r="E32" s="206">
        <f t="shared" si="0"/>
        <v>0</v>
      </c>
      <c r="F32" s="499"/>
      <c r="G32" s="499"/>
      <c r="H32" s="206" t="str">
        <f t="shared" si="1"/>
        <v/>
      </c>
      <c r="I32" s="499"/>
      <c r="J32" s="207"/>
      <c r="K32" s="207"/>
    </row>
    <row r="33" spans="2:11" ht="19.5" customHeight="1" x14ac:dyDescent="0.2">
      <c r="B33" s="204" t="s">
        <v>119</v>
      </c>
      <c r="C33" s="205">
        <v>0</v>
      </c>
      <c r="D33" s="205"/>
      <c r="E33" s="206">
        <f t="shared" si="0"/>
        <v>0</v>
      </c>
      <c r="F33" s="499"/>
      <c r="G33" s="499"/>
      <c r="H33" s="206" t="str">
        <f t="shared" si="1"/>
        <v/>
      </c>
      <c r="I33" s="499"/>
      <c r="J33" s="207"/>
      <c r="K33" s="207"/>
    </row>
    <row r="34" spans="2:11" ht="19.5" customHeight="1" x14ac:dyDescent="0.2">
      <c r="B34" s="204" t="s">
        <v>120</v>
      </c>
      <c r="C34" s="205">
        <v>0</v>
      </c>
      <c r="D34" s="205"/>
      <c r="E34" s="206">
        <f t="shared" si="0"/>
        <v>0</v>
      </c>
      <c r="F34" s="499"/>
      <c r="G34" s="499"/>
      <c r="H34" s="206" t="str">
        <f t="shared" si="1"/>
        <v/>
      </c>
      <c r="I34" s="499"/>
      <c r="J34" s="207"/>
      <c r="K34" s="207"/>
    </row>
    <row r="35" spans="2:11" ht="19.5" customHeight="1" x14ac:dyDescent="0.2">
      <c r="B35" s="204" t="s">
        <v>121</v>
      </c>
      <c r="C35" s="205">
        <v>0</v>
      </c>
      <c r="D35" s="205"/>
      <c r="E35" s="206">
        <f t="shared" si="0"/>
        <v>0</v>
      </c>
      <c r="F35" s="499"/>
      <c r="G35" s="499"/>
      <c r="H35" s="206" t="str">
        <f t="shared" si="1"/>
        <v/>
      </c>
      <c r="I35" s="499"/>
      <c r="J35" s="207"/>
      <c r="K35" s="207"/>
    </row>
    <row r="36" spans="2:11" ht="19.5" customHeight="1" x14ac:dyDescent="0.2">
      <c r="B36" s="204" t="s">
        <v>122</v>
      </c>
      <c r="C36" s="239">
        <v>0</v>
      </c>
      <c r="D36" s="239"/>
      <c r="E36" s="206">
        <f t="shared" si="0"/>
        <v>0</v>
      </c>
      <c r="F36" s="499"/>
      <c r="G36" s="499"/>
      <c r="H36" s="206" t="str">
        <f t="shared" si="1"/>
        <v/>
      </c>
      <c r="I36" s="499"/>
      <c r="J36" s="207"/>
      <c r="K36" s="207"/>
    </row>
    <row r="37" spans="2:11" ht="19.5" customHeight="1" x14ac:dyDescent="0.2">
      <c r="B37" s="204" t="s">
        <v>123</v>
      </c>
      <c r="C37" s="239">
        <v>0</v>
      </c>
      <c r="D37" s="239"/>
      <c r="E37" s="206">
        <f t="shared" si="0"/>
        <v>0</v>
      </c>
      <c r="F37" s="499"/>
      <c r="G37" s="499"/>
      <c r="H37" s="206" t="str">
        <f t="shared" si="1"/>
        <v/>
      </c>
      <c r="I37" s="499"/>
      <c r="J37" s="207"/>
      <c r="K37" s="207"/>
    </row>
    <row r="38" spans="2:11" ht="19.5" customHeight="1" x14ac:dyDescent="0.2">
      <c r="B38" s="204" t="s">
        <v>124</v>
      </c>
      <c r="C38" s="235">
        <v>2</v>
      </c>
      <c r="D38" s="239"/>
      <c r="E38" s="206">
        <f t="shared" si="0"/>
        <v>0</v>
      </c>
      <c r="F38" s="500"/>
      <c r="G38" s="500"/>
      <c r="H38" s="206" t="str">
        <f t="shared" si="1"/>
        <v/>
      </c>
      <c r="I38" s="500"/>
      <c r="J38" s="207"/>
      <c r="K38" s="207"/>
    </row>
    <row r="39" spans="2:11" ht="52.5" customHeight="1" x14ac:dyDescent="0.2">
      <c r="B39" s="209" t="s">
        <v>277</v>
      </c>
      <c r="C39" s="472" t="s">
        <v>380</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138" customHeight="1" x14ac:dyDescent="0.2">
      <c r="B45" s="230" t="s">
        <v>278</v>
      </c>
      <c r="C45" s="465" t="s">
        <v>381</v>
      </c>
      <c r="D45" s="466"/>
      <c r="E45" s="466"/>
      <c r="F45" s="466"/>
      <c r="G45" s="466"/>
      <c r="H45" s="466"/>
      <c r="I45" s="467"/>
      <c r="J45" s="211"/>
      <c r="K45" s="211"/>
    </row>
    <row r="46" spans="2:11" ht="32.25" customHeight="1" x14ac:dyDescent="0.2">
      <c r="B46" s="230" t="s">
        <v>279</v>
      </c>
      <c r="C46" s="465" t="s">
        <v>375</v>
      </c>
      <c r="D46" s="466"/>
      <c r="E46" s="466"/>
      <c r="F46" s="466"/>
      <c r="G46" s="466"/>
      <c r="H46" s="466"/>
      <c r="I46" s="467"/>
      <c r="J46" s="211"/>
      <c r="K46" s="211"/>
    </row>
    <row r="47" spans="2:11" ht="66" customHeight="1" x14ac:dyDescent="0.2">
      <c r="B47" s="212" t="s">
        <v>280</v>
      </c>
      <c r="C47" s="468" t="s">
        <v>365</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371</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vp2kPMyA/VOED0E+yogZAW5NjwbR04t5Yue8YvU29G651nORrL3WuhIoOTggVQW3YLB62ZY9kpNMSSlMLkiaRQ==" saltValue="dvJ1OSw/g9OOTaTc0YIiq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Normal="100" workbookViewId="0">
      <selection activeCell="D31" sqref="D3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3</v>
      </c>
      <c r="D6" s="518" t="s">
        <v>243</v>
      </c>
      <c r="E6" s="518"/>
      <c r="F6" s="501" t="s">
        <v>320</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359</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01" t="s">
        <v>376</v>
      </c>
      <c r="D14" s="501"/>
      <c r="E14" s="501"/>
      <c r="F14" s="501"/>
      <c r="G14" s="501"/>
      <c r="H14" s="501"/>
      <c r="I14" s="501"/>
      <c r="J14" s="187"/>
      <c r="K14" s="187"/>
      <c r="M14" s="186" t="s">
        <v>86</v>
      </c>
      <c r="N14" s="178"/>
    </row>
    <row r="15" spans="2:14" ht="30.75" customHeight="1" x14ac:dyDescent="0.2">
      <c r="B15" s="230" t="s">
        <v>257</v>
      </c>
      <c r="C15" s="507" t="s">
        <v>310</v>
      </c>
      <c r="D15" s="507"/>
      <c r="E15" s="507"/>
      <c r="F15" s="507"/>
      <c r="G15" s="507"/>
      <c r="H15" s="507"/>
      <c r="I15" s="507"/>
      <c r="J15" s="188"/>
      <c r="K15" s="188"/>
      <c r="M15" s="186" t="s">
        <v>88</v>
      </c>
      <c r="N15" s="178"/>
    </row>
    <row r="16" spans="2:14" ht="20.25" customHeight="1" x14ac:dyDescent="0.2">
      <c r="B16" s="230" t="s">
        <v>258</v>
      </c>
      <c r="C16" s="501" t="s">
        <v>322</v>
      </c>
      <c r="D16" s="501"/>
      <c r="E16" s="501"/>
      <c r="F16" s="501"/>
      <c r="G16" s="501"/>
      <c r="H16" s="501"/>
      <c r="I16" s="501"/>
      <c r="J16" s="189"/>
      <c r="K16" s="189"/>
      <c r="M16" s="186"/>
      <c r="N16" s="178"/>
    </row>
    <row r="17" spans="2:14" ht="30.75" customHeight="1" x14ac:dyDescent="0.2">
      <c r="B17" s="230" t="s">
        <v>259</v>
      </c>
      <c r="C17" s="502" t="s">
        <v>321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323</v>
      </c>
      <c r="D19" s="501"/>
      <c r="E19" s="501"/>
      <c r="F19" s="501" t="s">
        <v>324</v>
      </c>
      <c r="G19" s="501"/>
      <c r="H19" s="501"/>
      <c r="I19" s="501"/>
      <c r="J19" s="189"/>
      <c r="K19" s="189"/>
      <c r="M19" s="186" t="s">
        <v>95</v>
      </c>
      <c r="N19" s="178"/>
    </row>
    <row r="20" spans="2:14" ht="39.75" customHeight="1" x14ac:dyDescent="0.2">
      <c r="B20" s="192" t="s">
        <v>266</v>
      </c>
      <c r="C20" s="475" t="s">
        <v>325</v>
      </c>
      <c r="D20" s="476"/>
      <c r="E20" s="477"/>
      <c r="F20" s="478" t="s">
        <v>326</v>
      </c>
      <c r="G20" s="478"/>
      <c r="H20" s="478"/>
      <c r="I20" s="479"/>
      <c r="J20" s="183"/>
      <c r="K20" s="183"/>
      <c r="M20" s="186"/>
      <c r="N20" s="178"/>
    </row>
    <row r="21" spans="2:14" ht="42" customHeight="1" x14ac:dyDescent="0.2">
      <c r="B21" s="192" t="s">
        <v>267</v>
      </c>
      <c r="C21" s="480" t="s">
        <v>327</v>
      </c>
      <c r="D21" s="481"/>
      <c r="E21" s="482"/>
      <c r="F21" s="483" t="s">
        <v>328</v>
      </c>
      <c r="G21" s="484"/>
      <c r="H21" s="484"/>
      <c r="I21" s="485"/>
      <c r="J21" s="188"/>
      <c r="K21" s="188"/>
      <c r="M21" s="193"/>
      <c r="N21" s="178"/>
    </row>
    <row r="22" spans="2:14" ht="23.25" customHeight="1" x14ac:dyDescent="0.2">
      <c r="B22" s="192" t="s">
        <v>268</v>
      </c>
      <c r="C22" s="486">
        <v>44197</v>
      </c>
      <c r="D22" s="487"/>
      <c r="E22" s="488"/>
      <c r="F22" s="182" t="s">
        <v>271</v>
      </c>
      <c r="G22" s="194">
        <v>1359</v>
      </c>
      <c r="H22" s="182" t="s">
        <v>275</v>
      </c>
      <c r="I22" s="195">
        <v>1359</v>
      </c>
      <c r="J22" s="196"/>
      <c r="K22" s="196"/>
      <c r="M22" s="193"/>
    </row>
    <row r="23" spans="2:14" ht="27" customHeight="1" x14ac:dyDescent="0.2">
      <c r="B23" s="192" t="s">
        <v>269</v>
      </c>
      <c r="C23" s="486">
        <v>44561</v>
      </c>
      <c r="D23" s="484"/>
      <c r="E23" s="489"/>
      <c r="F23" s="182" t="s">
        <v>272</v>
      </c>
      <c r="G23" s="520">
        <v>6751</v>
      </c>
      <c r="H23" s="521"/>
      <c r="I23" s="522"/>
      <c r="J23" s="197"/>
      <c r="K23" s="197"/>
      <c r="M23" s="193"/>
    </row>
    <row r="24" spans="2:14" ht="36" customHeight="1" x14ac:dyDescent="0.2">
      <c r="B24" s="198" t="s">
        <v>270</v>
      </c>
      <c r="C24" s="493" t="s">
        <v>88</v>
      </c>
      <c r="D24" s="494"/>
      <c r="E24" s="495"/>
      <c r="F24" s="227"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44">
        <f>IF(OR(C27=0,C27=""),0,D27/C27)</f>
        <v>0.27575757575757576</v>
      </c>
      <c r="F27" s="498">
        <f>SUM(C27:C38)</f>
        <v>6751</v>
      </c>
      <c r="G27" s="498">
        <f>SUM(D27:D38)</f>
        <v>972</v>
      </c>
      <c r="H27" s="206">
        <f>+(D27*100%)/$G$23</f>
        <v>1.3479484520811732E-2</v>
      </c>
      <c r="I27" s="498">
        <f>G27+I22</f>
        <v>2331</v>
      </c>
      <c r="J27" s="241"/>
      <c r="K27" s="238"/>
      <c r="L27" s="242"/>
      <c r="M27" s="193"/>
    </row>
    <row r="28" spans="2:14" ht="19.5" customHeight="1" x14ac:dyDescent="0.2">
      <c r="B28" s="204" t="s">
        <v>114</v>
      </c>
      <c r="C28" s="208">
        <v>430</v>
      </c>
      <c r="D28" s="240">
        <v>0</v>
      </c>
      <c r="E28" s="244">
        <f t="shared" ref="E28:E38" si="0">IF(OR(C28=0,C28=""),0,D28/C28)</f>
        <v>0</v>
      </c>
      <c r="F28" s="499"/>
      <c r="G28" s="499"/>
      <c r="H28" s="206">
        <f>+IF(D28="","",((D28*100%)/$G$23)+H27)</f>
        <v>1.3479484520811732E-2</v>
      </c>
      <c r="I28" s="499"/>
      <c r="J28" s="241"/>
      <c r="K28" s="238"/>
      <c r="L28" s="242"/>
      <c r="M28" s="193"/>
    </row>
    <row r="29" spans="2:14" ht="19.5" customHeight="1" x14ac:dyDescent="0.2">
      <c r="B29" s="204" t="s">
        <v>115</v>
      </c>
      <c r="C29" s="208">
        <v>550</v>
      </c>
      <c r="D29" s="240">
        <v>310</v>
      </c>
      <c r="E29" s="244">
        <f t="shared" si="0"/>
        <v>0.5636363636363636</v>
      </c>
      <c r="F29" s="499"/>
      <c r="G29" s="499"/>
      <c r="H29" s="206">
        <f t="shared" ref="H29:H38" si="1">+IF(D29="","",((D29*100%)/$G$23)+H28)</f>
        <v>5.9398607613686864E-2</v>
      </c>
      <c r="I29" s="499"/>
      <c r="J29" s="241"/>
      <c r="K29" s="238"/>
      <c r="L29" s="242"/>
      <c r="M29" s="193"/>
    </row>
    <row r="30" spans="2:14" ht="19.5" customHeight="1" x14ac:dyDescent="0.2">
      <c r="B30" s="204" t="s">
        <v>116</v>
      </c>
      <c r="C30" s="208">
        <v>571</v>
      </c>
      <c r="D30" s="240">
        <v>400</v>
      </c>
      <c r="E30" s="244">
        <f t="shared" si="0"/>
        <v>0.70052539404553416</v>
      </c>
      <c r="F30" s="499"/>
      <c r="G30" s="499"/>
      <c r="H30" s="206">
        <f t="shared" si="1"/>
        <v>0.11864908902384833</v>
      </c>
      <c r="I30" s="499"/>
      <c r="J30" s="241"/>
      <c r="K30" s="238"/>
      <c r="L30" s="242"/>
    </row>
    <row r="31" spans="2:14" ht="19.5" customHeight="1" x14ac:dyDescent="0.2">
      <c r="B31" s="204" t="s">
        <v>117</v>
      </c>
      <c r="C31" s="208">
        <v>560</v>
      </c>
      <c r="D31" s="240">
        <v>171</v>
      </c>
      <c r="E31" s="244">
        <f t="shared" si="0"/>
        <v>0.30535714285714288</v>
      </c>
      <c r="F31" s="499"/>
      <c r="G31" s="499"/>
      <c r="H31" s="206">
        <f t="shared" si="1"/>
        <v>0.14397866982669236</v>
      </c>
      <c r="I31" s="499"/>
      <c r="J31" s="241"/>
      <c r="K31" s="238"/>
      <c r="L31" s="242"/>
    </row>
    <row r="32" spans="2:14" ht="19.5" customHeight="1" x14ac:dyDescent="0.2">
      <c r="B32" s="204" t="s">
        <v>118</v>
      </c>
      <c r="C32" s="208">
        <v>580</v>
      </c>
      <c r="D32" s="208"/>
      <c r="E32" s="244">
        <f t="shared" si="0"/>
        <v>0</v>
      </c>
      <c r="F32" s="499"/>
      <c r="G32" s="499"/>
      <c r="H32" s="206" t="str">
        <f t="shared" si="1"/>
        <v/>
      </c>
      <c r="I32" s="499"/>
      <c r="J32" s="207"/>
      <c r="K32" s="207"/>
    </row>
    <row r="33" spans="2:11" ht="19.5" customHeight="1" x14ac:dyDescent="0.2">
      <c r="B33" s="204" t="s">
        <v>119</v>
      </c>
      <c r="C33" s="208">
        <v>516</v>
      </c>
      <c r="D33" s="208"/>
      <c r="E33" s="244">
        <f t="shared" si="0"/>
        <v>0</v>
      </c>
      <c r="F33" s="499"/>
      <c r="G33" s="499"/>
      <c r="H33" s="206" t="str">
        <f t="shared" si="1"/>
        <v/>
      </c>
      <c r="I33" s="499"/>
      <c r="J33" s="207"/>
      <c r="K33" s="207"/>
    </row>
    <row r="34" spans="2:11" ht="19.5" customHeight="1" x14ac:dyDescent="0.2">
      <c r="B34" s="204" t="s">
        <v>120</v>
      </c>
      <c r="C34" s="208">
        <v>616</v>
      </c>
      <c r="D34" s="208"/>
      <c r="E34" s="244">
        <f t="shared" si="0"/>
        <v>0</v>
      </c>
      <c r="F34" s="499"/>
      <c r="G34" s="499"/>
      <c r="H34" s="206" t="str">
        <f t="shared" si="1"/>
        <v/>
      </c>
      <c r="I34" s="499"/>
      <c r="J34" s="207"/>
      <c r="K34" s="207"/>
    </row>
    <row r="35" spans="2:11" ht="19.5" customHeight="1" x14ac:dyDescent="0.2">
      <c r="B35" s="204" t="s">
        <v>121</v>
      </c>
      <c r="C35" s="208">
        <v>616</v>
      </c>
      <c r="D35" s="208"/>
      <c r="E35" s="244">
        <f t="shared" si="0"/>
        <v>0</v>
      </c>
      <c r="F35" s="499"/>
      <c r="G35" s="499"/>
      <c r="H35" s="206" t="str">
        <f t="shared" si="1"/>
        <v/>
      </c>
      <c r="I35" s="499"/>
      <c r="J35" s="207"/>
      <c r="K35" s="207"/>
    </row>
    <row r="36" spans="2:11" ht="19.5" customHeight="1" x14ac:dyDescent="0.2">
      <c r="B36" s="204" t="s">
        <v>122</v>
      </c>
      <c r="C36" s="208">
        <v>816</v>
      </c>
      <c r="D36" s="208"/>
      <c r="E36" s="244">
        <f t="shared" si="0"/>
        <v>0</v>
      </c>
      <c r="F36" s="499"/>
      <c r="G36" s="499"/>
      <c r="H36" s="206" t="str">
        <f t="shared" si="1"/>
        <v/>
      </c>
      <c r="I36" s="499"/>
      <c r="J36" s="207"/>
      <c r="K36" s="207"/>
    </row>
    <row r="37" spans="2:11" ht="19.5" customHeight="1" x14ac:dyDescent="0.2">
      <c r="B37" s="204" t="s">
        <v>123</v>
      </c>
      <c r="C37" s="208">
        <v>616</v>
      </c>
      <c r="D37" s="208"/>
      <c r="E37" s="244">
        <f t="shared" si="0"/>
        <v>0</v>
      </c>
      <c r="F37" s="499"/>
      <c r="G37" s="499"/>
      <c r="H37" s="206" t="str">
        <f t="shared" si="1"/>
        <v/>
      </c>
      <c r="I37" s="499"/>
      <c r="J37" s="207"/>
      <c r="K37" s="207"/>
    </row>
    <row r="38" spans="2:11" ht="19.5" customHeight="1" x14ac:dyDescent="0.2">
      <c r="B38" s="204" t="s">
        <v>124</v>
      </c>
      <c r="C38" s="208">
        <v>550</v>
      </c>
      <c r="D38" s="208"/>
      <c r="E38" s="244">
        <f t="shared" si="0"/>
        <v>0</v>
      </c>
      <c r="F38" s="500"/>
      <c r="G38" s="500"/>
      <c r="H38" s="206" t="str">
        <f t="shared" si="1"/>
        <v/>
      </c>
      <c r="I38" s="500"/>
      <c r="J38" s="207"/>
      <c r="K38" s="207"/>
    </row>
    <row r="39" spans="2:11" ht="67.5" customHeight="1" x14ac:dyDescent="0.2">
      <c r="B39" s="209" t="s">
        <v>277</v>
      </c>
      <c r="C39" s="472" t="s">
        <v>385</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96.75" customHeight="1" x14ac:dyDescent="0.2">
      <c r="B45" s="230" t="s">
        <v>278</v>
      </c>
      <c r="C45" s="465" t="s">
        <v>382</v>
      </c>
      <c r="D45" s="466"/>
      <c r="E45" s="466"/>
      <c r="F45" s="466"/>
      <c r="G45" s="466"/>
      <c r="H45" s="466"/>
      <c r="I45" s="467"/>
      <c r="J45" s="211"/>
      <c r="K45" s="211"/>
    </row>
    <row r="46" spans="2:11" ht="32.25" customHeight="1" x14ac:dyDescent="0.2">
      <c r="B46" s="230" t="s">
        <v>279</v>
      </c>
      <c r="C46" s="465" t="s">
        <v>377</v>
      </c>
      <c r="D46" s="466"/>
      <c r="E46" s="466"/>
      <c r="F46" s="466"/>
      <c r="G46" s="466"/>
      <c r="H46" s="466"/>
      <c r="I46" s="467"/>
      <c r="J46" s="211"/>
      <c r="K46" s="211"/>
    </row>
    <row r="47" spans="2:11" ht="66" customHeight="1" x14ac:dyDescent="0.2">
      <c r="B47" s="212" t="s">
        <v>280</v>
      </c>
      <c r="C47" s="468" t="s">
        <v>366</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370</v>
      </c>
      <c r="D51" s="455"/>
      <c r="E51" s="455"/>
      <c r="F51" s="455"/>
      <c r="G51" s="455"/>
      <c r="H51" s="455"/>
      <c r="I51" s="455"/>
      <c r="J51" s="217"/>
      <c r="K51" s="217"/>
    </row>
    <row r="52" spans="2:11" ht="28.5" customHeight="1" x14ac:dyDescent="0.2">
      <c r="B52" s="182" t="s">
        <v>286</v>
      </c>
      <c r="C52" s="475" t="s">
        <v>319</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NwYJQgn9ohsz1alkSFiVpzCnnQnekk7/ltR5i7zyMaqShXCdl80VrilSZBXgHMPuyIigmaH1ksLaN14hL3HeRQ==" saltValue="RYqVwPi4h4r9Kh8OpIveI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4" zoomScaleNormal="100" workbookViewId="0">
      <selection activeCell="H30" sqref="H30"/>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40.5" customHeight="1" x14ac:dyDescent="0.2">
      <c r="B6" s="230" t="s">
        <v>242</v>
      </c>
      <c r="C6" s="229">
        <v>4</v>
      </c>
      <c r="D6" s="518" t="s">
        <v>243</v>
      </c>
      <c r="E6" s="518"/>
      <c r="F6" s="501" t="s">
        <v>329</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360</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330</v>
      </c>
      <c r="D14" s="512"/>
      <c r="E14" s="512"/>
      <c r="F14" s="512"/>
      <c r="G14" s="512"/>
      <c r="H14" s="512"/>
      <c r="I14" s="512"/>
      <c r="J14" s="187"/>
      <c r="K14" s="187"/>
      <c r="M14" s="186" t="s">
        <v>86</v>
      </c>
      <c r="N14" s="178"/>
    </row>
    <row r="15" spans="2:14" ht="30.75" customHeight="1" x14ac:dyDescent="0.2">
      <c r="B15" s="230" t="s">
        <v>257</v>
      </c>
      <c r="C15" s="507" t="s">
        <v>331</v>
      </c>
      <c r="D15" s="507"/>
      <c r="E15" s="507"/>
      <c r="F15" s="507"/>
      <c r="G15" s="507"/>
      <c r="H15" s="507"/>
      <c r="I15" s="507"/>
      <c r="J15" s="188"/>
      <c r="K15" s="188"/>
      <c r="M15" s="186" t="s">
        <v>88</v>
      </c>
      <c r="N15" s="178"/>
    </row>
    <row r="16" spans="2:14" ht="20.25" customHeight="1" x14ac:dyDescent="0.2">
      <c r="B16" s="230" t="s">
        <v>258</v>
      </c>
      <c r="C16" s="501" t="s">
        <v>332</v>
      </c>
      <c r="D16" s="501"/>
      <c r="E16" s="501"/>
      <c r="F16" s="501"/>
      <c r="G16" s="501"/>
      <c r="H16" s="501"/>
      <c r="I16" s="501"/>
      <c r="J16" s="189"/>
      <c r="K16" s="189"/>
      <c r="M16" s="186"/>
      <c r="N16" s="178"/>
    </row>
    <row r="17" spans="2:14" ht="30.75" customHeight="1" x14ac:dyDescent="0.2">
      <c r="B17" s="230" t="s">
        <v>259</v>
      </c>
      <c r="C17" s="502" t="s">
        <v>321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333</v>
      </c>
      <c r="D19" s="501"/>
      <c r="E19" s="501"/>
      <c r="F19" s="501" t="s">
        <v>334</v>
      </c>
      <c r="G19" s="501"/>
      <c r="H19" s="501"/>
      <c r="I19" s="501"/>
      <c r="J19" s="189"/>
      <c r="K19" s="189"/>
      <c r="M19" s="186" t="s">
        <v>95</v>
      </c>
      <c r="N19" s="178"/>
    </row>
    <row r="20" spans="2:14" ht="39.75" customHeight="1" x14ac:dyDescent="0.2">
      <c r="B20" s="192" t="s">
        <v>266</v>
      </c>
      <c r="C20" s="475" t="s">
        <v>325</v>
      </c>
      <c r="D20" s="476"/>
      <c r="E20" s="477"/>
      <c r="F20" s="478" t="s">
        <v>326</v>
      </c>
      <c r="G20" s="478"/>
      <c r="H20" s="478"/>
      <c r="I20" s="479"/>
      <c r="J20" s="183"/>
      <c r="K20" s="183"/>
      <c r="M20" s="186"/>
      <c r="N20" s="178"/>
    </row>
    <row r="21" spans="2:14" ht="42" customHeight="1" x14ac:dyDescent="0.2">
      <c r="B21" s="192" t="s">
        <v>267</v>
      </c>
      <c r="C21" s="480" t="s">
        <v>335</v>
      </c>
      <c r="D21" s="481"/>
      <c r="E21" s="482"/>
      <c r="F21" s="483" t="s">
        <v>336</v>
      </c>
      <c r="G21" s="484"/>
      <c r="H21" s="484"/>
      <c r="I21" s="485"/>
      <c r="J21" s="188"/>
      <c r="K21" s="188"/>
      <c r="M21" s="193"/>
      <c r="N21" s="178"/>
    </row>
    <row r="22" spans="2:14" ht="23.25" customHeight="1" x14ac:dyDescent="0.2">
      <c r="B22" s="192" t="s">
        <v>268</v>
      </c>
      <c r="C22" s="486">
        <v>44197</v>
      </c>
      <c r="D22" s="487"/>
      <c r="E22" s="488"/>
      <c r="F22" s="182" t="s">
        <v>271</v>
      </c>
      <c r="G22" s="194">
        <v>404</v>
      </c>
      <c r="H22" s="182" t="s">
        <v>275</v>
      </c>
      <c r="I22" s="195">
        <v>404</v>
      </c>
      <c r="J22" s="196"/>
      <c r="K22" s="196"/>
      <c r="M22" s="193"/>
    </row>
    <row r="23" spans="2:14" ht="27" customHeight="1" x14ac:dyDescent="0.2">
      <c r="B23" s="192" t="s">
        <v>269</v>
      </c>
      <c r="C23" s="486">
        <v>44561</v>
      </c>
      <c r="D23" s="484"/>
      <c r="E23" s="489"/>
      <c r="F23" s="182" t="s">
        <v>272</v>
      </c>
      <c r="G23" s="520">
        <v>1706</v>
      </c>
      <c r="H23" s="521"/>
      <c r="I23" s="522"/>
      <c r="J23" s="197"/>
      <c r="K23" s="197"/>
      <c r="M23" s="193"/>
    </row>
    <row r="24" spans="2:14" ht="36"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8">
        <f>SUM(C27:C38)</f>
        <v>1706</v>
      </c>
      <c r="G27" s="498">
        <f>SUM(D27:D38)</f>
        <v>89</v>
      </c>
      <c r="H27" s="206">
        <f>+(D27*100%)/$G$23</f>
        <v>8.2063305978898014E-3</v>
      </c>
      <c r="I27" s="498">
        <f>G27+I22</f>
        <v>493</v>
      </c>
      <c r="J27" s="207"/>
      <c r="K27" s="207"/>
      <c r="M27" s="193"/>
    </row>
    <row r="28" spans="2:14" ht="19.5" customHeight="1" x14ac:dyDescent="0.2">
      <c r="B28" s="204" t="s">
        <v>114</v>
      </c>
      <c r="C28" s="235">
        <v>87</v>
      </c>
      <c r="D28" s="243">
        <v>0</v>
      </c>
      <c r="E28" s="234">
        <f t="shared" ref="E28:E38" si="0">IF(OR(C28=0,C28=""),0,D28/C28)</f>
        <v>0</v>
      </c>
      <c r="F28" s="499"/>
      <c r="G28" s="499"/>
      <c r="H28" s="206">
        <f>+IF(D28="","",((D28*100%)/$G$23)+H27)</f>
        <v>8.2063305978898014E-3</v>
      </c>
      <c r="I28" s="499"/>
      <c r="J28" s="207"/>
      <c r="K28" s="207"/>
      <c r="M28" s="193"/>
    </row>
    <row r="29" spans="2:14" ht="19.5" customHeight="1" x14ac:dyDescent="0.2">
      <c r="B29" s="204" t="s">
        <v>115</v>
      </c>
      <c r="C29" s="235">
        <v>154</v>
      </c>
      <c r="D29" s="243">
        <v>0</v>
      </c>
      <c r="E29" s="234">
        <f t="shared" si="0"/>
        <v>0</v>
      </c>
      <c r="F29" s="499"/>
      <c r="G29" s="499"/>
      <c r="H29" s="206">
        <f t="shared" ref="H29:H38" si="1">+IF(D29="","",((D29*100%)/$G$23)+H28)</f>
        <v>8.2063305978898014E-3</v>
      </c>
      <c r="I29" s="499"/>
      <c r="J29" s="207"/>
      <c r="K29" s="207"/>
      <c r="M29" s="193"/>
    </row>
    <row r="30" spans="2:14" ht="19.5" customHeight="1" x14ac:dyDescent="0.2">
      <c r="B30" s="204" t="s">
        <v>116</v>
      </c>
      <c r="C30" s="235">
        <v>174</v>
      </c>
      <c r="D30" s="243">
        <v>32</v>
      </c>
      <c r="E30" s="234">
        <f t="shared" si="0"/>
        <v>0.18390804597701149</v>
      </c>
      <c r="F30" s="499"/>
      <c r="G30" s="499"/>
      <c r="H30" s="206">
        <f t="shared" si="1"/>
        <v>2.6963657678780773E-2</v>
      </c>
      <c r="I30" s="499"/>
      <c r="J30" s="207"/>
      <c r="K30" s="207"/>
    </row>
    <row r="31" spans="2:14" ht="19.5" customHeight="1" x14ac:dyDescent="0.2">
      <c r="B31" s="204" t="s">
        <v>117</v>
      </c>
      <c r="C31" s="235">
        <v>150</v>
      </c>
      <c r="D31" s="243">
        <v>43</v>
      </c>
      <c r="E31" s="234">
        <f t="shared" si="0"/>
        <v>0.28666666666666668</v>
      </c>
      <c r="F31" s="499"/>
      <c r="G31" s="499"/>
      <c r="H31" s="206">
        <f t="shared" si="1"/>
        <v>5.216881594372802E-2</v>
      </c>
      <c r="I31" s="499"/>
      <c r="J31" s="207"/>
      <c r="K31" s="207"/>
    </row>
    <row r="32" spans="2:14" ht="19.5" customHeight="1" x14ac:dyDescent="0.2">
      <c r="B32" s="204" t="s">
        <v>118</v>
      </c>
      <c r="C32" s="235">
        <v>179</v>
      </c>
      <c r="D32" s="235"/>
      <c r="E32" s="234">
        <f t="shared" si="0"/>
        <v>0</v>
      </c>
      <c r="F32" s="499"/>
      <c r="G32" s="499"/>
      <c r="H32" s="206" t="str">
        <f t="shared" si="1"/>
        <v/>
      </c>
      <c r="I32" s="499"/>
      <c r="J32" s="207"/>
      <c r="K32" s="207"/>
    </row>
    <row r="33" spans="2:11" ht="19.5" customHeight="1" x14ac:dyDescent="0.2">
      <c r="B33" s="204" t="s">
        <v>119</v>
      </c>
      <c r="C33" s="235">
        <v>179</v>
      </c>
      <c r="D33" s="235"/>
      <c r="E33" s="234">
        <f t="shared" si="0"/>
        <v>0</v>
      </c>
      <c r="F33" s="499"/>
      <c r="G33" s="499"/>
      <c r="H33" s="206" t="str">
        <f t="shared" si="1"/>
        <v/>
      </c>
      <c r="I33" s="499"/>
      <c r="J33" s="207"/>
      <c r="K33" s="207"/>
    </row>
    <row r="34" spans="2:11" ht="19.5" customHeight="1" x14ac:dyDescent="0.2">
      <c r="B34" s="204" t="s">
        <v>120</v>
      </c>
      <c r="C34" s="235">
        <v>222</v>
      </c>
      <c r="D34" s="235"/>
      <c r="E34" s="234">
        <f t="shared" si="0"/>
        <v>0</v>
      </c>
      <c r="F34" s="499"/>
      <c r="G34" s="499"/>
      <c r="H34" s="206" t="str">
        <f t="shared" si="1"/>
        <v/>
      </c>
      <c r="I34" s="499"/>
      <c r="J34" s="207"/>
      <c r="K34" s="207"/>
    </row>
    <row r="35" spans="2:11" ht="19.5" customHeight="1" x14ac:dyDescent="0.2">
      <c r="B35" s="204" t="s">
        <v>121</v>
      </c>
      <c r="C35" s="235">
        <v>181</v>
      </c>
      <c r="D35" s="235"/>
      <c r="E35" s="234">
        <f t="shared" si="0"/>
        <v>0</v>
      </c>
      <c r="F35" s="499"/>
      <c r="G35" s="499"/>
      <c r="H35" s="206" t="str">
        <f t="shared" si="1"/>
        <v/>
      </c>
      <c r="I35" s="499"/>
      <c r="J35" s="207"/>
      <c r="K35" s="207"/>
    </row>
    <row r="36" spans="2:11" ht="19.5" customHeight="1" x14ac:dyDescent="0.2">
      <c r="B36" s="204" t="s">
        <v>122</v>
      </c>
      <c r="C36" s="235">
        <v>223</v>
      </c>
      <c r="D36" s="235"/>
      <c r="E36" s="234">
        <f t="shared" si="0"/>
        <v>0</v>
      </c>
      <c r="F36" s="499"/>
      <c r="G36" s="499"/>
      <c r="H36" s="206" t="str">
        <f t="shared" si="1"/>
        <v/>
      </c>
      <c r="I36" s="499"/>
      <c r="J36" s="207"/>
      <c r="K36" s="207"/>
    </row>
    <row r="37" spans="2:11" ht="19.5" customHeight="1" x14ac:dyDescent="0.2">
      <c r="B37" s="204" t="s">
        <v>123</v>
      </c>
      <c r="C37" s="235">
        <v>67</v>
      </c>
      <c r="D37" s="235"/>
      <c r="E37" s="234">
        <f t="shared" si="0"/>
        <v>0</v>
      </c>
      <c r="F37" s="499"/>
      <c r="G37" s="499"/>
      <c r="H37" s="206" t="str">
        <f t="shared" si="1"/>
        <v/>
      </c>
      <c r="I37" s="499"/>
      <c r="J37" s="207"/>
      <c r="K37" s="207"/>
    </row>
    <row r="38" spans="2:11" ht="19.5" customHeight="1" x14ac:dyDescent="0.2">
      <c r="B38" s="204" t="s">
        <v>124</v>
      </c>
      <c r="C38" s="235">
        <v>41</v>
      </c>
      <c r="D38" s="235"/>
      <c r="E38" s="234">
        <f t="shared" si="0"/>
        <v>0</v>
      </c>
      <c r="F38" s="500"/>
      <c r="G38" s="500"/>
      <c r="H38" s="206" t="str">
        <f t="shared" si="1"/>
        <v/>
      </c>
      <c r="I38" s="500"/>
      <c r="J38" s="207"/>
      <c r="K38" s="207"/>
    </row>
    <row r="39" spans="2:11" ht="86.25" customHeight="1" x14ac:dyDescent="0.2">
      <c r="B39" s="209" t="s">
        <v>277</v>
      </c>
      <c r="C39" s="472" t="s">
        <v>386</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69" customHeight="1" x14ac:dyDescent="0.2">
      <c r="B45" s="230" t="s">
        <v>278</v>
      </c>
      <c r="C45" s="465" t="s">
        <v>387</v>
      </c>
      <c r="D45" s="466"/>
      <c r="E45" s="466"/>
      <c r="F45" s="466"/>
      <c r="G45" s="466"/>
      <c r="H45" s="466"/>
      <c r="I45" s="467"/>
      <c r="J45" s="211"/>
      <c r="K45" s="211"/>
    </row>
    <row r="46" spans="2:11" ht="32.25" customHeight="1" x14ac:dyDescent="0.2">
      <c r="B46" s="230" t="s">
        <v>279</v>
      </c>
      <c r="C46" s="465" t="s">
        <v>378</v>
      </c>
      <c r="D46" s="466"/>
      <c r="E46" s="466"/>
      <c r="F46" s="466"/>
      <c r="G46" s="466"/>
      <c r="H46" s="466"/>
      <c r="I46" s="467"/>
      <c r="J46" s="211"/>
      <c r="K46" s="211"/>
    </row>
    <row r="47" spans="2:11" ht="66" customHeight="1" x14ac:dyDescent="0.2">
      <c r="B47" s="212" t="s">
        <v>280</v>
      </c>
      <c r="C47" s="468" t="s">
        <v>366</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369</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ZqP0UX2tSW6bpEoF7lcBfrLd3MOqqwmfdhSLnLjuhoPjU9jc/aN0AWhrnc22GC6idhzrTN6FXX961TwcoVo71A==" saltValue="eclcwc/eepJqfvRd1WTSg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26" zoomScaleNormal="100" workbookViewId="0">
      <selection activeCell="D30" sqref="D30"/>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5</v>
      </c>
      <c r="D6" s="518" t="s">
        <v>243</v>
      </c>
      <c r="E6" s="518"/>
      <c r="F6" s="501" t="s">
        <v>337</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361</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338</v>
      </c>
      <c r="D14" s="512"/>
      <c r="E14" s="512"/>
      <c r="F14" s="512"/>
      <c r="G14" s="512"/>
      <c r="H14" s="512"/>
      <c r="I14" s="512"/>
      <c r="J14" s="187"/>
      <c r="K14" s="187"/>
      <c r="M14" s="186" t="s">
        <v>86</v>
      </c>
      <c r="N14" s="178"/>
    </row>
    <row r="15" spans="2:14" ht="30.75" customHeight="1" x14ac:dyDescent="0.2">
      <c r="B15" s="230" t="s">
        <v>257</v>
      </c>
      <c r="C15" s="507" t="s">
        <v>331</v>
      </c>
      <c r="D15" s="507"/>
      <c r="E15" s="507"/>
      <c r="F15" s="507"/>
      <c r="G15" s="507"/>
      <c r="H15" s="507"/>
      <c r="I15" s="507"/>
      <c r="J15" s="188"/>
      <c r="K15" s="188"/>
      <c r="M15" s="186" t="s">
        <v>88</v>
      </c>
      <c r="N15" s="178"/>
    </row>
    <row r="16" spans="2:14" ht="20.25" customHeight="1" x14ac:dyDescent="0.2">
      <c r="B16" s="230" t="s">
        <v>258</v>
      </c>
      <c r="C16" s="501" t="s">
        <v>339</v>
      </c>
      <c r="D16" s="501"/>
      <c r="E16" s="501"/>
      <c r="F16" s="501"/>
      <c r="G16" s="501"/>
      <c r="H16" s="501"/>
      <c r="I16" s="501"/>
      <c r="J16" s="189"/>
      <c r="K16" s="189"/>
      <c r="M16" s="186"/>
      <c r="N16" s="178"/>
    </row>
    <row r="17" spans="2:14" ht="30.75" customHeight="1" x14ac:dyDescent="0.2">
      <c r="B17" s="230" t="s">
        <v>259</v>
      </c>
      <c r="C17" s="502" t="s">
        <v>340</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341</v>
      </c>
      <c r="D19" s="501"/>
      <c r="E19" s="501"/>
      <c r="F19" s="501" t="s">
        <v>342</v>
      </c>
      <c r="G19" s="501"/>
      <c r="H19" s="501"/>
      <c r="I19" s="501"/>
      <c r="J19" s="189"/>
      <c r="K19" s="189"/>
      <c r="M19" s="186" t="s">
        <v>95</v>
      </c>
      <c r="N19" s="178"/>
    </row>
    <row r="20" spans="2:14" ht="39.75" customHeight="1" x14ac:dyDescent="0.2">
      <c r="B20" s="192" t="s">
        <v>266</v>
      </c>
      <c r="C20" s="475" t="s">
        <v>343</v>
      </c>
      <c r="D20" s="476"/>
      <c r="E20" s="477"/>
      <c r="F20" s="478" t="s">
        <v>344</v>
      </c>
      <c r="G20" s="478"/>
      <c r="H20" s="478"/>
      <c r="I20" s="479"/>
      <c r="J20" s="183"/>
      <c r="K20" s="183"/>
      <c r="M20" s="186"/>
      <c r="N20" s="178"/>
    </row>
    <row r="21" spans="2:14" ht="42" customHeight="1" x14ac:dyDescent="0.2">
      <c r="B21" s="192" t="s">
        <v>267</v>
      </c>
      <c r="C21" s="480" t="s">
        <v>345</v>
      </c>
      <c r="D21" s="481"/>
      <c r="E21" s="482"/>
      <c r="F21" s="483" t="s">
        <v>346</v>
      </c>
      <c r="G21" s="484"/>
      <c r="H21" s="484"/>
      <c r="I21" s="485"/>
      <c r="J21" s="188"/>
      <c r="K21" s="188"/>
      <c r="M21" s="193"/>
      <c r="N21" s="178"/>
    </row>
    <row r="22" spans="2:14" ht="23.25" customHeight="1" x14ac:dyDescent="0.2">
      <c r="B22" s="192" t="s">
        <v>268</v>
      </c>
      <c r="C22" s="486">
        <v>44197</v>
      </c>
      <c r="D22" s="487"/>
      <c r="E22" s="488"/>
      <c r="F22" s="182" t="s">
        <v>271</v>
      </c>
      <c r="G22" s="194">
        <v>60</v>
      </c>
      <c r="H22" s="182" t="s">
        <v>275</v>
      </c>
      <c r="I22" s="195">
        <v>60</v>
      </c>
      <c r="J22" s="196"/>
      <c r="K22" s="196"/>
      <c r="M22" s="193"/>
    </row>
    <row r="23" spans="2:14" ht="27" customHeight="1" x14ac:dyDescent="0.2">
      <c r="B23" s="192" t="s">
        <v>269</v>
      </c>
      <c r="C23" s="486">
        <v>44561</v>
      </c>
      <c r="D23" s="484"/>
      <c r="E23" s="489"/>
      <c r="F23" s="182" t="s">
        <v>272</v>
      </c>
      <c r="G23" s="520">
        <v>300</v>
      </c>
      <c r="H23" s="521"/>
      <c r="I23" s="522"/>
      <c r="J23" s="197"/>
      <c r="K23" s="197"/>
      <c r="M23" s="193"/>
    </row>
    <row r="24" spans="2:14" ht="49.5"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44">
        <f>IF(OR(C27=0,C27=""),0,D27/C27)</f>
        <v>0</v>
      </c>
      <c r="F27" s="498">
        <f>SUM(C27:C38)</f>
        <v>300</v>
      </c>
      <c r="G27" s="498">
        <f>SUM(D27:D38)</f>
        <v>56</v>
      </c>
      <c r="H27" s="206">
        <f>+(D27*100%)/$G$23</f>
        <v>0</v>
      </c>
      <c r="I27" s="498">
        <f>G27+I22</f>
        <v>116</v>
      </c>
      <c r="J27" s="207"/>
      <c r="K27" s="207"/>
      <c r="M27" s="193"/>
    </row>
    <row r="28" spans="2:14" ht="19.5" customHeight="1" x14ac:dyDescent="0.2">
      <c r="B28" s="204" t="s">
        <v>114</v>
      </c>
      <c r="C28" s="235">
        <v>15</v>
      </c>
      <c r="D28" s="243">
        <v>2</v>
      </c>
      <c r="E28" s="244">
        <f t="shared" ref="E28:E38" si="0">IF(OR(C28=0,C28=""),0,D28/C28)</f>
        <v>0.13333333333333333</v>
      </c>
      <c r="F28" s="499"/>
      <c r="G28" s="499"/>
      <c r="H28" s="206">
        <f>+IF(D28="","",((D28*100%)/$G$23)+H27)</f>
        <v>6.6666666666666671E-3</v>
      </c>
      <c r="I28" s="499"/>
      <c r="J28" s="207"/>
      <c r="K28" s="207"/>
      <c r="M28" s="193"/>
    </row>
    <row r="29" spans="2:14" ht="19.5" customHeight="1" x14ac:dyDescent="0.2">
      <c r="B29" s="204" t="s">
        <v>115</v>
      </c>
      <c r="C29" s="235">
        <v>30</v>
      </c>
      <c r="D29" s="243">
        <v>17</v>
      </c>
      <c r="E29" s="244">
        <f t="shared" si="0"/>
        <v>0.56666666666666665</v>
      </c>
      <c r="F29" s="499"/>
      <c r="G29" s="499"/>
      <c r="H29" s="206">
        <f t="shared" ref="H29:H38" si="1">+IF(D29="","",((D29*100%)/$G$23)+H28)</f>
        <v>6.3333333333333325E-2</v>
      </c>
      <c r="I29" s="499"/>
      <c r="J29" s="207"/>
      <c r="K29" s="207"/>
      <c r="M29" s="193"/>
    </row>
    <row r="30" spans="2:14" ht="19.5" customHeight="1" x14ac:dyDescent="0.2">
      <c r="B30" s="204" t="s">
        <v>116</v>
      </c>
      <c r="C30" s="235">
        <v>30</v>
      </c>
      <c r="D30" s="243">
        <v>16</v>
      </c>
      <c r="E30" s="244">
        <f t="shared" si="0"/>
        <v>0.53333333333333333</v>
      </c>
      <c r="F30" s="499"/>
      <c r="G30" s="499"/>
      <c r="H30" s="206">
        <f t="shared" si="1"/>
        <v>0.11666666666666667</v>
      </c>
      <c r="I30" s="499"/>
      <c r="J30" s="207"/>
      <c r="K30" s="207"/>
    </row>
    <row r="31" spans="2:14" ht="19.5" customHeight="1" x14ac:dyDescent="0.2">
      <c r="B31" s="204" t="s">
        <v>117</v>
      </c>
      <c r="C31" s="235">
        <v>30</v>
      </c>
      <c r="D31" s="243">
        <v>21</v>
      </c>
      <c r="E31" s="244">
        <f t="shared" si="0"/>
        <v>0.7</v>
      </c>
      <c r="F31" s="499"/>
      <c r="G31" s="499"/>
      <c r="H31" s="206">
        <f t="shared" si="1"/>
        <v>0.18666666666666668</v>
      </c>
      <c r="I31" s="499"/>
      <c r="J31" s="207"/>
      <c r="K31" s="207"/>
    </row>
    <row r="32" spans="2:14" ht="19.5" customHeight="1" x14ac:dyDescent="0.2">
      <c r="B32" s="204" t="s">
        <v>118</v>
      </c>
      <c r="C32" s="235">
        <v>30</v>
      </c>
      <c r="D32" s="235"/>
      <c r="E32" s="244">
        <f t="shared" si="0"/>
        <v>0</v>
      </c>
      <c r="F32" s="499"/>
      <c r="G32" s="499"/>
      <c r="H32" s="206" t="str">
        <f t="shared" si="1"/>
        <v/>
      </c>
      <c r="I32" s="499"/>
      <c r="J32" s="207"/>
      <c r="K32" s="207"/>
    </row>
    <row r="33" spans="2:11" ht="19.5" customHeight="1" x14ac:dyDescent="0.2">
      <c r="B33" s="204" t="s">
        <v>119</v>
      </c>
      <c r="C33" s="235">
        <v>30</v>
      </c>
      <c r="D33" s="235"/>
      <c r="E33" s="244">
        <f t="shared" si="0"/>
        <v>0</v>
      </c>
      <c r="F33" s="499"/>
      <c r="G33" s="499"/>
      <c r="H33" s="206" t="str">
        <f t="shared" si="1"/>
        <v/>
      </c>
      <c r="I33" s="499"/>
      <c r="J33" s="207"/>
      <c r="K33" s="207"/>
    </row>
    <row r="34" spans="2:11" ht="19.5" customHeight="1" x14ac:dyDescent="0.2">
      <c r="B34" s="204" t="s">
        <v>120</v>
      </c>
      <c r="C34" s="235">
        <v>30</v>
      </c>
      <c r="D34" s="235"/>
      <c r="E34" s="244">
        <f t="shared" si="0"/>
        <v>0</v>
      </c>
      <c r="F34" s="499"/>
      <c r="G34" s="499"/>
      <c r="H34" s="206" t="str">
        <f t="shared" si="1"/>
        <v/>
      </c>
      <c r="I34" s="499"/>
      <c r="J34" s="207"/>
      <c r="K34" s="207"/>
    </row>
    <row r="35" spans="2:11" ht="19.5" customHeight="1" x14ac:dyDescent="0.2">
      <c r="B35" s="204" t="s">
        <v>121</v>
      </c>
      <c r="C35" s="235">
        <v>30</v>
      </c>
      <c r="D35" s="235"/>
      <c r="E35" s="244">
        <f t="shared" si="0"/>
        <v>0</v>
      </c>
      <c r="F35" s="499"/>
      <c r="G35" s="499"/>
      <c r="H35" s="206" t="str">
        <f t="shared" si="1"/>
        <v/>
      </c>
      <c r="I35" s="499"/>
      <c r="J35" s="207"/>
      <c r="K35" s="207"/>
    </row>
    <row r="36" spans="2:11" ht="19.5" customHeight="1" x14ac:dyDescent="0.2">
      <c r="B36" s="204" t="s">
        <v>122</v>
      </c>
      <c r="C36" s="235">
        <v>30</v>
      </c>
      <c r="D36" s="235"/>
      <c r="E36" s="244">
        <f t="shared" si="0"/>
        <v>0</v>
      </c>
      <c r="F36" s="499"/>
      <c r="G36" s="499"/>
      <c r="H36" s="206" t="str">
        <f t="shared" si="1"/>
        <v/>
      </c>
      <c r="I36" s="499"/>
      <c r="J36" s="207"/>
      <c r="K36" s="207"/>
    </row>
    <row r="37" spans="2:11" ht="19.5" customHeight="1" x14ac:dyDescent="0.2">
      <c r="B37" s="204" t="s">
        <v>123</v>
      </c>
      <c r="C37" s="235">
        <v>15</v>
      </c>
      <c r="D37" s="235"/>
      <c r="E37" s="244">
        <f t="shared" si="0"/>
        <v>0</v>
      </c>
      <c r="F37" s="499"/>
      <c r="G37" s="499"/>
      <c r="H37" s="206" t="str">
        <f t="shared" si="1"/>
        <v/>
      </c>
      <c r="I37" s="499"/>
      <c r="J37" s="207"/>
      <c r="K37" s="207"/>
    </row>
    <row r="38" spans="2:11" ht="19.5" customHeight="1" x14ac:dyDescent="0.2">
      <c r="B38" s="204" t="s">
        <v>124</v>
      </c>
      <c r="C38" s="235">
        <v>15</v>
      </c>
      <c r="D38" s="235"/>
      <c r="E38" s="244">
        <f t="shared" si="0"/>
        <v>0</v>
      </c>
      <c r="F38" s="500"/>
      <c r="G38" s="500"/>
      <c r="H38" s="206" t="str">
        <f t="shared" si="1"/>
        <v/>
      </c>
      <c r="I38" s="500"/>
      <c r="J38" s="207"/>
      <c r="K38" s="207"/>
    </row>
    <row r="39" spans="2:11" ht="52.5" customHeight="1" x14ac:dyDescent="0.2">
      <c r="B39" s="209" t="s">
        <v>277</v>
      </c>
      <c r="C39" s="472" t="s">
        <v>392</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53.25" customHeight="1" x14ac:dyDescent="0.2">
      <c r="B45" s="230" t="s">
        <v>278</v>
      </c>
      <c r="C45" s="465" t="s">
        <v>391</v>
      </c>
      <c r="D45" s="466"/>
      <c r="E45" s="466"/>
      <c r="F45" s="466"/>
      <c r="G45" s="466"/>
      <c r="H45" s="466"/>
      <c r="I45" s="467"/>
      <c r="J45" s="211"/>
      <c r="K45" s="211"/>
    </row>
    <row r="46" spans="2:11" ht="32.25" customHeight="1" x14ac:dyDescent="0.2">
      <c r="B46" s="230" t="s">
        <v>279</v>
      </c>
      <c r="C46" s="465" t="s">
        <v>379</v>
      </c>
      <c r="D46" s="466"/>
      <c r="E46" s="466"/>
      <c r="F46" s="466"/>
      <c r="G46" s="466"/>
      <c r="H46" s="466"/>
      <c r="I46" s="467"/>
      <c r="J46" s="211"/>
      <c r="K46" s="211"/>
    </row>
    <row r="47" spans="2:11" ht="66" customHeight="1" x14ac:dyDescent="0.2">
      <c r="B47" s="212" t="s">
        <v>280</v>
      </c>
      <c r="C47" s="468" t="s">
        <v>367</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372</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QibFmdCAoeB1ZpJPSyVYYvYmvhDmG+NULlWNE4KGVA55wWIwsEhW015yvdkjHd1D+86y2Kzqvs5UFRV0H7aPcA==" saltValue="cZnkl6ms7WSvDK1vRNo2V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28" zoomScaleNormal="100" workbookViewId="0">
      <selection activeCell="D31" sqref="D3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6</v>
      </c>
      <c r="D6" s="518" t="s">
        <v>243</v>
      </c>
      <c r="E6" s="518"/>
      <c r="F6" s="501" t="s">
        <v>347</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362</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348</v>
      </c>
      <c r="D14" s="512"/>
      <c r="E14" s="512"/>
      <c r="F14" s="512"/>
      <c r="G14" s="512"/>
      <c r="H14" s="512"/>
      <c r="I14" s="512"/>
      <c r="J14" s="187"/>
      <c r="K14" s="187"/>
      <c r="M14" s="186" t="s">
        <v>86</v>
      </c>
      <c r="N14" s="178"/>
    </row>
    <row r="15" spans="2:14" ht="30.75" customHeight="1" x14ac:dyDescent="0.2">
      <c r="B15" s="230" t="s">
        <v>257</v>
      </c>
      <c r="C15" s="507" t="s">
        <v>374</v>
      </c>
      <c r="D15" s="507"/>
      <c r="E15" s="507"/>
      <c r="F15" s="507"/>
      <c r="G15" s="507"/>
      <c r="H15" s="507"/>
      <c r="I15" s="507"/>
      <c r="J15" s="188"/>
      <c r="K15" s="188"/>
      <c r="M15" s="186" t="s">
        <v>88</v>
      </c>
      <c r="N15" s="178"/>
    </row>
    <row r="16" spans="2:14" ht="20.25" customHeight="1" x14ac:dyDescent="0.2">
      <c r="B16" s="230" t="s">
        <v>258</v>
      </c>
      <c r="C16" s="501" t="s">
        <v>350</v>
      </c>
      <c r="D16" s="501"/>
      <c r="E16" s="501"/>
      <c r="F16" s="501"/>
      <c r="G16" s="501"/>
      <c r="H16" s="501"/>
      <c r="I16" s="501"/>
      <c r="J16" s="189"/>
      <c r="K16" s="189"/>
      <c r="M16" s="186"/>
      <c r="N16" s="178"/>
    </row>
    <row r="17" spans="2:14" ht="30.75" customHeight="1" x14ac:dyDescent="0.2">
      <c r="B17" s="230" t="s">
        <v>259</v>
      </c>
      <c r="C17" s="502" t="s">
        <v>349</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351</v>
      </c>
      <c r="D19" s="501"/>
      <c r="E19" s="501"/>
      <c r="F19" s="501" t="s">
        <v>352</v>
      </c>
      <c r="G19" s="501"/>
      <c r="H19" s="501"/>
      <c r="I19" s="501"/>
      <c r="J19" s="189"/>
      <c r="K19" s="189"/>
      <c r="M19" s="186" t="s">
        <v>95</v>
      </c>
      <c r="N19" s="178"/>
    </row>
    <row r="20" spans="2:14" ht="39.75" customHeight="1" x14ac:dyDescent="0.2">
      <c r="B20" s="192" t="s">
        <v>266</v>
      </c>
      <c r="C20" s="475" t="s">
        <v>353</v>
      </c>
      <c r="D20" s="476"/>
      <c r="E20" s="477"/>
      <c r="F20" s="478" t="s">
        <v>354</v>
      </c>
      <c r="G20" s="478"/>
      <c r="H20" s="478"/>
      <c r="I20" s="479"/>
      <c r="J20" s="183"/>
      <c r="K20" s="183"/>
      <c r="M20" s="186"/>
      <c r="N20" s="178"/>
    </row>
    <row r="21" spans="2:14" ht="42" customHeight="1" x14ac:dyDescent="0.2">
      <c r="B21" s="192" t="s">
        <v>267</v>
      </c>
      <c r="C21" s="480" t="s">
        <v>355</v>
      </c>
      <c r="D21" s="481"/>
      <c r="E21" s="482"/>
      <c r="F21" s="483" t="s">
        <v>356</v>
      </c>
      <c r="G21" s="484"/>
      <c r="H21" s="484"/>
      <c r="I21" s="485"/>
      <c r="J21" s="188"/>
      <c r="K21" s="188"/>
      <c r="M21" s="193"/>
      <c r="N21" s="178"/>
    </row>
    <row r="22" spans="2:14" ht="23.25" customHeight="1" x14ac:dyDescent="0.2">
      <c r="B22" s="192" t="s">
        <v>268</v>
      </c>
      <c r="C22" s="486">
        <v>44197</v>
      </c>
      <c r="D22" s="487"/>
      <c r="E22" s="488"/>
      <c r="F22" s="182" t="s">
        <v>271</v>
      </c>
      <c r="G22" s="194">
        <v>3</v>
      </c>
      <c r="H22" s="182" t="s">
        <v>275</v>
      </c>
      <c r="I22" s="195">
        <v>3</v>
      </c>
      <c r="J22" s="196"/>
      <c r="K22" s="196"/>
      <c r="M22" s="193"/>
    </row>
    <row r="23" spans="2:14" ht="27" customHeight="1" x14ac:dyDescent="0.2">
      <c r="B23" s="192" t="s">
        <v>269</v>
      </c>
      <c r="C23" s="486">
        <v>44561</v>
      </c>
      <c r="D23" s="484"/>
      <c r="E23" s="489"/>
      <c r="F23" s="182" t="s">
        <v>272</v>
      </c>
      <c r="G23" s="520">
        <v>13</v>
      </c>
      <c r="H23" s="521"/>
      <c r="I23" s="522"/>
      <c r="J23" s="197"/>
      <c r="K23" s="197"/>
      <c r="M23" s="193"/>
    </row>
    <row r="24" spans="2:14" ht="30.75" customHeight="1" x14ac:dyDescent="0.2">
      <c r="B24" s="198" t="s">
        <v>270</v>
      </c>
      <c r="C24" s="493" t="s">
        <v>88</v>
      </c>
      <c r="D24" s="494"/>
      <c r="E24" s="495"/>
      <c r="F24" s="232"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44">
        <f>IF(OR(C27=0,C27=""),0,D27/C27)</f>
        <v>0</v>
      </c>
      <c r="F27" s="498">
        <f>SUM(C27:C38)</f>
        <v>13</v>
      </c>
      <c r="G27" s="498">
        <f>SUM(D27:D38)</f>
        <v>0</v>
      </c>
      <c r="H27" s="206">
        <f>+(D27*100%)/$G$23</f>
        <v>0</v>
      </c>
      <c r="I27" s="498">
        <f>G27+I22</f>
        <v>3</v>
      </c>
      <c r="J27" s="207"/>
      <c r="K27" s="207"/>
      <c r="M27" s="193"/>
    </row>
    <row r="28" spans="2:14" ht="19.5" customHeight="1" x14ac:dyDescent="0.2">
      <c r="B28" s="204" t="s">
        <v>114</v>
      </c>
      <c r="C28" s="208">
        <v>0</v>
      </c>
      <c r="D28" s="240">
        <v>0</v>
      </c>
      <c r="E28" s="244">
        <f t="shared" ref="E28:E38" si="0">IF(OR(C28=0,C28=""),0,D28/C28)</f>
        <v>0</v>
      </c>
      <c r="F28" s="499"/>
      <c r="G28" s="499"/>
      <c r="H28" s="206">
        <f>+IF(D28="","",((D28*100%)/$G$23)+H27)</f>
        <v>0</v>
      </c>
      <c r="I28" s="499"/>
      <c r="J28" s="207"/>
      <c r="K28" s="207"/>
      <c r="M28" s="193"/>
    </row>
    <row r="29" spans="2:14" ht="19.5" customHeight="1" x14ac:dyDescent="0.2">
      <c r="B29" s="204" t="s">
        <v>115</v>
      </c>
      <c r="C29" s="235">
        <v>1</v>
      </c>
      <c r="D29" s="243">
        <v>0</v>
      </c>
      <c r="E29" s="244">
        <f t="shared" si="0"/>
        <v>0</v>
      </c>
      <c r="F29" s="499"/>
      <c r="G29" s="499"/>
      <c r="H29" s="206">
        <f t="shared" ref="H29:H38" si="1">+IF(D29="","",((D29*100%)/$G$23)+H28)</f>
        <v>0</v>
      </c>
      <c r="I29" s="499"/>
      <c r="J29" s="207"/>
      <c r="K29" s="207"/>
      <c r="M29" s="193"/>
    </row>
    <row r="30" spans="2:14" ht="19.5" customHeight="1" x14ac:dyDescent="0.2">
      <c r="B30" s="204" t="s">
        <v>116</v>
      </c>
      <c r="C30" s="235">
        <v>1</v>
      </c>
      <c r="D30" s="235">
        <v>0</v>
      </c>
      <c r="E30" s="244">
        <f t="shared" si="0"/>
        <v>0</v>
      </c>
      <c r="F30" s="499"/>
      <c r="G30" s="499"/>
      <c r="H30" s="206">
        <f t="shared" si="1"/>
        <v>0</v>
      </c>
      <c r="I30" s="499"/>
      <c r="J30" s="207"/>
      <c r="K30" s="207"/>
    </row>
    <row r="31" spans="2:14" ht="19.5" customHeight="1" x14ac:dyDescent="0.2">
      <c r="B31" s="204" t="s">
        <v>117</v>
      </c>
      <c r="C31" s="235">
        <v>1</v>
      </c>
      <c r="D31" s="235">
        <v>0</v>
      </c>
      <c r="E31" s="244">
        <f t="shared" si="0"/>
        <v>0</v>
      </c>
      <c r="F31" s="499"/>
      <c r="G31" s="499"/>
      <c r="H31" s="206">
        <f t="shared" si="1"/>
        <v>0</v>
      </c>
      <c r="I31" s="499"/>
      <c r="J31" s="207"/>
      <c r="K31" s="207"/>
    </row>
    <row r="32" spans="2:14" ht="19.5" customHeight="1" x14ac:dyDescent="0.2">
      <c r="B32" s="204" t="s">
        <v>118</v>
      </c>
      <c r="C32" s="235">
        <v>1</v>
      </c>
      <c r="D32" s="235"/>
      <c r="E32" s="244">
        <f t="shared" si="0"/>
        <v>0</v>
      </c>
      <c r="F32" s="499"/>
      <c r="G32" s="499"/>
      <c r="H32" s="206" t="str">
        <f t="shared" si="1"/>
        <v/>
      </c>
      <c r="I32" s="499"/>
      <c r="J32" s="207"/>
      <c r="K32" s="207"/>
    </row>
    <row r="33" spans="2:11" ht="19.5" customHeight="1" x14ac:dyDescent="0.2">
      <c r="B33" s="204" t="s">
        <v>119</v>
      </c>
      <c r="C33" s="235">
        <v>1</v>
      </c>
      <c r="D33" s="235"/>
      <c r="E33" s="244">
        <f t="shared" si="0"/>
        <v>0</v>
      </c>
      <c r="F33" s="499"/>
      <c r="G33" s="499"/>
      <c r="H33" s="206" t="str">
        <f t="shared" si="1"/>
        <v/>
      </c>
      <c r="I33" s="499"/>
      <c r="J33" s="207"/>
      <c r="K33" s="207"/>
    </row>
    <row r="34" spans="2:11" ht="19.5" customHeight="1" x14ac:dyDescent="0.2">
      <c r="B34" s="204" t="s">
        <v>120</v>
      </c>
      <c r="C34" s="235">
        <v>1</v>
      </c>
      <c r="D34" s="235"/>
      <c r="E34" s="244">
        <f t="shared" si="0"/>
        <v>0</v>
      </c>
      <c r="F34" s="499"/>
      <c r="G34" s="499"/>
      <c r="H34" s="206" t="str">
        <f t="shared" si="1"/>
        <v/>
      </c>
      <c r="I34" s="499"/>
      <c r="J34" s="207"/>
      <c r="K34" s="207"/>
    </row>
    <row r="35" spans="2:11" ht="19.5" customHeight="1" x14ac:dyDescent="0.2">
      <c r="B35" s="204" t="s">
        <v>121</v>
      </c>
      <c r="C35" s="235">
        <v>1</v>
      </c>
      <c r="D35" s="235"/>
      <c r="E35" s="244">
        <f t="shared" si="0"/>
        <v>0</v>
      </c>
      <c r="F35" s="499"/>
      <c r="G35" s="499"/>
      <c r="H35" s="206" t="str">
        <f t="shared" si="1"/>
        <v/>
      </c>
      <c r="I35" s="499"/>
      <c r="J35" s="207"/>
      <c r="K35" s="207"/>
    </row>
    <row r="36" spans="2:11" ht="19.5" customHeight="1" x14ac:dyDescent="0.2">
      <c r="B36" s="204" t="s">
        <v>122</v>
      </c>
      <c r="C36" s="235">
        <v>2</v>
      </c>
      <c r="D36" s="235"/>
      <c r="E36" s="244">
        <f t="shared" si="0"/>
        <v>0</v>
      </c>
      <c r="F36" s="499"/>
      <c r="G36" s="499"/>
      <c r="H36" s="206" t="str">
        <f t="shared" si="1"/>
        <v/>
      </c>
      <c r="I36" s="499"/>
      <c r="J36" s="207"/>
      <c r="K36" s="207"/>
    </row>
    <row r="37" spans="2:11" ht="19.5" customHeight="1" x14ac:dyDescent="0.2">
      <c r="B37" s="204" t="s">
        <v>123</v>
      </c>
      <c r="C37" s="235">
        <v>2</v>
      </c>
      <c r="D37" s="235"/>
      <c r="E37" s="244">
        <f t="shared" si="0"/>
        <v>0</v>
      </c>
      <c r="F37" s="499"/>
      <c r="G37" s="499"/>
      <c r="H37" s="206" t="str">
        <f t="shared" si="1"/>
        <v/>
      </c>
      <c r="I37" s="499"/>
      <c r="J37" s="207"/>
      <c r="K37" s="207"/>
    </row>
    <row r="38" spans="2:11" ht="19.5" customHeight="1" x14ac:dyDescent="0.2">
      <c r="B38" s="204" t="s">
        <v>124</v>
      </c>
      <c r="C38" s="235">
        <v>2</v>
      </c>
      <c r="D38" s="235"/>
      <c r="E38" s="244">
        <f t="shared" si="0"/>
        <v>0</v>
      </c>
      <c r="F38" s="500"/>
      <c r="G38" s="500"/>
      <c r="H38" s="206" t="str">
        <f t="shared" si="1"/>
        <v/>
      </c>
      <c r="I38" s="500"/>
      <c r="J38" s="207"/>
      <c r="K38" s="207"/>
    </row>
    <row r="39" spans="2:11" ht="52.5" customHeight="1" x14ac:dyDescent="0.2">
      <c r="B39" s="209" t="s">
        <v>277</v>
      </c>
      <c r="C39" s="472" t="s">
        <v>388</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124.5" customHeight="1" x14ac:dyDescent="0.2">
      <c r="B45" s="230" t="s">
        <v>278</v>
      </c>
      <c r="C45" s="465" t="s">
        <v>389</v>
      </c>
      <c r="D45" s="466"/>
      <c r="E45" s="466"/>
      <c r="F45" s="466"/>
      <c r="G45" s="466"/>
      <c r="H45" s="466"/>
      <c r="I45" s="467"/>
      <c r="J45" s="211"/>
      <c r="K45" s="211"/>
    </row>
    <row r="46" spans="2:11" ht="41.25" customHeight="1" x14ac:dyDescent="0.2">
      <c r="B46" s="230" t="s">
        <v>279</v>
      </c>
      <c r="C46" s="465" t="s">
        <v>390</v>
      </c>
      <c r="D46" s="466"/>
      <c r="E46" s="466"/>
      <c r="F46" s="466"/>
      <c r="G46" s="466"/>
      <c r="H46" s="466"/>
      <c r="I46" s="467"/>
      <c r="J46" s="211"/>
      <c r="K46" s="211"/>
    </row>
    <row r="47" spans="2:11" ht="66" customHeight="1" x14ac:dyDescent="0.2">
      <c r="B47" s="212" t="s">
        <v>280</v>
      </c>
      <c r="C47" s="468" t="s">
        <v>368</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373</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BhUX4oaAB1yycatCS7Vyt63982CVSfYXwy8gzwUcm98aSzEHN9Vp4m9IPGdx6UMFKGtsr0H+6Wz+OdW4k+IhuQ==" saltValue="9YU4xoFmRq1fkV6s9QTHA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purl.org/dc/elements/1.1/"/>
    <ds:schemaRef ds:uri="http://schemas.microsoft.com/office/2006/metadata/properties"/>
    <ds:schemaRef ds:uri="http://purl.org/dc/terms/"/>
    <ds:schemaRef ds:uri="http://www.w3.org/XML/1998/namespace"/>
    <ds:schemaRef ds:uri="d472a95f-029e-48ed-8556-580ff62e7833"/>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8ebe415-1e9a-4b26-acfc-09642d3d19df"/>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2021-06-10T14:43:35Z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