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updateLinks="never" defaultThemeVersion="124226"/>
  <mc:AlternateContent xmlns:mc="http://schemas.openxmlformats.org/markup-compatibility/2006">
    <mc:Choice Requires="x15">
      <x15ac:absPath xmlns:x15ac="http://schemas.microsoft.com/office/spreadsheetml/2010/11/ac" url="https://d.docs.live.net/68e1c1fb4a4b0a0d/Documents/CARPETAANDRES/SEGUIMIENTOPRESUPUESTAL/SEPTIEMBRE2020/Obligacion5/INDICADORES/REPORTEJULIO/"/>
    </mc:Choice>
  </mc:AlternateContent>
  <xr:revisionPtr revIDLastSave="9" documentId="11_0D3D590D0D3AA7013AF5C5DFE4B1C1E13489CDE1" xr6:coauthVersionLast="45" xr6:coauthVersionMax="45" xr10:uidLastSave="{74789712-BAA8-4AE1-8452-02B6B0630F56}"/>
  <bookViews>
    <workbookView xWindow="-120" yWindow="-120" windowWidth="29040" windowHeight="1584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68" l="1"/>
  <c r="E27" i="24" l="1"/>
  <c r="G27" i="24"/>
  <c r="F27" i="69" l="1"/>
  <c r="D27" i="69"/>
  <c r="G27" i="69" s="1"/>
  <c r="G27" i="68"/>
  <c r="C27" i="68"/>
  <c r="F27" i="68" s="1"/>
  <c r="H27" i="68" s="1"/>
  <c r="I27" i="68" s="1"/>
  <c r="F27" i="67"/>
  <c r="D27" i="67"/>
  <c r="G27" i="67" s="1"/>
  <c r="H27" i="67" s="1"/>
  <c r="I27" i="67" s="1"/>
  <c r="C27" i="67"/>
  <c r="F27" i="24"/>
  <c r="H27" i="24" s="1"/>
  <c r="H27" i="69" l="1"/>
  <c r="I27" i="69" s="1"/>
  <c r="I27" i="24"/>
  <c r="O24" i="68"/>
  <c r="E32" i="69"/>
  <c r="E31" i="69"/>
  <c r="E30" i="69"/>
  <c r="E29" i="69"/>
  <c r="E28" i="69"/>
  <c r="E27" i="69"/>
  <c r="E32" i="68"/>
  <c r="E31" i="68"/>
  <c r="E30" i="68"/>
  <c r="E29" i="68"/>
  <c r="E28" i="68"/>
  <c r="E27" i="68"/>
  <c r="E32" i="67"/>
  <c r="E31" i="67"/>
  <c r="E30" i="67"/>
  <c r="E29" i="67"/>
  <c r="E28" i="67"/>
  <c r="E27" i="67"/>
  <c r="E32" i="24"/>
  <c r="E31" i="24"/>
  <c r="E30" i="24"/>
  <c r="E29" i="24"/>
  <c r="E28" i="24"/>
  <c r="P23" i="68" l="1"/>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AB19" i="5" s="1"/>
  <c r="G31" i="47"/>
  <c r="G32" i="47"/>
  <c r="G33" i="47"/>
  <c r="G34" i="47"/>
  <c r="G35" i="47"/>
  <c r="G36" i="47"/>
  <c r="G37" i="47"/>
  <c r="G38" i="47"/>
  <c r="G39" i="47"/>
  <c r="G40" i="47"/>
  <c r="G41" i="47"/>
  <c r="I21" i="5"/>
  <c r="AC21" i="5" s="1"/>
  <c r="B21" i="5"/>
  <c r="I19" i="5"/>
  <c r="AC19" i="5" s="1"/>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D31" i="47"/>
  <c r="I31" i="47" s="1"/>
  <c r="AB21" i="5"/>
  <c r="J13" i="5"/>
  <c r="I13" i="5" s="1"/>
  <c r="J15" i="5"/>
  <c r="I30" i="62"/>
  <c r="D32" i="62" l="1"/>
  <c r="D33" i="62" s="1"/>
  <c r="I31" i="62"/>
  <c r="L27" i="66"/>
  <c r="M27" i="66" s="1"/>
  <c r="H30" i="47"/>
  <c r="D32" i="47"/>
  <c r="AB13" i="5"/>
  <c r="F32" i="47"/>
  <c r="H31" i="47"/>
  <c r="I32" i="62"/>
  <c r="I15" i="5"/>
  <c r="AA15" i="5"/>
  <c r="AB15" i="5" s="1"/>
  <c r="AC17" i="5"/>
  <c r="F31" i="62"/>
  <c r="F32" i="62" s="1"/>
  <c r="F33" i="62" s="1"/>
  <c r="F34" i="62" s="1"/>
  <c r="F35" i="62" s="1"/>
  <c r="F36" i="62" s="1"/>
  <c r="F37" i="62" s="1"/>
  <c r="F38" i="62" s="1"/>
  <c r="F39" i="62" s="1"/>
  <c r="H30" i="62"/>
  <c r="AC13" i="5"/>
  <c r="H31" i="62" l="1"/>
  <c r="I32" i="47"/>
  <c r="D33" i="47"/>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<sst xmlns="http://schemas.openxmlformats.org/spreadsheetml/2006/main" count="895" uniqueCount="359">
  <si>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</si>
  <si>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</si>
  <si>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</si>
  <si>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</si>
  <si>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</si>
  <si>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</si>
  <si>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</si>
  <si>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</si>
  <si>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</si>
  <si>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</si>
  <si>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</si>
  <si>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</si>
  <si>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</si>
  <si>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</si>
  <si>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</si>
  <si>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</si>
  <si>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</si>
  <si>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</si>
  <si>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</si>
  <si>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</si>
  <si>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</si>
  <si>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</si>
  <si>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</si>
  <si>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</si>
  <si>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</si>
  <si>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</si>
  <si>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</si>
  <si>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</si>
  <si>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</si>
  <si>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</si>
  <si>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</si>
  <si>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</si>
  <si>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</si>
  <si>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</si>
  <si>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</si>
  <si>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</si>
  <si>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</si>
  <si>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</si>
  <si>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</si>
  <si>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</si>
  <si>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</si>
  <si>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</si>
  <si>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</si>
  <si>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</si>
  <si>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</si>
  <si>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</si>
  <si>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</si>
  <si>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</si>
  <si>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</si>
  <si>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</si>
  <si>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</si>
  <si>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</si>
  <si>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</si>
  <si>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</si>
  <si>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</si>
  <si>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</si>
  <si>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</si>
  <si>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</si>
  <si>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</si>
  <si>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</si>
  <si>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</si>
  <si>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</si>
  <si>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</si>
  <si>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</si>
  <si>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</si>
  <si>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</si>
  <si>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</si>
  <si>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</si>
  <si>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</si>
  <si>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</si>
  <si>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</si>
  <si>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</si>
  <si>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</si>
  <si>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</si>
  <si>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</si>
  <si>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</si>
  <si>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</si>
  <si>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</si>
  <si>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</si>
  <si>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</si>
  <si>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</si>
  <si>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</si>
  <si>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</si>
  <si>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</si>
  <si>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</si>
  <si>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</si>
  <si>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</si>
  <si>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</si>
  <si>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</si>
  <si>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</si>
  <si>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</si>
  <si>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</si>
  <si>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</si>
  <si>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</si>
  <si>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</si>
  <si>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</si>
  <si>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</si>
  <si>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</si>
  <si>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</si>
  <si>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</si>
  <si>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</si>
  <si>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</si>
  <si>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</si>
  <si>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</si>
  <si>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</si>
  <si>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</si>
  <si>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</si>
  <si>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</si>
  <si>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</si>
  <si>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</si>
  <si>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</si>
  <si>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</si>
  <si>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</si>
  <si>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</si>
  <si>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</si>
  <si>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</si>
  <si>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</si>
  <si>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</si>
  <si>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</si>
  <si>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</si>
  <si>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</si>
  <si>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</si>
  <si>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</si>
  <si>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</si>
  <si>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</si>
  <si>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</si>
  <si>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</si>
  <si>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</si>
  <si>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</si>
  <si>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</si>
  <si>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</si>
  <si>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</si>
  <si>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</si>
  <si>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</si>
  <si>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</si>
  <si>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</si>
  <si>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</si>
  <si>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</si>
  <si>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</si>
  <si>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</si>
  <si>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</si>
  <si>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</si>
  <si>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</si>
  <si>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</si>
  <si>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</si>
  <si>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</si>
  <si>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</si>
  <si>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</si>
  <si>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</si>
  <si>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</si>
  <si>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</si>
  <si>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</si>
  <si>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</si>
  <si>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</si>
  <si>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</si>
  <si>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</si>
  <si>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</si>
  <si>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</si>
  <si>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</si>
  <si>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</si>
  <si>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</si>
  <si>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</si>
  <si>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</si>
  <si>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</si>
  <si>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</si>
  <si>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</si>
  <si>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</si>
  <si>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</si>
  <si>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</si>
  <si>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</si>
  <si>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</si>
  <si>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</si>
  <si>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</si>
  <si>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</si>
  <si>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</si>
  <si>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</si>
  <si>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</si>
  <si>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</si>
  <si>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</si>
  <si>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</si>
  <si>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</si>
  <si>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</si>
  <si>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</si>
  <si>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</si>
  <si>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</si>
  <si>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</si>
  <si>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</si>
  <si>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</si>
  <si>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</si>
  <si>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</si>
  <si>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</si>
  <si>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</si>
  <si>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</si>
  <si>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</si>
  <si>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</si>
  <si>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</si>
  <si>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</si>
  <si>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</si>
  <si>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</si>
  <si>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</si>
  <si>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</si>
  <si>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</si>
  <si>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</si>
  <si>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</si>
  <si>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</si>
  <si>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</si>
  <si>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</si>
  <si>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</si>
  <si>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</si>
  <si>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</si>
  <si>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</si>
  <si>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</si>
  <si>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</si>
  <si>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</si>
  <si>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</si>
  <si>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</si>
  <si>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</si>
  <si>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</si>
  <si>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</si>
  <si>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</si>
  <si>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</si>
  <si>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</si>
  <si>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</si>
  <si>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</si>
  <si>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</si>
  <si>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</si>
  <si>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</si>
  <si>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</si>
  <si>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</si>
  <si>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</si>
  <si>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</si>
  <si>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</si>
  <si>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</si>
  <si>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</si>
  <si>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</si>
  <si>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</si>
  <si>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</si>
  <si>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</si>
  <si>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</si>
  <si>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</si>
  <si>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</si>
  <si>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</si>
  <si>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</si>
  <si>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</si>
  <si>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</si>
  <si>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</si>
  <si>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</si>
  <si>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</si>
  <si>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</si>
  <si>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</si>
  <si>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</si>
  <si>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</si>
  <si>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</si>
  <si>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</si>
  <si>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</si>
  <si>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</si>
  <si>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</si>
  <si>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</si>
  <si>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</si>
  <si>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</si>
  <si>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</si>
  <si>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</si>
  <si>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</si>
  <si>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</si>
  <si>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</si>
  <si>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</si>
  <si>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</si>
  <si>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</si>
  <si>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</si>
  <si>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</si>
  <si>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</si>
  <si>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</si>
  <si>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</si>
  <si>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</si>
  <si>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</si>
  <si>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</si>
  <si>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</si>
  <si>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</si>
  <si>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</si>
  <si>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</si>
  <si>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</si>
  <si>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</si>
  <si>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</si>
  <si>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</si>
  <si>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</si>
  <si>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</si>
  <si>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</si>
  <si>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</si>
  <si>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</si>
  <si>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</si>
  <si>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</si>
  <si>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</si>
  <si>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</si>
  <si>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</si>
  <si>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Proteger la vida y promover el bienestar de los animales, a través de la atención integral y el control poblacional digno, generando un escenario sostenible y seguro para animales y ciudadanía.</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</si>
  <si>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</si>
  <si>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</si>
  <si>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</si>
  <si>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</si>
  <si>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</si>
  <si>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</si>
  <si>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</si>
  <si>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</si>
  <si>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Lider Area Fauna Domestica - Johanna Morales
Profesionales Sinántropicos - Mauricio Cano - Lina tarazona</t>
  </si>
  <si>
    <t>Profesional Marcela Plazas Torres</t>
  </si>
  <si>
    <t>Subdirector de Atención a la Fauna - Jose Alexander Estepa Becerra</t>
  </si>
  <si>
    <t>El origen de los datos proviene del reporte mensual realizado por el area, junto con los soportes en medio magnetico (bases en excel, historias clinicas, documentos tecnicos, informes, actas entre otros).</t>
  </si>
  <si>
    <t>Lider Area Registro y Control- Julian Tarquino
Lider Area Fauna Domestica  - Johanna Morales
Lider Area Custodia y Adopciones - Vanessa Villegas
Profesional Programa Escuadrón Anticrueldad - Paola Garzon
Profesional Comando Granja - Paola Garzon
Profesionales Urgencias - Miguel Acevedo - Alejandra Escobar
Profesionales Brigadas  - Miguel Acevedo - Magda Arevalo
Profesional Custodia - Victor Montoya</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</si>
  <si>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</si>
  <si>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</si>
  <si>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</si>
  <si>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</si>
  <si>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</si>
  <si>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</si>
  <si>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Lider Area Fauna Domestica  - Johanna Morales
Profesional Fauna - Johanna Diaz</t>
  </si>
  <si>
    <t>Lider Area Registro y Control  - Julian Tarquino
Profesional Programa en atención por Maltrato - Paola Garzon</t>
  </si>
  <si>
    <t>Número</t>
  </si>
  <si>
    <t>Numero de escuadrones fortalecidos</t>
  </si>
  <si>
    <t>(Numero de Escuadrones fortalecidos / Numero de Escaudrones Programados) * 100%</t>
  </si>
  <si>
    <t>Numero de Escuadrones fortalecidos</t>
  </si>
  <si>
    <t>Numero de Escaudrones Programados</t>
  </si>
  <si>
    <t>Numero</t>
  </si>
  <si>
    <t>permite medir la cantidad programada para el periodo</t>
  </si>
  <si>
    <t>-</t>
  </si>
  <si>
    <t>Numero de animales esterilizados</t>
  </si>
  <si>
    <t>Contribuye al control poblacional de los perros y gatos en la ciudad, asi como en temas relacionados con la salud publica.</t>
  </si>
  <si>
    <t>Con corte al 31 de Julio se obtuvo una ejecución del 8,80% conforme a lo programado.</t>
  </si>
  <si>
    <t>La meta se vio afectada por la situación de salud publica referente al Covid 19, puesto que se suspendieron las jornadas masivas. Se espera reactivar  en el ultimo trimestre las jornadas masivas en las diferentes localidades de la ciudad,</t>
  </si>
  <si>
    <t>Numero de animales atendidos</t>
  </si>
  <si>
    <t>Numero de animales programados</t>
  </si>
  <si>
    <t>* Prestar servicios veterinarios a la fauna domestica en estado vulnerable, en condicion de abandono y en habitabilidad de calle.
* La implementación de programas en atención por maltrato, atención en salud animal, urgencias veterinarias, adopción, custodia y/o brigadas de salud, pemite fortalecer los procesos de protección y bienestar animal en la ciudad.
* Se brinda la oportunidad a caninos y felinos en encontrar un hogar responsable a traves del proceso de adopción.</t>
  </si>
  <si>
    <t>La meta es menor, toda vez que se estima para un periodo corto de ejecución.</t>
  </si>
  <si>
    <t>Número de animales esterilizados</t>
  </si>
  <si>
    <t>Número de animales atendidos en el Distrito Capital por los diferentes programas del Instituto</t>
  </si>
  <si>
    <t>Porcentaje de avance obtenido</t>
  </si>
  <si>
    <t>Julio 2020</t>
  </si>
  <si>
    <t>El origen de los datos proviene del reporte mensual realizado por el area junto con los soportes en medio magnetico (bases en excel, historias clinicas, documentos tecnicos, informes, actas entre otros).</t>
  </si>
  <si>
    <t>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identificación, si bien es cierto que todo animal atendido por el Instituto debe ser debidamente identificado, para el conteo de la meta sumaran aquellos animales que son implantados con microchip a través de la realización de jornadas masivas de identificación.</t>
  </si>
  <si>
    <t>El indicador  "Numero de Animales esterilizados" permite llevar seguimiento a la cantidad de animales (perros y gatos) esterilizados.</t>
  </si>
  <si>
    <t xml:space="preserve">Se logró un total de 5.489 animales (2706 perros y 2783 gatos) esterilizados, desagregados por localidad de la siguiente manera:
Usaquén (112 perros y 122 gatos), Santa Fe (35 perros y 12 gatos), San Cristóbal (208 perros y 216 gatos), Usme   (383 perros y 359 gatos), Tunjuelito (45 perros y  48 gatos), Bosa (318 perros y 266 gatos), Kennedy (283 perros y 358 gatos), Fontibon (119 perros y 136 gatos), Engativa (193 perros y 206 gatos), Suba (175 perros y 174 gatos), Barrios Unidos (45 perros y 58 gatos), Teusaquillo (41 perros y 55 gatos), Puente Aranda (81 perros y 78 gatos), La Candelaria (29 perros y 22 gatos), Rafael Uribe Uribe (167 perros y 242 gatos) y Ciudad Bolívar (472 perros y 431 gatos). </t>
  </si>
  <si>
    <t>Con corte al 31 de julio se logro un avance acumulado del 23,95% de ejecución, lo que corresponde a la atención de 2.109 animales en el Distrito.</t>
  </si>
  <si>
    <t>Con el fortalecimiento del Escuadron Anticrueldad se contribuye en la protección y el bienestar animal en el Distrito Capital.</t>
  </si>
  <si>
    <t>Con corte al 31 de julio se logró un avance acumulado del 9,70%, correspondiente al desarrollo de censos poblacionales de paloma de plaza, visitas tecnicas, y avances en el documento "Diagnostico del manejo y condiciones de bienestar animal de la especie Apis mellifera en el Distrito Capital", y avance en la construcción del documento del programa en atención a la fauna sinantropica.</t>
  </si>
  <si>
    <t>Se logro un avance del 9,70% lo que corresponde a las siguientes actividades:
• Se realizaron dos (2) censos poblacionales en Plaza de Bolívar.
• Se realizaron seis (6) visitas técnicas de acuerdo con los requerimientos realizados por parte de la ciudadanía.
• Se adelantó el proceso Precontractual del convenio para la atención veterinaria de palomas de plaza.
• Se avanzó en el documento de los lineamientos para la adopción del protocolo y manejo poblacional de paloma de plaza en el Distrito Capital.
• Se elaboró el esquema inicial de las guías para la resolución 2984 de 2019.
• Se obtuvo avance en el  "Diagnostico del manejo y condiciones de bienestar animal de la especie Apis mellifera en el Distrito Capital",  con la definición de los objetivos y el alcance del mismo.</t>
  </si>
  <si>
    <t>A traves del programa se brindan lineamientos tecnicos para el manejo y la atención de animales sinantropicos, priorizando las palomas de plaza y las abejas en el Distrito.</t>
  </si>
  <si>
    <t>El indicador  "Numero de escuadrones fortalecidos" tiene por objeto medir el avance de ejecución, a traves del seguimiento de un cronograma de actividades propuesto para el fortalecimiento del escuadron anticrueldad.</t>
  </si>
  <si>
    <t>El indicador tiene por objeto medir el porcentaje de avance en la ejecución, a traves del seguimiento de un cronograma de actividades propuesto para lograr el 10% de avance para el 2020.</t>
  </si>
  <si>
    <t xml:space="preserve">• Se incrementó el promedio mensual de visitas de verificación de condiciones de bienestar animal realizadas, logrando una mayor cobertura con un total de 749 visitas ejecutadas por localidad (Usaquén 46, Chapinero 16, Santa fe 26, San Cristóbal 59, Usme 43, Tunjuelito 14, Bosa 60, Kennedy 78, Fontibón 43, Engativá 61, Suba 114, Barrios unidos 15, Teusaquillo 14, Los mártires 13, Antonio Nariño 18, Puente Aranda 24, La candelaria 11, Rafael Uribe Uribe 37 y Ciudad bolívar 57).
• Se elaboró un diagnostico preliminar del programa en atención por presunto maltrato.
• Se han adelantado diferentes mesas de trabajo, para la definición de roles y actualización del procedimiento.
</t>
  </si>
  <si>
    <t>Con la ejecución del prgrama para el periodo comprendido entre junio y julio de 2020 se logro alcanzar una ejecución del 19,06 %, lo que correpsonden a la realización de visitas de verificación de condiciones de bienestar, programadas y efectuadas de acuerdo con los requerimientos realizados por la ciudadania.</t>
  </si>
  <si>
    <t>Numero de animales programados a esterilizar</t>
  </si>
  <si>
    <t>La variable permite medir el número de animales atendidos.</t>
  </si>
  <si>
    <t>La variable permite medir el número de animales programados.</t>
  </si>
  <si>
    <t>Permite medir el avance obtenido en el periodo.</t>
  </si>
  <si>
    <t>Permite medir el número de animales programados para estirilizar.</t>
  </si>
  <si>
    <t>Permite medir el número de animales esterilizados</t>
  </si>
  <si>
    <t>(Numero de animales atendidos / Numero de animales programados) * 100%</t>
  </si>
  <si>
    <t>(Porcentaje de avance obtenido / porcentaje de avance programado) *100%</t>
  </si>
  <si>
    <r>
      <t xml:space="preserve">Con corte al 31 de julio se obtuvieron los siguientes avances en ejecución de la meta:
• Se atendieron </t>
    </r>
    <r>
      <rPr>
        <b/>
        <sz val="9"/>
        <color theme="1"/>
        <rFont val="Arial"/>
        <family val="2"/>
      </rPr>
      <t>920</t>
    </r>
    <r>
      <rPr>
        <sz val="9"/>
        <color theme="1"/>
        <rFont val="Arial"/>
        <family val="2"/>
      </rPr>
      <t xml:space="preserve"> animales (519 perros, 137 felinos, 2 palomas, 19 bovinos, 3 caprinos, 2 porcinos, 1 équido, 224 aves de corral, 6 ovinos y 7 lagomorfos) por presunto maltrato.
• Se atendieron </t>
    </r>
    <r>
      <rPr>
        <b/>
        <sz val="9"/>
        <color theme="1"/>
        <rFont val="Arial"/>
        <family val="2"/>
      </rPr>
      <t>343</t>
    </r>
    <r>
      <rPr>
        <sz val="9"/>
        <color theme="1"/>
        <rFont val="Arial"/>
        <family val="2"/>
      </rPr>
      <t xml:space="preserve"> animales (257 perros y 86 felinos) por urgencias veterinarias en lo corrido del nuevo Plan de Desarrollo.
• Se valoraron </t>
    </r>
    <r>
      <rPr>
        <b/>
        <sz val="9"/>
        <color theme="1"/>
        <rFont val="Arial"/>
        <family val="2"/>
      </rPr>
      <t>755</t>
    </r>
    <r>
      <rPr>
        <sz val="9"/>
        <color theme="1"/>
        <rFont val="Arial"/>
        <family val="2"/>
      </rPr>
      <t xml:space="preserve"> animales (565 perros y 190 gatos) en la ciudad a través de brigadas médicas.
• Ingresaron </t>
    </r>
    <r>
      <rPr>
        <b/>
        <sz val="9"/>
        <color theme="1"/>
        <rFont val="Arial"/>
        <family val="2"/>
      </rPr>
      <t>91</t>
    </r>
    <r>
      <rPr>
        <sz val="9"/>
        <color theme="1"/>
        <rFont val="Arial"/>
        <family val="2"/>
      </rPr>
      <t xml:space="preserve"> (76 perros y 15 gatos) animales a la Unidad de Cuidado Animal por situación de  abandono o remisión de entidades como bomberos, policía y la Secretaria Distrital de Salud para la prestación del servicio de custodia. 
De otra parte, se realizaron las siguientes actividades de gestión:
•  Se entregaron 176 animales (122 perros y 54 gatos) en adopción
• Se da continuidad al desarrollo de acciones complementarias a los tratamientos tradicionales de comportamiento con aumento de la actividad física (uso de trotadora) de los animales, aromaterapia y músicoterapia.
• Se contó con 335 animales residentes en la unidad de cuidado animal con corte al 31 de julio.
• Se presto atención a 334 animales silvestres mediante el convenio suscrito con la UDCA, mientras se realiza la entrega oficial del centro a la Secretaria Distrital de Ambiente.
Nota: Las cifras resaltadas en negrilla corresponden al desagregado de la magnitud ejecutada mensual. Para efectos de análisis, interpretar de acuerdo al objetivo y descripción del indicador.</t>
    </r>
  </si>
  <si>
    <t>(Numero de animales esterilizados / numero de animales programados para esterilizar)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</si>
</sst>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_(* #,##0.00000_);_(* \(#,##0.00000\);_(*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1" fontId="9" fillId="24" borderId="47" xfId="1496" applyNumberFormat="1" applyFont="1" applyFill="1" applyBorder="1" applyAlignment="1">
      <alignment vertical="center" wrapText="1"/>
    </xf>
    <xf numFmtId="167" fontId="9" fillId="24" borderId="20" xfId="1250"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10" fontId="9" fillId="24" borderId="20" xfId="1250" applyNumberFormat="1" applyFont="1" applyFill="1" applyBorder="1" applyAlignment="1">
      <alignment horizontal="center" vertical="center"/>
    </xf>
    <xf numFmtId="10" fontId="56" fillId="0" borderId="10" xfId="0" applyNumberFormat="1" applyFont="1" applyBorder="1" applyAlignment="1">
      <alignment horizontal="center"/>
    </xf>
    <xf numFmtId="9" fontId="56" fillId="0" borderId="10" xfId="0" applyNumberFormat="1" applyFont="1" applyBorder="1" applyAlignment="1">
      <alignment horizontal="center"/>
    </xf>
    <xf numFmtId="1" fontId="9" fillId="24" borderId="20" xfId="1496" applyNumberFormat="1" applyFont="1" applyFill="1" applyBorder="1" applyAlignment="1">
      <alignment horizontal="center" vertical="center" wrapText="1"/>
    </xf>
    <xf numFmtId="0" fontId="9" fillId="0" borderId="18" xfId="1371" applyFont="1" applyFill="1" applyBorder="1" applyAlignment="1">
      <alignment horizontal="center" vertical="center"/>
    </xf>
    <xf numFmtId="1" fontId="9" fillId="24" borderId="18" xfId="1496" applyNumberFormat="1" applyFont="1" applyFill="1" applyBorder="1" applyAlignment="1">
      <alignment horizontal="center" vertical="center"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21" xfId="1371" applyFont="1" applyFill="1" applyBorder="1" applyAlignment="1">
      <alignment horizontal="justify" vertical="center" wrapText="1"/>
    </xf>
    <xf numFmtId="171" fontId="65"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 fontId="9" fillId="24" borderId="47" xfId="1496" applyNumberFormat="1" applyFont="1" applyFill="1" applyBorder="1" applyAlignment="1">
      <alignment horizontal="center" vertical="center" wrapText="1"/>
    </xf>
    <xf numFmtId="171" fontId="65" fillId="24" borderId="10" xfId="1250" applyNumberFormat="1" applyFont="1" applyFill="1" applyBorder="1" applyAlignment="1">
      <alignment vertical="center"/>
    </xf>
    <xf numFmtId="9" fontId="56" fillId="0" borderId="10" xfId="1495" applyFont="1" applyBorder="1" applyAlignment="1">
      <alignment horizontal="center"/>
    </xf>
    <xf numFmtId="2" fontId="53" fillId="0" borderId="0" xfId="0" applyNumberFormat="1" applyFont="1" applyFill="1"/>
    <xf numFmtId="176" fontId="65" fillId="24" borderId="10" xfId="1250" applyNumberFormat="1" applyFont="1" applyFill="1" applyBorder="1" applyAlignment="1">
      <alignment horizontal="center" vertical="center"/>
    </xf>
    <xf numFmtId="176" fontId="9" fillId="24" borderId="20" xfId="1250" applyNumberFormat="1" applyFont="1" applyFill="1" applyBorder="1" applyAlignment="1">
      <alignment horizontal="center" vertical="center"/>
    </xf>
    <xf numFmtId="10" fontId="56" fillId="0" borderId="10" xfId="1495" applyNumberFormat="1" applyFont="1" applyBorder="1" applyAlignment="1">
      <alignment horizontal="center"/>
    </xf>
    <xf numFmtId="14" fontId="9" fillId="0" borderId="10" xfId="1371" applyNumberFormat="1" applyFont="1" applyFill="1" applyBorder="1" applyAlignment="1" applyProtection="1">
      <alignment horizontal="center" vertical="center" wrapText="1"/>
      <protection locked="0"/>
    </xf>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0" fontId="65" fillId="0" borderId="10" xfId="1250" applyNumberFormat="1" applyFont="1" applyFill="1" applyBorder="1" applyAlignment="1">
      <alignment horizontal="center" vertical="center"/>
    </xf>
    <xf numFmtId="9" fontId="56" fillId="0" borderId="10" xfId="1495" applyFont="1" applyBorder="1" applyAlignment="1">
      <alignment horizontal="center" vertical="center"/>
    </xf>
    <xf numFmtId="10" fontId="56" fillId="0" borderId="10" xfId="1495" applyNumberFormat="1" applyFont="1" applyBorder="1" applyAlignment="1">
      <alignment horizontal="center" vertical="center"/>
    </xf>
    <xf numFmtId="10" fontId="56" fillId="0" borderId="10" xfId="0" applyNumberFormat="1" applyFont="1" applyBorder="1" applyAlignment="1">
      <alignment horizontal="center" vertical="center"/>
    </xf>
    <xf numFmtId="9" fontId="56" fillId="0" borderId="10" xfId="0" applyNumberFormat="1" applyFont="1" applyBorder="1" applyAlignment="1">
      <alignment horizontal="center"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43" xfId="0" applyFont="1" applyBorder="1" applyAlignment="1" applyProtection="1">
      <alignment horizontal="center" wrapText="1"/>
      <protection locked="0"/>
    </xf>
    <xf numFmtId="0" fontId="75" fillId="0" borderId="16" xfId="0" applyFont="1" applyBorder="1" applyAlignment="1" applyProtection="1">
      <alignment horizontal="center" wrapText="1"/>
      <protection locked="0"/>
    </xf>
    <xf numFmtId="0" fontId="9" fillId="0" borderId="10" xfId="1371" applyFont="1" applyFill="1" applyBorder="1" applyAlignment="1" applyProtection="1">
      <alignment horizontal="center" vertical="center" wrapText="1"/>
      <protection locked="0"/>
    </xf>
    <xf numFmtId="0" fontId="9" fillId="0" borderId="18" xfId="1371" applyFont="1" applyFill="1" applyBorder="1" applyAlignment="1" applyProtection="1">
      <alignment horizontal="center" vertical="center" wrapText="1"/>
      <protection locked="0"/>
    </xf>
    <xf numFmtId="0" fontId="9" fillId="0" borderId="32" xfId="1371" applyFont="1" applyFill="1" applyBorder="1" applyAlignment="1" applyProtection="1">
      <alignment horizontal="center" vertical="center" wrapText="1"/>
      <protection locked="0"/>
    </xf>
    <xf numFmtId="0" fontId="9" fillId="0" borderId="66"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47" xfId="1371" applyFont="1" applyFill="1" applyBorder="1" applyAlignment="1">
      <alignment horizontal="center" vertical="center"/>
    </xf>
    <xf numFmtId="0" fontId="59" fillId="0" borderId="30" xfId="0" applyFont="1" applyBorder="1" applyAlignment="1" applyProtection="1">
      <alignment horizontal="center" vertical="center" wrapText="1"/>
      <protection locked="0"/>
    </xf>
    <xf numFmtId="0" fontId="11" fillId="24" borderId="16" xfId="1371" applyFont="1" applyFill="1" applyBorder="1" applyAlignment="1" applyProtection="1">
      <alignment horizontal="center" vertical="center"/>
    </xf>
    <xf numFmtId="0" fontId="11" fillId="24" borderId="10" xfId="1371" applyFont="1" applyFill="1" applyBorder="1" applyAlignment="1" applyProtection="1">
      <alignment horizontal="center" vertical="center"/>
    </xf>
    <xf numFmtId="0" fontId="11" fillId="24" borderId="18" xfId="1371" applyFont="1" applyFill="1" applyBorder="1" applyAlignment="1" applyProtection="1">
      <alignment horizontal="center" vertical="center"/>
    </xf>
    <xf numFmtId="0" fontId="59" fillId="61" borderId="16" xfId="1371" applyFont="1" applyFill="1" applyBorder="1" applyAlignment="1">
      <alignment horizontal="center" vertical="center"/>
    </xf>
    <xf numFmtId="0" fontId="59" fillId="61" borderId="10" xfId="1371" applyFont="1" applyFill="1" applyBorder="1" applyAlignment="1">
      <alignment horizontal="center" vertical="center"/>
    </xf>
    <xf numFmtId="0" fontId="59"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9" fillId="0" borderId="10" xfId="1371" applyFont="1" applyFill="1" applyBorder="1" applyAlignment="1">
      <alignment horizontal="center" vertical="center" wrapText="1"/>
    </xf>
    <xf numFmtId="0" fontId="9" fillId="0" borderId="18" xfId="1371" applyFont="1" applyFill="1" applyBorder="1" applyAlignment="1">
      <alignment horizontal="center" vertical="center" wrapText="1"/>
    </xf>
    <xf numFmtId="0" fontId="9" fillId="50" borderId="20" xfId="1371" applyFont="1" applyFill="1" applyBorder="1" applyAlignment="1">
      <alignment horizontal="left" vertical="center" wrapText="1"/>
    </xf>
    <xf numFmtId="0" fontId="9" fillId="50" borderId="33" xfId="1371" applyFont="1" applyFill="1" applyBorder="1" applyAlignment="1">
      <alignment horizontal="left" vertical="center" wrapText="1"/>
    </xf>
    <xf numFmtId="0" fontId="9" fillId="50" borderId="47" xfId="1371" applyFont="1" applyFill="1" applyBorder="1" applyAlignment="1">
      <alignment horizontal="left" vertical="center" wrapText="1"/>
    </xf>
    <xf numFmtId="1" fontId="9" fillId="0" borderId="10" xfId="1273" applyNumberFormat="1" applyFont="1" applyFill="1" applyBorder="1" applyAlignment="1">
      <alignment horizontal="center" vertical="center" wrapText="1"/>
    </xf>
    <xf numFmtId="1" fontId="9" fillId="0" borderId="18"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8" xfId="1496" applyNumberFormat="1" applyFont="1" applyFill="1" applyBorder="1" applyAlignment="1">
      <alignment horizontal="center" vertical="center" wrapText="1"/>
    </xf>
    <xf numFmtId="0" fontId="9" fillId="0" borderId="18"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14" fillId="0" borderId="18" xfId="1371"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47" xfId="1371" applyFont="1" applyFill="1" applyBorder="1" applyAlignment="1" applyProtection="1">
      <alignment horizontal="justify" vertical="center" wrapText="1"/>
      <protection locked="0"/>
    </xf>
    <xf numFmtId="0" fontId="9" fillId="0" borderId="35" xfId="1371" applyFont="1" applyFill="1" applyBorder="1" applyAlignment="1">
      <alignment horizontal="center" vertical="center"/>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35"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9" fontId="9" fillId="24" borderId="20" xfId="1495" applyFont="1" applyFill="1" applyBorder="1" applyAlignment="1">
      <alignment horizontal="center" vertical="center" wrapText="1"/>
    </xf>
    <xf numFmtId="9" fontId="9" fillId="24" borderId="33" xfId="1495" applyFont="1" applyFill="1" applyBorder="1" applyAlignment="1">
      <alignment horizontal="center" vertical="center" wrapText="1"/>
    </xf>
    <xf numFmtId="9" fontId="9" fillId="24" borderId="47" xfId="1495"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9" fontId="9" fillId="50" borderId="36" xfId="1495" applyNumberFormat="1" applyFont="1" applyFill="1" applyBorder="1" applyAlignment="1" applyProtection="1">
      <alignment horizontal="center" vertical="center" wrapText="1"/>
      <protection locked="0"/>
    </xf>
    <xf numFmtId="9" fontId="9" fillId="50" borderId="19" xfId="1495" applyNumberFormat="1" applyFont="1" applyFill="1" applyBorder="1" applyAlignment="1" applyProtection="1">
      <alignment horizontal="center" vertical="center" wrapText="1"/>
      <protection locked="0"/>
    </xf>
    <xf numFmtId="10" fontId="9" fillId="50" borderId="36" xfId="1495" applyNumberFormat="1" applyFont="1" applyFill="1" applyBorder="1" applyAlignment="1" applyProtection="1">
      <alignment horizontal="center" vertical="center" wrapText="1"/>
      <protection locked="0"/>
    </xf>
    <xf numFmtId="10" fontId="9" fillId="50" borderId="19" xfId="1495" applyNumberFormat="1" applyFont="1" applyFill="1" applyBorder="1" applyAlignment="1" applyProtection="1">
      <alignment horizontal="center" vertical="center" wrapText="1"/>
      <protection locked="0"/>
    </xf>
    <xf numFmtId="10" fontId="9" fillId="50" borderId="36" xfId="1250" applyNumberFormat="1" applyFont="1" applyFill="1" applyBorder="1" applyAlignment="1" applyProtection="1">
      <alignment horizontal="center" vertical="center" wrapText="1"/>
      <protection locked="0"/>
    </xf>
    <xf numFmtId="10" fontId="9" fillId="50" borderId="19" xfId="1250" applyNumberFormat="1" applyFont="1" applyFill="1" applyBorder="1" applyAlignment="1" applyProtection="1">
      <alignment horizontal="center" vertical="center" wrapText="1"/>
      <protection locked="0"/>
    </xf>
    <xf numFmtId="10" fontId="9" fillId="50" borderId="64" xfId="1250" applyNumberFormat="1" applyFont="1" applyFill="1" applyBorder="1" applyAlignment="1" applyProtection="1">
      <alignment horizontal="center" vertical="center" wrapText="1"/>
      <protection locked="0"/>
    </xf>
    <xf numFmtId="10" fontId="9" fillId="50" borderId="65" xfId="1250" applyNumberFormat="1" applyFont="1" applyFill="1" applyBorder="1" applyAlignment="1" applyProtection="1">
      <alignment horizontal="center" vertical="center" wrapText="1"/>
      <protection locked="0"/>
    </xf>
    <xf numFmtId="0" fontId="8" fillId="61" borderId="37" xfId="1371" applyFont="1" applyFill="1" applyBorder="1" applyAlignment="1">
      <alignment horizontal="left" vertical="center" wrapText="1"/>
    </xf>
    <xf numFmtId="0" fontId="8" fillId="61" borderId="34"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47"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50" borderId="35" xfId="1371" applyFont="1" applyFill="1" applyBorder="1" applyAlignment="1">
      <alignment horizontal="left" vertical="center" wrapText="1"/>
    </xf>
    <xf numFmtId="3" fontId="9" fillId="24" borderId="20" xfId="1496" applyNumberFormat="1" applyFont="1" applyFill="1" applyBorder="1" applyAlignment="1">
      <alignment horizontal="center" vertical="center" wrapText="1"/>
    </xf>
    <xf numFmtId="3" fontId="9" fillId="24" borderId="33" xfId="1496" applyNumberFormat="1" applyFont="1" applyFill="1" applyBorder="1" applyAlignment="1">
      <alignment horizontal="center" vertical="center" wrapText="1"/>
    </xf>
    <xf numFmtId="3" fontId="9" fillId="24" borderId="47" xfId="1496" applyNumberFormat="1" applyFont="1" applyFill="1" applyBorder="1" applyAlignment="1">
      <alignment horizontal="center" vertical="center" wrapText="1"/>
    </xf>
    <xf numFmtId="0" fontId="8" fillId="61" borderId="10" xfId="1371" applyFont="1" applyFill="1" applyBorder="1" applyAlignment="1">
      <alignment horizontal="left" vertical="center" wrapText="1"/>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53" fillId="50" borderId="35" xfId="1371" applyFont="1" applyFill="1" applyBorder="1" applyAlignment="1" applyProtection="1">
      <alignment horizontal="justify"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35" xfId="1371" applyFont="1" applyFill="1" applyBorder="1" applyAlignment="1" applyProtection="1">
      <alignment horizontal="justify" vertical="center" wrapText="1"/>
      <protection locked="0"/>
    </xf>
    <xf numFmtId="0" fontId="53" fillId="0" borderId="20" xfId="1371" applyFont="1" applyFill="1" applyBorder="1" applyAlignment="1" applyProtection="1">
      <alignment horizontal="center" vertical="center" wrapText="1"/>
      <protection locked="0"/>
    </xf>
    <xf numFmtId="0" fontId="53" fillId="0" borderId="33" xfId="1371" applyFont="1" applyFill="1" applyBorder="1" applyAlignment="1" applyProtection="1">
      <alignment horizontal="center" vertical="center" wrapText="1"/>
      <protection locked="0"/>
    </xf>
    <xf numFmtId="0" fontId="53" fillId="0" borderId="35"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175" fontId="9" fillId="50" borderId="36" xfId="1250" applyNumberFormat="1" applyFont="1" applyFill="1" applyBorder="1" applyAlignment="1" applyProtection="1">
      <alignment horizontal="center" vertical="center" wrapText="1"/>
      <protection locked="0"/>
    </xf>
    <xf numFmtId="175" fontId="9" fillId="50" borderId="19" xfId="1250" applyNumberFormat="1" applyFont="1" applyFill="1" applyBorder="1" applyAlignment="1" applyProtection="1">
      <alignment horizontal="center" vertical="center" wrapText="1"/>
      <protection locked="0"/>
    </xf>
    <xf numFmtId="170" fontId="9" fillId="50" borderId="36" xfId="1495" applyNumberFormat="1" applyFont="1" applyFill="1" applyBorder="1" applyAlignment="1" applyProtection="1">
      <alignment vertical="center" wrapText="1"/>
      <protection locked="0"/>
    </xf>
    <xf numFmtId="170" fontId="9" fillId="50" borderId="19" xfId="1495" applyNumberFormat="1" applyFont="1" applyFill="1" applyBorder="1" applyAlignment="1" applyProtection="1">
      <alignment vertical="center" wrapText="1"/>
      <protection locked="0"/>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75724288"/>
        <c:axId val="75725824"/>
      </c:lineChart>
      <c:catAx>
        <c:axId val="757242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75725824"/>
        <c:crosses val="autoZero"/>
        <c:auto val="1"/>
        <c:lblAlgn val="ctr"/>
        <c:lblOffset val="100"/>
        <c:noMultiLvlLbl val="0"/>
      </c:catAx>
      <c:valAx>
        <c:axId val="757258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572428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1'!$C$26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1'!$C$27:$C$32</c:f>
              <c:numCache>
                <c:formatCode>0.00%</c:formatCode>
                <c:ptCount val="6"/>
                <c:pt idx="0">
                  <c:v>9.7000000000000003E-3</c:v>
                </c:pt>
                <c:pt idx="1">
                  <c:v>1.3599999999999999E-2</c:v>
                </c:pt>
                <c:pt idx="2">
                  <c:v>2.1100000000000001E-2</c:v>
                </c:pt>
                <c:pt idx="3">
                  <c:v>2.1100000000000001E-2</c:v>
                </c:pt>
                <c:pt idx="4">
                  <c:v>2.1100000000000001E-2</c:v>
                </c:pt>
                <c:pt idx="5">
                  <c:v>1.34E-2</c:v>
                </c:pt>
              </c:numCache>
            </c:numRef>
          </c:val>
          <c:extLst>
            <c:ext xmlns:c16="http://schemas.microsoft.com/office/drawing/2014/chart" uri="{C3380CC4-5D6E-409C-BE32-E72D297353CC}">
              <c16:uniqueId val="{00000006-376D-45E2-8F89-4A0795F6B14A}"/>
            </c:ext>
          </c:extLst>
        </c:ser>
        <c:ser>
          <c:idx val="4"/>
          <c:order val="1"/>
          <c:tx>
            <c:strRef>
              <c:f>'META 1'!$D$26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1'!$D$27:$D$32</c:f>
              <c:numCache>
                <c:formatCode>0.00%</c:formatCode>
                <c:ptCount val="6"/>
                <c:pt idx="0">
                  <c:v>9.7000000000000003E-3</c:v>
                </c:pt>
              </c:numCache>
            </c:numRef>
          </c:val>
          <c:extLst>
            <c:ext xmlns:c16="http://schemas.microsoft.com/office/drawing/2014/chart" uri="{C3380CC4-5D6E-409C-BE32-E72D297353CC}">
              <c16:uniqueId val="{00000007-376D-45E2-8F89-4A0795F6B14A}"/>
            </c:ext>
          </c:extLst>
        </c:ser>
        <c:dLbls>
          <c:showLegendKey val="0"/>
          <c:showVal val="0"/>
          <c:showCatName val="0"/>
          <c:showSerName val="0"/>
          <c:showPercent val="0"/>
          <c:showBubbleSize val="0"/>
        </c:dLbls>
        <c:gapWidth val="150"/>
        <c:axId val="88200704"/>
        <c:axId val="88202240"/>
      </c:barChart>
      <c:catAx>
        <c:axId val="882007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88202240"/>
        <c:crosses val="autoZero"/>
        <c:auto val="1"/>
        <c:lblAlgn val="ctr"/>
        <c:lblOffset val="100"/>
        <c:noMultiLvlLbl val="0"/>
      </c:catAx>
      <c:valAx>
        <c:axId val="88202240"/>
        <c:scaling>
          <c:orientation val="minMax"/>
          <c:max val="0.1"/>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8820070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2'!$C$26</c:f>
              <c:strCache>
                <c:ptCount val="1"/>
                <c:pt idx="0">
                  <c:v>Magnitud programada mensual</c:v>
                </c:pt>
              </c:strCache>
            </c:strRef>
          </c:tx>
          <c:invertIfNegative val="0"/>
          <c:cat>
            <c:strRef>
              <c:f>'META 2'!$B$27:$B$32</c:f>
              <c:strCache>
                <c:ptCount val="6"/>
                <c:pt idx="0">
                  <c:v>Julio</c:v>
                </c:pt>
                <c:pt idx="1">
                  <c:v>Agosto</c:v>
                </c:pt>
                <c:pt idx="2">
                  <c:v>Septiembre</c:v>
                </c:pt>
                <c:pt idx="3">
                  <c:v>Octubre</c:v>
                </c:pt>
                <c:pt idx="4">
                  <c:v>Noviembre</c:v>
                </c:pt>
                <c:pt idx="5">
                  <c:v>Diciembre</c:v>
                </c:pt>
              </c:strCache>
            </c:strRef>
          </c:cat>
          <c:val>
            <c:numRef>
              <c:f>'META 2'!$C$27:$C$32</c:f>
              <c:numCache>
                <c:formatCode>_(* #,##0_);_(* \(#,##0\);_(* "-"??_);_(@_)</c:formatCode>
                <c:ptCount val="6"/>
                <c:pt idx="0">
                  <c:v>1888</c:v>
                </c:pt>
                <c:pt idx="1">
                  <c:v>871</c:v>
                </c:pt>
                <c:pt idx="2">
                  <c:v>951</c:v>
                </c:pt>
                <c:pt idx="3">
                  <c:v>1815</c:v>
                </c:pt>
                <c:pt idx="4">
                  <c:v>1814</c:v>
                </c:pt>
                <c:pt idx="5">
                  <c:v>1466</c:v>
                </c:pt>
              </c:numCache>
            </c:numRef>
          </c:val>
          <c:extLst>
            <c:ext xmlns:c16="http://schemas.microsoft.com/office/drawing/2014/chart" uri="{C3380CC4-5D6E-409C-BE32-E72D297353CC}">
              <c16:uniqueId val="{00000000-A883-40DF-89EC-9575A86A166C}"/>
            </c:ext>
          </c:extLst>
        </c:ser>
        <c:ser>
          <c:idx val="4"/>
          <c:order val="1"/>
          <c:tx>
            <c:strRef>
              <c:f>'META 2'!$D$26</c:f>
              <c:strCache>
                <c:ptCount val="1"/>
                <c:pt idx="0">
                  <c:v>Magnitud ejecutada mensual</c:v>
                </c:pt>
              </c:strCache>
            </c:strRef>
          </c:tx>
          <c:invertIfNegative val="0"/>
          <c:cat>
            <c:strRef>
              <c:f>'META 2'!$B$27:$B$32</c:f>
              <c:strCache>
                <c:ptCount val="6"/>
                <c:pt idx="0">
                  <c:v>Julio</c:v>
                </c:pt>
                <c:pt idx="1">
                  <c:v>Agosto</c:v>
                </c:pt>
                <c:pt idx="2">
                  <c:v>Septiembre</c:v>
                </c:pt>
                <c:pt idx="3">
                  <c:v>Octubre</c:v>
                </c:pt>
                <c:pt idx="4">
                  <c:v>Noviembre</c:v>
                </c:pt>
                <c:pt idx="5">
                  <c:v>Diciembre</c:v>
                </c:pt>
              </c:strCache>
            </c:strRef>
          </c:cat>
          <c:val>
            <c:numRef>
              <c:f>'META 2'!$D$27:$D$32</c:f>
              <c:numCache>
                <c:formatCode>_(* #,##0.00_);_(* \(#,##0.00\);_(* "-"??_);_(@_)</c:formatCode>
                <c:ptCount val="6"/>
                <c:pt idx="0" formatCode="_(* #,##0_);_(* \(#,##0\);_(* &quot;-&quot;??_);_(@_)">
                  <c:v>2109</c:v>
                </c:pt>
              </c:numCache>
            </c:numRef>
          </c:val>
          <c:extLst>
            <c:ext xmlns:c16="http://schemas.microsoft.com/office/drawing/2014/chart" uri="{C3380CC4-5D6E-409C-BE32-E72D297353CC}">
              <c16:uniqueId val="{00000001-A883-40DF-89EC-9575A86A166C}"/>
            </c:ext>
          </c:extLst>
        </c:ser>
        <c:dLbls>
          <c:showLegendKey val="0"/>
          <c:showVal val="0"/>
          <c:showCatName val="0"/>
          <c:showSerName val="0"/>
          <c:showPercent val="0"/>
          <c:showBubbleSize val="0"/>
        </c:dLbls>
        <c:gapWidth val="150"/>
        <c:axId val="92202112"/>
        <c:axId val="92203648"/>
      </c:barChart>
      <c:catAx>
        <c:axId val="922021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92203648"/>
        <c:crosses val="autoZero"/>
        <c:auto val="1"/>
        <c:lblAlgn val="ctr"/>
        <c:lblOffset val="100"/>
        <c:noMultiLvlLbl val="0"/>
      </c:catAx>
      <c:valAx>
        <c:axId val="92203648"/>
        <c:scaling>
          <c:orientation val="minMax"/>
          <c:max val="2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9220211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3'!$C$26</c:f>
              <c:strCache>
                <c:ptCount val="1"/>
                <c:pt idx="0">
                  <c:v>Magnitud programada mensual</c:v>
                </c:pt>
              </c:strCache>
            </c:strRef>
          </c:tx>
          <c:invertIfNegative val="0"/>
          <c:cat>
            <c:strRef>
              <c:f>'META 3'!$B$27:$B$32</c:f>
              <c:strCache>
                <c:ptCount val="6"/>
                <c:pt idx="0">
                  <c:v>Julio</c:v>
                </c:pt>
                <c:pt idx="1">
                  <c:v>Agosto</c:v>
                </c:pt>
                <c:pt idx="2">
                  <c:v>Septiembre</c:v>
                </c:pt>
                <c:pt idx="3">
                  <c:v>Octubre</c:v>
                </c:pt>
                <c:pt idx="4">
                  <c:v>Noviembre</c:v>
                </c:pt>
                <c:pt idx="5">
                  <c:v>Diciembre</c:v>
                </c:pt>
              </c:strCache>
            </c:strRef>
          </c:cat>
          <c:val>
            <c:numRef>
              <c:f>'META 3'!$C$27:$C$32</c:f>
              <c:numCache>
                <c:formatCode>_(* #,##0.00000_);_(* \(#,##0.00000\);_(* "-"??_);_(@_)</c:formatCode>
                <c:ptCount val="6"/>
                <c:pt idx="0">
                  <c:v>1.9060000000000001E-2</c:v>
                </c:pt>
                <c:pt idx="1">
                  <c:v>1.6199999999999999E-2</c:v>
                </c:pt>
                <c:pt idx="2">
                  <c:v>1.6199999999999999E-2</c:v>
                </c:pt>
                <c:pt idx="3">
                  <c:v>1.6199999999999999E-2</c:v>
                </c:pt>
                <c:pt idx="4">
                  <c:v>1.6199999999999999E-2</c:v>
                </c:pt>
                <c:pt idx="5">
                  <c:v>1.6140000000000002E-2</c:v>
                </c:pt>
              </c:numCache>
            </c:numRef>
          </c:val>
          <c:extLst>
            <c:ext xmlns:c16="http://schemas.microsoft.com/office/drawing/2014/chart" uri="{C3380CC4-5D6E-409C-BE32-E72D297353CC}">
              <c16:uniqueId val="{00000000-0C64-42FB-8583-72BF004994C2}"/>
            </c:ext>
          </c:extLst>
        </c:ser>
        <c:ser>
          <c:idx val="4"/>
          <c:order val="1"/>
          <c:tx>
            <c:strRef>
              <c:f>'META 3'!$D$26</c:f>
              <c:strCache>
                <c:ptCount val="1"/>
                <c:pt idx="0">
                  <c:v>Magnitud ejecutada mensual</c:v>
                </c:pt>
              </c:strCache>
            </c:strRef>
          </c:tx>
          <c:invertIfNegative val="0"/>
          <c:cat>
            <c:strRef>
              <c:f>'META 3'!$B$27:$B$32</c:f>
              <c:strCache>
                <c:ptCount val="6"/>
                <c:pt idx="0">
                  <c:v>Julio</c:v>
                </c:pt>
                <c:pt idx="1">
                  <c:v>Agosto</c:v>
                </c:pt>
                <c:pt idx="2">
                  <c:v>Septiembre</c:v>
                </c:pt>
                <c:pt idx="3">
                  <c:v>Octubre</c:v>
                </c:pt>
                <c:pt idx="4">
                  <c:v>Noviembre</c:v>
                </c:pt>
                <c:pt idx="5">
                  <c:v>Diciembre</c:v>
                </c:pt>
              </c:strCache>
            </c:strRef>
          </c:cat>
          <c:val>
            <c:numRef>
              <c:f>'META 3'!$D$27:$D$32</c:f>
              <c:numCache>
                <c:formatCode>_(* #,##0.00_);_(* \(#,##0.00\);_(* "-"??_);_(@_)</c:formatCode>
                <c:ptCount val="6"/>
                <c:pt idx="0" formatCode="_(* #,##0.00000_);_(* \(#,##0.00000\);_(* &quot;-&quot;??_);_(@_)">
                  <c:v>1.9060000000000001E-2</c:v>
                </c:pt>
              </c:numCache>
            </c:numRef>
          </c:val>
          <c:extLst>
            <c:ext xmlns:c16="http://schemas.microsoft.com/office/drawing/2014/chart" uri="{C3380CC4-5D6E-409C-BE32-E72D297353CC}">
              <c16:uniqueId val="{00000001-0C64-42FB-8583-72BF004994C2}"/>
            </c:ext>
          </c:extLst>
        </c:ser>
        <c:dLbls>
          <c:showLegendKey val="0"/>
          <c:showVal val="0"/>
          <c:showCatName val="0"/>
          <c:showSerName val="0"/>
          <c:showPercent val="0"/>
          <c:showBubbleSize val="0"/>
        </c:dLbls>
        <c:gapWidth val="150"/>
        <c:axId val="92975872"/>
        <c:axId val="92977408"/>
      </c:barChart>
      <c:catAx>
        <c:axId val="929758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92977408"/>
        <c:crosses val="autoZero"/>
        <c:auto val="1"/>
        <c:lblAlgn val="ctr"/>
        <c:lblOffset val="100"/>
        <c:noMultiLvlLbl val="0"/>
      </c:catAx>
      <c:valAx>
        <c:axId val="92977408"/>
        <c:scaling>
          <c:orientation val="minMax"/>
          <c:max val="2.0000000000000004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9297587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4'!$C$26</c:f>
              <c:strCache>
                <c:ptCount val="1"/>
                <c:pt idx="0">
                  <c:v>Magnitud programada mensual</c:v>
                </c:pt>
              </c:strCache>
            </c:strRef>
          </c:tx>
          <c:invertIfNegative val="0"/>
          <c:cat>
            <c:strRef>
              <c:f>'META 4'!$B$27:$B$32</c:f>
              <c:strCache>
                <c:ptCount val="6"/>
                <c:pt idx="0">
                  <c:v>Julio</c:v>
                </c:pt>
                <c:pt idx="1">
                  <c:v>Agosto</c:v>
                </c:pt>
                <c:pt idx="2">
                  <c:v>Septiembre</c:v>
                </c:pt>
                <c:pt idx="3">
                  <c:v>Octubre</c:v>
                </c:pt>
                <c:pt idx="4">
                  <c:v>Noviembre</c:v>
                </c:pt>
                <c:pt idx="5">
                  <c:v>Diciembre</c:v>
                </c:pt>
              </c:strCache>
            </c:strRef>
          </c:cat>
          <c:val>
            <c:numRef>
              <c:f>'META 4'!$C$27:$C$32</c:f>
              <c:numCache>
                <c:formatCode>_(* #,##0_);_(* \(#,##0\);_(* "-"??_);_(@_)</c:formatCode>
                <c:ptCount val="6"/>
                <c:pt idx="0">
                  <c:v>12476</c:v>
                </c:pt>
                <c:pt idx="1">
                  <c:v>9981</c:v>
                </c:pt>
                <c:pt idx="2">
                  <c:v>9981</c:v>
                </c:pt>
                <c:pt idx="3">
                  <c:v>9981</c:v>
                </c:pt>
                <c:pt idx="4">
                  <c:v>9981</c:v>
                </c:pt>
                <c:pt idx="5">
                  <c:v>9980</c:v>
                </c:pt>
              </c:numCache>
            </c:numRef>
          </c:val>
          <c:extLst>
            <c:ext xmlns:c16="http://schemas.microsoft.com/office/drawing/2014/chart" uri="{C3380CC4-5D6E-409C-BE32-E72D297353CC}">
              <c16:uniqueId val="{00000000-2FCE-4011-B80F-B7C090C610EF}"/>
            </c:ext>
          </c:extLst>
        </c:ser>
        <c:ser>
          <c:idx val="4"/>
          <c:order val="1"/>
          <c:tx>
            <c:strRef>
              <c:f>'META 4'!$D$26</c:f>
              <c:strCache>
                <c:ptCount val="1"/>
                <c:pt idx="0">
                  <c:v>Magnitud ejecutada mensual</c:v>
                </c:pt>
              </c:strCache>
            </c:strRef>
          </c:tx>
          <c:invertIfNegative val="0"/>
          <c:cat>
            <c:strRef>
              <c:f>'META 4'!$B$27:$B$32</c:f>
              <c:strCache>
                <c:ptCount val="6"/>
                <c:pt idx="0">
                  <c:v>Julio</c:v>
                </c:pt>
                <c:pt idx="1">
                  <c:v>Agosto</c:v>
                </c:pt>
                <c:pt idx="2">
                  <c:v>Septiembre</c:v>
                </c:pt>
                <c:pt idx="3">
                  <c:v>Octubre</c:v>
                </c:pt>
                <c:pt idx="4">
                  <c:v>Noviembre</c:v>
                </c:pt>
                <c:pt idx="5">
                  <c:v>Diciembre</c:v>
                </c:pt>
              </c:strCache>
            </c:strRef>
          </c:cat>
          <c:val>
            <c:numRef>
              <c:f>'META 4'!$D$27:$D$32</c:f>
              <c:numCache>
                <c:formatCode>_(* #,##0_);_(* \(#,##0\);_(* "-"??_);_(@_)</c:formatCode>
                <c:ptCount val="6"/>
                <c:pt idx="0">
                  <c:v>5489</c:v>
                </c:pt>
              </c:numCache>
            </c:numRef>
          </c:val>
          <c:extLst>
            <c:ext xmlns:c16="http://schemas.microsoft.com/office/drawing/2014/chart" uri="{C3380CC4-5D6E-409C-BE32-E72D297353CC}">
              <c16:uniqueId val="{00000001-2FCE-4011-B80F-B7C090C610EF}"/>
            </c:ext>
          </c:extLst>
        </c:ser>
        <c:dLbls>
          <c:showLegendKey val="0"/>
          <c:showVal val="0"/>
          <c:showCatName val="0"/>
          <c:showSerName val="0"/>
          <c:showPercent val="0"/>
          <c:showBubbleSize val="0"/>
        </c:dLbls>
        <c:gapWidth val="150"/>
        <c:axId val="95293824"/>
        <c:axId val="95295360"/>
      </c:barChart>
      <c:catAx>
        <c:axId val="9529382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95295360"/>
        <c:crosses val="autoZero"/>
        <c:auto val="1"/>
        <c:lblAlgn val="ctr"/>
        <c:lblOffset val="100"/>
        <c:noMultiLvlLbl val="0"/>
      </c:catAx>
      <c:valAx>
        <c:axId val="95295360"/>
        <c:scaling>
          <c:orientation val="minMax"/>
          <c:max val="13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9529382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95468928"/>
        <c:axId val="95478912"/>
      </c:lineChart>
      <c:catAx>
        <c:axId val="954689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95478912"/>
        <c:crosses val="autoZero"/>
        <c:auto val="1"/>
        <c:lblAlgn val="ctr"/>
        <c:lblOffset val="100"/>
        <c:noMultiLvlLbl val="0"/>
      </c:catAx>
      <c:valAx>
        <c:axId val="95478912"/>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9546892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229960</xdr:colOff>
      <xdr:row>33</xdr:row>
      <xdr:rowOff>69396</xdr:rowOff>
    </xdr:from>
    <xdr:to>
      <xdr:col>7</xdr:col>
      <xdr:colOff>462642</xdr:colOff>
      <xdr:row>37</xdr:row>
      <xdr:rowOff>326571</xdr:rowOff>
    </xdr:to>
    <xdr:graphicFrame macro="">
      <xdr:nvGraphicFramePr>
        <xdr:cNvPr id="35784912" name="3 Gráfico">
          <a:extLst>
            <a:ext uri="{FF2B5EF4-FFF2-40B4-BE49-F238E27FC236}">
              <a16:creationId xmlns:a16="http://schemas.microsoft.com/office/drawing/2014/main" id="{00000000-0008-0000-0300-0000D0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530678</xdr:colOff>
      <xdr:row>33</xdr:row>
      <xdr:rowOff>54428</xdr:rowOff>
    </xdr:from>
    <xdr:to>
      <xdr:col>6</xdr:col>
      <xdr:colOff>1266824</xdr:colOff>
      <xdr:row>37</xdr:row>
      <xdr:rowOff>311604</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312964</xdr:colOff>
      <xdr:row>33</xdr:row>
      <xdr:rowOff>108857</xdr:rowOff>
    </xdr:from>
    <xdr:to>
      <xdr:col>6</xdr:col>
      <xdr:colOff>1049110</xdr:colOff>
      <xdr:row>37</xdr:row>
      <xdr:rowOff>366033</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136071</xdr:colOff>
      <xdr:row>33</xdr:row>
      <xdr:rowOff>95250</xdr:rowOff>
    </xdr:from>
    <xdr:to>
      <xdr:col>7</xdr:col>
      <xdr:colOff>381000</xdr:colOff>
      <xdr:row>37</xdr:row>
      <xdr:rowOff>352426</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7856F208" TargetMode="External"/><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28"/>
      <c r="B2" s="228"/>
      <c r="C2" s="225" t="s">
        <v>24</v>
      </c>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55"/>
    </row>
    <row r="3" spans="1:67" s="124" customFormat="1" ht="45.75" customHeight="1" x14ac:dyDescent="0.25">
      <c r="A3" s="228"/>
      <c r="B3" s="228"/>
      <c r="C3" s="225" t="s">
        <v>25</v>
      </c>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56"/>
    </row>
    <row r="4" spans="1:67" s="124" customFormat="1" ht="45.75" customHeight="1" x14ac:dyDescent="0.25">
      <c r="A4" s="228"/>
      <c r="B4" s="228"/>
      <c r="C4" s="225" t="s">
        <v>198</v>
      </c>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56"/>
    </row>
    <row r="5" spans="1:67" s="124" customFormat="1" ht="45.75" customHeight="1" x14ac:dyDescent="0.25">
      <c r="A5" s="228"/>
      <c r="B5" s="228"/>
      <c r="C5" s="235" t="s">
        <v>29</v>
      </c>
      <c r="D5" s="235"/>
      <c r="E5" s="235"/>
      <c r="F5" s="235"/>
      <c r="G5" s="235"/>
      <c r="H5" s="235"/>
      <c r="I5" s="235"/>
      <c r="J5" s="235"/>
      <c r="K5" s="235"/>
      <c r="L5" s="235"/>
      <c r="M5" s="235"/>
      <c r="N5" s="235"/>
      <c r="O5" s="235"/>
      <c r="P5" s="235"/>
      <c r="Q5" s="235"/>
      <c r="R5" s="253" t="s">
        <v>189</v>
      </c>
      <c r="S5" s="253"/>
      <c r="T5" s="253"/>
      <c r="U5" s="253"/>
      <c r="V5" s="253"/>
      <c r="W5" s="253"/>
      <c r="X5" s="253"/>
      <c r="Y5" s="253"/>
      <c r="Z5" s="253"/>
      <c r="AA5" s="253"/>
      <c r="AB5" s="253"/>
      <c r="AC5" s="253"/>
      <c r="AD5" s="253"/>
      <c r="AE5" s="253"/>
      <c r="AF5" s="257"/>
    </row>
    <row r="6" spans="1:67" s="125" customFormat="1" ht="30.75" customHeight="1" x14ac:dyDescent="0.25">
      <c r="D6" s="126"/>
      <c r="K6" s="127"/>
      <c r="AA6" s="128"/>
    </row>
    <row r="7" spans="1:67" s="125" customFormat="1" ht="42" customHeight="1" x14ac:dyDescent="0.25">
      <c r="B7" s="129" t="s">
        <v>32</v>
      </c>
      <c r="C7" s="227" t="e">
        <f>+#REF!</f>
        <v>#REF!</v>
      </c>
      <c r="D7" s="227"/>
      <c r="E7" s="227"/>
      <c r="F7" s="227"/>
      <c r="G7" s="227"/>
      <c r="K7" s="127"/>
      <c r="AA7" s="128"/>
    </row>
    <row r="8" spans="1:67" s="125" customFormat="1" ht="42" customHeight="1" x14ac:dyDescent="0.25">
      <c r="B8" s="129" t="s">
        <v>1</v>
      </c>
      <c r="C8" s="227" t="e">
        <f>+#REF!</f>
        <v>#REF!</v>
      </c>
      <c r="D8" s="227"/>
      <c r="E8" s="227"/>
      <c r="F8" s="227"/>
      <c r="G8" s="227"/>
      <c r="K8" s="127"/>
      <c r="AA8" s="128"/>
    </row>
    <row r="9" spans="1:67" s="125" customFormat="1" ht="42" customHeight="1" x14ac:dyDescent="0.25">
      <c r="B9" s="130" t="s">
        <v>30</v>
      </c>
      <c r="C9" s="227" t="e">
        <f>+#REF!</f>
        <v>#REF!</v>
      </c>
      <c r="D9" s="227"/>
      <c r="E9" s="227"/>
      <c r="F9" s="227"/>
      <c r="G9" s="227"/>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44" t="str">
        <f>+'[1]Sección 1. Metas - Magnitud'!B13</f>
        <v>PLAN DE DESARROLLO - BOGOTÁ MEJOR PARA TODOS 2016-2020</v>
      </c>
      <c r="B11" s="245"/>
      <c r="C11" s="245"/>
      <c r="D11" s="245"/>
      <c r="E11" s="245"/>
      <c r="F11" s="245"/>
      <c r="G11" s="245"/>
      <c r="H11" s="246"/>
      <c r="I11" s="259" t="s">
        <v>36</v>
      </c>
      <c r="J11" s="260"/>
      <c r="K11" s="260"/>
      <c r="L11" s="260"/>
      <c r="M11" s="260"/>
      <c r="N11" s="261"/>
      <c r="O11" s="254" t="s">
        <v>38</v>
      </c>
      <c r="P11" s="254"/>
      <c r="Q11" s="254"/>
      <c r="R11" s="254"/>
      <c r="S11" s="254"/>
      <c r="T11" s="254"/>
      <c r="U11" s="254"/>
      <c r="V11" s="254"/>
      <c r="W11" s="254"/>
      <c r="X11" s="254"/>
      <c r="Y11" s="254"/>
      <c r="Z11" s="254"/>
      <c r="AA11" s="254"/>
      <c r="AB11" s="254"/>
      <c r="AC11" s="254"/>
      <c r="AD11" s="244" t="s">
        <v>18</v>
      </c>
      <c r="AE11" s="245"/>
      <c r="AF11" s="246"/>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26" t="s">
        <v>154</v>
      </c>
      <c r="B13" s="226" t="str">
        <f>+'[2]Sección 1. Metas - Magnitud'!I15</f>
        <v>Demarcar 2.600 kilómetro carril de vías</v>
      </c>
      <c r="C13" s="226">
        <v>224</v>
      </c>
      <c r="D13" s="226" t="s">
        <v>187</v>
      </c>
      <c r="E13" s="226">
        <v>171</v>
      </c>
      <c r="F13" s="258" t="s">
        <v>175</v>
      </c>
      <c r="G13" s="226" t="s">
        <v>152</v>
      </c>
      <c r="H13" s="226" t="s">
        <v>70</v>
      </c>
      <c r="I13" s="236" t="e">
        <f>SUM(J13:N14)</f>
        <v>#REF!</v>
      </c>
      <c r="J13" s="233" t="e">
        <f>+#REF!</f>
        <v>#REF!</v>
      </c>
      <c r="K13" s="262" t="e">
        <f>+#REF!</f>
        <v>#REF!</v>
      </c>
      <c r="L13" s="231" t="e">
        <f>+#REF!</f>
        <v>#REF!</v>
      </c>
      <c r="M13" s="233" t="e">
        <f>+#REF!</f>
        <v>#REF!</v>
      </c>
      <c r="N13" s="233" t="e">
        <f>+#REF!</f>
        <v>#REF!</v>
      </c>
      <c r="O13" s="237" t="e">
        <f>+#REF!</f>
        <v>#REF!</v>
      </c>
      <c r="P13" s="237">
        <v>6.45</v>
      </c>
      <c r="Q13" s="237">
        <v>31.03</v>
      </c>
      <c r="R13" s="237"/>
      <c r="S13" s="237" t="e">
        <f>+#REF!</f>
        <v>#REF!</v>
      </c>
      <c r="T13" s="237" t="e">
        <f>+#REF!</f>
        <v>#REF!</v>
      </c>
      <c r="U13" s="237" t="e">
        <f>+#REF!</f>
        <v>#REF!</v>
      </c>
      <c r="V13" s="237" t="e">
        <f>+#REF!</f>
        <v>#REF!</v>
      </c>
      <c r="W13" s="237" t="e">
        <f>+#REF!</f>
        <v>#REF!</v>
      </c>
      <c r="X13" s="237" t="e">
        <f>+#REF!</f>
        <v>#REF!</v>
      </c>
      <c r="Y13" s="237" t="e">
        <f>+#REF!</f>
        <v>#REF!</v>
      </c>
      <c r="Z13" s="237" t="e">
        <f>+#REF!</f>
        <v>#REF!</v>
      </c>
      <c r="AA13" s="242" t="e">
        <f>SUM(O13:Z14)</f>
        <v>#REF!</v>
      </c>
      <c r="AB13" s="239" t="e">
        <f>+AA13/K13</f>
        <v>#REF!</v>
      </c>
      <c r="AC13" s="239" t="e">
        <f>+(J13+AA13)/I13</f>
        <v>#REF!</v>
      </c>
      <c r="AD13" s="240" t="s">
        <v>219</v>
      </c>
      <c r="AE13" s="229" t="s">
        <v>223</v>
      </c>
      <c r="AF13" s="240"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26"/>
      <c r="B14" s="226"/>
      <c r="C14" s="226"/>
      <c r="D14" s="226"/>
      <c r="E14" s="226"/>
      <c r="F14" s="258"/>
      <c r="G14" s="226"/>
      <c r="H14" s="226"/>
      <c r="I14" s="236"/>
      <c r="J14" s="234"/>
      <c r="K14" s="263"/>
      <c r="L14" s="232"/>
      <c r="M14" s="234"/>
      <c r="N14" s="234"/>
      <c r="O14" s="238"/>
      <c r="P14" s="238"/>
      <c r="Q14" s="238"/>
      <c r="R14" s="238"/>
      <c r="S14" s="238"/>
      <c r="T14" s="238"/>
      <c r="U14" s="238"/>
      <c r="V14" s="238"/>
      <c r="W14" s="238"/>
      <c r="X14" s="238"/>
      <c r="Y14" s="238"/>
      <c r="Z14" s="238"/>
      <c r="AA14" s="243"/>
      <c r="AB14" s="239"/>
      <c r="AC14" s="239"/>
      <c r="AD14" s="241"/>
      <c r="AE14" s="230"/>
      <c r="AF14" s="241"/>
    </row>
    <row r="15" spans="1:67" ht="89.25" customHeight="1" x14ac:dyDescent="0.25">
      <c r="A15" s="226" t="s">
        <v>154</v>
      </c>
      <c r="B15" s="226" t="str">
        <f>+'[2]Sección 1. Metas - Magnitud'!I18</f>
        <v>Instalar 35.000 señales verticales de pedestal</v>
      </c>
      <c r="C15" s="226">
        <v>223</v>
      </c>
      <c r="D15" s="226" t="s">
        <v>188</v>
      </c>
      <c r="E15" s="226">
        <v>170</v>
      </c>
      <c r="F15" s="258" t="s">
        <v>174</v>
      </c>
      <c r="G15" s="226" t="s">
        <v>152</v>
      </c>
      <c r="H15" s="226" t="s">
        <v>70</v>
      </c>
      <c r="I15" s="236" t="e">
        <f>SUM(J15:N16)</f>
        <v>#REF!</v>
      </c>
      <c r="J15" s="251" t="e">
        <f>+#REF!</f>
        <v>#REF!</v>
      </c>
      <c r="K15" s="247" t="e">
        <f>+#REF!</f>
        <v>#REF!</v>
      </c>
      <c r="L15" s="249" t="e">
        <f>+#REF!</f>
        <v>#REF!</v>
      </c>
      <c r="M15" s="251" t="e">
        <f>+#REF!</f>
        <v>#REF!</v>
      </c>
      <c r="N15" s="251" t="e">
        <f>+#REF!</f>
        <v>#REF!</v>
      </c>
      <c r="O15" s="237">
        <v>53</v>
      </c>
      <c r="P15" s="237">
        <v>712</v>
      </c>
      <c r="Q15" s="237">
        <v>881</v>
      </c>
      <c r="R15" s="237"/>
      <c r="S15" s="237" t="e">
        <f>+#REF!</f>
        <v>#REF!</v>
      </c>
      <c r="T15" s="237" t="e">
        <f>+#REF!</f>
        <v>#REF!</v>
      </c>
      <c r="U15" s="237" t="e">
        <f>+#REF!</f>
        <v>#REF!</v>
      </c>
      <c r="V15" s="237" t="e">
        <f>+#REF!</f>
        <v>#REF!</v>
      </c>
      <c r="W15" s="237" t="e">
        <f>+#REF!</f>
        <v>#REF!</v>
      </c>
      <c r="X15" s="237" t="e">
        <f>+#REF!</f>
        <v>#REF!</v>
      </c>
      <c r="Y15" s="237" t="e">
        <f>+#REF!</f>
        <v>#REF!</v>
      </c>
      <c r="Z15" s="237" t="e">
        <f>+#REF!</f>
        <v>#REF!</v>
      </c>
      <c r="AA15" s="242" t="e">
        <f>SUM(O15:Z16)</f>
        <v>#REF!</v>
      </c>
      <c r="AB15" s="239" t="e">
        <f>+AA15/K15</f>
        <v>#REF!</v>
      </c>
      <c r="AC15" s="239" t="e">
        <f>+(J15+AA15)/I15</f>
        <v>#REF!</v>
      </c>
      <c r="AD15" s="240" t="s">
        <v>221</v>
      </c>
      <c r="AE15" s="229" t="s">
        <v>223</v>
      </c>
      <c r="AF15" s="240" t="s">
        <v>222</v>
      </c>
    </row>
    <row r="16" spans="1:67" ht="140.25" customHeight="1" x14ac:dyDescent="0.25">
      <c r="A16" s="226"/>
      <c r="B16" s="226"/>
      <c r="C16" s="226"/>
      <c r="D16" s="226"/>
      <c r="E16" s="226"/>
      <c r="F16" s="258"/>
      <c r="G16" s="226"/>
      <c r="H16" s="226"/>
      <c r="I16" s="236"/>
      <c r="J16" s="252"/>
      <c r="K16" s="248"/>
      <c r="L16" s="250"/>
      <c r="M16" s="252"/>
      <c r="N16" s="252"/>
      <c r="O16" s="238"/>
      <c r="P16" s="238"/>
      <c r="Q16" s="238"/>
      <c r="R16" s="238"/>
      <c r="S16" s="238"/>
      <c r="T16" s="238"/>
      <c r="U16" s="238"/>
      <c r="V16" s="238"/>
      <c r="W16" s="238"/>
      <c r="X16" s="238"/>
      <c r="Y16" s="238"/>
      <c r="Z16" s="238"/>
      <c r="AA16" s="243"/>
      <c r="AB16" s="239"/>
      <c r="AC16" s="239"/>
      <c r="AD16" s="241"/>
      <c r="AE16" s="230"/>
      <c r="AF16" s="241"/>
    </row>
    <row r="17" spans="1:32" ht="62.25" customHeight="1" x14ac:dyDescent="0.25">
      <c r="A17" s="226" t="s">
        <v>154</v>
      </c>
      <c r="B17" s="282" t="str">
        <f>+'[2]Sección 1. Metas - Magnitud'!I45</f>
        <v>Realizar el 100% de las actividades para la segunda fase del Sistema Inteligente de Tranporte - SIT</v>
      </c>
      <c r="C17" s="226">
        <v>231</v>
      </c>
      <c r="D17" s="226" t="s">
        <v>176</v>
      </c>
      <c r="E17" s="226">
        <v>178</v>
      </c>
      <c r="F17" s="258" t="s">
        <v>177</v>
      </c>
      <c r="G17" s="226" t="s">
        <v>151</v>
      </c>
      <c r="H17" s="226" t="s">
        <v>70</v>
      </c>
      <c r="I17" s="264">
        <f>SUM(J17:N18)</f>
        <v>1</v>
      </c>
      <c r="J17" s="293">
        <v>0.05</v>
      </c>
      <c r="K17" s="280">
        <v>0.28999999999999998</v>
      </c>
      <c r="L17" s="283">
        <v>0.25</v>
      </c>
      <c r="M17" s="280">
        <v>0.4</v>
      </c>
      <c r="N17" s="280">
        <v>0.01</v>
      </c>
      <c r="O17" s="285">
        <v>0.19</v>
      </c>
      <c r="P17" s="286"/>
      <c r="Q17" s="286"/>
      <c r="R17" s="289">
        <v>0</v>
      </c>
      <c r="S17" s="290"/>
      <c r="T17" s="290"/>
      <c r="U17" s="268">
        <v>0</v>
      </c>
      <c r="V17" s="269"/>
      <c r="W17" s="269"/>
      <c r="X17" s="268">
        <v>0</v>
      </c>
      <c r="Y17" s="269"/>
      <c r="Z17" s="269"/>
      <c r="AA17" s="272">
        <f>+R17+O17+U17+X17</f>
        <v>0.19</v>
      </c>
      <c r="AB17" s="239">
        <f>+AA17/K17</f>
        <v>0.65517241379310354</v>
      </c>
      <c r="AC17" s="239">
        <f>+(J17+AA17)/I17</f>
        <v>0.24</v>
      </c>
      <c r="AD17" s="266" t="s">
        <v>224</v>
      </c>
      <c r="AE17" s="229" t="s">
        <v>223</v>
      </c>
      <c r="AF17" s="266" t="s">
        <v>225</v>
      </c>
    </row>
    <row r="18" spans="1:32" ht="200.25" customHeight="1" x14ac:dyDescent="0.25">
      <c r="A18" s="226"/>
      <c r="B18" s="282"/>
      <c r="C18" s="226"/>
      <c r="D18" s="226"/>
      <c r="E18" s="226"/>
      <c r="F18" s="258"/>
      <c r="G18" s="226"/>
      <c r="H18" s="226"/>
      <c r="I18" s="265"/>
      <c r="J18" s="294"/>
      <c r="K18" s="281"/>
      <c r="L18" s="284"/>
      <c r="M18" s="281"/>
      <c r="N18" s="281"/>
      <c r="O18" s="287"/>
      <c r="P18" s="288"/>
      <c r="Q18" s="288"/>
      <c r="R18" s="291"/>
      <c r="S18" s="292"/>
      <c r="T18" s="292"/>
      <c r="U18" s="270"/>
      <c r="V18" s="271"/>
      <c r="W18" s="271"/>
      <c r="X18" s="270"/>
      <c r="Y18" s="271"/>
      <c r="Z18" s="271"/>
      <c r="AA18" s="273"/>
      <c r="AB18" s="239"/>
      <c r="AC18" s="239"/>
      <c r="AD18" s="267"/>
      <c r="AE18" s="230"/>
      <c r="AF18" s="267"/>
    </row>
    <row r="19" spans="1:32" ht="62.25" customHeight="1" x14ac:dyDescent="0.25">
      <c r="A19" s="226" t="s">
        <v>154</v>
      </c>
      <c r="B19" s="282" t="str">
        <f>+'[2]Sección 1. Metas - Magnitud'!I48</f>
        <v>Realizar el 100% de las actividades para la segunda fase de Semáforos Inteligentes.</v>
      </c>
      <c r="C19" s="226">
        <v>232</v>
      </c>
      <c r="D19" s="226" t="s">
        <v>178</v>
      </c>
      <c r="E19" s="226">
        <v>179</v>
      </c>
      <c r="F19" s="258" t="s">
        <v>179</v>
      </c>
      <c r="G19" s="226" t="s">
        <v>151</v>
      </c>
      <c r="H19" s="226" t="s">
        <v>70</v>
      </c>
      <c r="I19" s="264">
        <f>SUM(J19:N20)</f>
        <v>1</v>
      </c>
      <c r="J19" s="293">
        <v>0.01</v>
      </c>
      <c r="K19" s="280">
        <v>0.15</v>
      </c>
      <c r="L19" s="283">
        <v>0.42</v>
      </c>
      <c r="M19" s="280">
        <v>0.42</v>
      </c>
      <c r="N19" s="280">
        <v>0</v>
      </c>
      <c r="O19" s="276">
        <v>0.35</v>
      </c>
      <c r="P19" s="277"/>
      <c r="Q19" s="277"/>
      <c r="R19" s="285">
        <v>0</v>
      </c>
      <c r="S19" s="286"/>
      <c r="T19" s="286"/>
      <c r="U19" s="276">
        <v>0</v>
      </c>
      <c r="V19" s="277"/>
      <c r="W19" s="277"/>
      <c r="X19" s="276">
        <v>0</v>
      </c>
      <c r="Y19" s="277"/>
      <c r="Z19" s="277"/>
      <c r="AA19" s="274">
        <f>+R19+O19+U19+X19</f>
        <v>0.35</v>
      </c>
      <c r="AB19" s="239">
        <f>+AA19/K19</f>
        <v>2.3333333333333335</v>
      </c>
      <c r="AC19" s="239">
        <f>+(J19+AA19)/I19</f>
        <v>0.36</v>
      </c>
      <c r="AD19" s="266" t="s">
        <v>227</v>
      </c>
      <c r="AE19" s="229" t="s">
        <v>223</v>
      </c>
      <c r="AF19" s="266" t="s">
        <v>225</v>
      </c>
    </row>
    <row r="20" spans="1:32" ht="298.5" customHeight="1" x14ac:dyDescent="0.25">
      <c r="A20" s="226"/>
      <c r="B20" s="282"/>
      <c r="C20" s="226"/>
      <c r="D20" s="226"/>
      <c r="E20" s="226"/>
      <c r="F20" s="258"/>
      <c r="G20" s="226"/>
      <c r="H20" s="226"/>
      <c r="I20" s="265"/>
      <c r="J20" s="294"/>
      <c r="K20" s="281"/>
      <c r="L20" s="284"/>
      <c r="M20" s="281"/>
      <c r="N20" s="281"/>
      <c r="O20" s="278"/>
      <c r="P20" s="279"/>
      <c r="Q20" s="279"/>
      <c r="R20" s="287"/>
      <c r="S20" s="288"/>
      <c r="T20" s="288"/>
      <c r="U20" s="278"/>
      <c r="V20" s="279"/>
      <c r="W20" s="279"/>
      <c r="X20" s="278"/>
      <c r="Y20" s="279"/>
      <c r="Z20" s="279"/>
      <c r="AA20" s="275"/>
      <c r="AB20" s="239"/>
      <c r="AC20" s="239"/>
      <c r="AD20" s="267"/>
      <c r="AE20" s="230"/>
      <c r="AF20" s="267"/>
    </row>
    <row r="21" spans="1:32" ht="62.25" customHeight="1" x14ac:dyDescent="0.25">
      <c r="A21" s="226" t="s">
        <v>154</v>
      </c>
      <c r="B21" s="282" t="str">
        <f>+'[2]Sección 1. Metas - Magnitud'!I51</f>
        <v>Realizar el 100% de las actividades para la primera fase de Detección Electrónica DEI</v>
      </c>
      <c r="C21" s="226">
        <v>233</v>
      </c>
      <c r="D21" s="226" t="s">
        <v>180</v>
      </c>
      <c r="E21" s="226">
        <v>180</v>
      </c>
      <c r="F21" s="258" t="s">
        <v>181</v>
      </c>
      <c r="G21" s="226" t="s">
        <v>151</v>
      </c>
      <c r="H21" s="226" t="s">
        <v>70</v>
      </c>
      <c r="I21" s="264">
        <f>SUM(J21:N22)</f>
        <v>1</v>
      </c>
      <c r="J21" s="293">
        <v>0.01</v>
      </c>
      <c r="K21" s="280">
        <v>0.1</v>
      </c>
      <c r="L21" s="283">
        <v>0.3</v>
      </c>
      <c r="M21" s="280">
        <v>0.55000000000000004</v>
      </c>
      <c r="N21" s="280">
        <v>0.04</v>
      </c>
      <c r="O21" s="276">
        <v>4.4999999999999998E-2</v>
      </c>
      <c r="P21" s="277"/>
      <c r="Q21" s="277"/>
      <c r="R21" s="276">
        <v>0</v>
      </c>
      <c r="S21" s="277"/>
      <c r="T21" s="277"/>
      <c r="U21" s="276">
        <v>0</v>
      </c>
      <c r="V21" s="277"/>
      <c r="W21" s="277"/>
      <c r="X21" s="276">
        <v>0</v>
      </c>
      <c r="Y21" s="277"/>
      <c r="Z21" s="277"/>
      <c r="AA21" s="274">
        <f>+R21+O21+U21+X21</f>
        <v>4.4999999999999998E-2</v>
      </c>
      <c r="AB21" s="239">
        <f>+AA21/K21</f>
        <v>0.44999999999999996</v>
      </c>
      <c r="AC21" s="239">
        <f>+(J21+AA21)/I21</f>
        <v>5.5E-2</v>
      </c>
      <c r="AD21" s="266" t="s">
        <v>228</v>
      </c>
      <c r="AE21" s="229" t="s">
        <v>223</v>
      </c>
      <c r="AF21" s="266" t="s">
        <v>225</v>
      </c>
    </row>
    <row r="22" spans="1:32" ht="124.5" customHeight="1" x14ac:dyDescent="0.25">
      <c r="A22" s="226"/>
      <c r="B22" s="282"/>
      <c r="C22" s="226"/>
      <c r="D22" s="226"/>
      <c r="E22" s="226"/>
      <c r="F22" s="258"/>
      <c r="G22" s="226"/>
      <c r="H22" s="226"/>
      <c r="I22" s="265"/>
      <c r="J22" s="294"/>
      <c r="K22" s="281"/>
      <c r="L22" s="284"/>
      <c r="M22" s="281"/>
      <c r="N22" s="281"/>
      <c r="O22" s="278"/>
      <c r="P22" s="279"/>
      <c r="Q22" s="279"/>
      <c r="R22" s="278"/>
      <c r="S22" s="279"/>
      <c r="T22" s="279"/>
      <c r="U22" s="278"/>
      <c r="V22" s="279"/>
      <c r="W22" s="279"/>
      <c r="X22" s="278"/>
      <c r="Y22" s="279"/>
      <c r="Z22" s="279"/>
      <c r="AA22" s="275"/>
      <c r="AB22" s="239"/>
      <c r="AC22" s="239"/>
      <c r="AD22" s="267"/>
      <c r="AE22" s="230"/>
      <c r="AF22" s="267"/>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97"/>
      <c r="C2" s="295" t="s">
        <v>24</v>
      </c>
      <c r="D2" s="295"/>
      <c r="E2" s="295"/>
      <c r="F2" s="295"/>
      <c r="G2" s="295"/>
      <c r="H2" s="295"/>
      <c r="I2" s="299"/>
      <c r="J2" s="13"/>
      <c r="K2" s="13"/>
      <c r="M2" s="14" t="s">
        <v>47</v>
      </c>
    </row>
    <row r="3" spans="2:14" ht="25.5" customHeight="1" x14ac:dyDescent="0.2">
      <c r="B3" s="298"/>
      <c r="C3" s="296" t="s">
        <v>25</v>
      </c>
      <c r="D3" s="296"/>
      <c r="E3" s="296"/>
      <c r="F3" s="296"/>
      <c r="G3" s="296"/>
      <c r="H3" s="296"/>
      <c r="I3" s="300"/>
      <c r="J3" s="13"/>
      <c r="K3" s="13"/>
      <c r="M3" s="14" t="s">
        <v>48</v>
      </c>
    </row>
    <row r="4" spans="2:14" ht="25.5" customHeight="1" x14ac:dyDescent="0.2">
      <c r="B4" s="298"/>
      <c r="C4" s="296" t="s">
        <v>49</v>
      </c>
      <c r="D4" s="296"/>
      <c r="E4" s="296"/>
      <c r="F4" s="296"/>
      <c r="G4" s="296"/>
      <c r="H4" s="296"/>
      <c r="I4" s="300"/>
      <c r="J4" s="13"/>
      <c r="K4" s="13"/>
      <c r="M4" s="14" t="s">
        <v>50</v>
      </c>
    </row>
    <row r="5" spans="2:14" ht="25.5" customHeight="1" x14ac:dyDescent="0.2">
      <c r="B5" s="298"/>
      <c r="C5" s="296" t="s">
        <v>51</v>
      </c>
      <c r="D5" s="296"/>
      <c r="E5" s="296"/>
      <c r="F5" s="296"/>
      <c r="G5" s="301" t="s">
        <v>52</v>
      </c>
      <c r="H5" s="301"/>
      <c r="I5" s="300"/>
      <c r="J5" s="13"/>
      <c r="K5" s="13"/>
      <c r="M5" s="14" t="s">
        <v>53</v>
      </c>
    </row>
    <row r="6" spans="2:14" ht="23.25" customHeight="1" x14ac:dyDescent="0.2">
      <c r="B6" s="302" t="s">
        <v>54</v>
      </c>
      <c r="C6" s="303"/>
      <c r="D6" s="303"/>
      <c r="E6" s="303"/>
      <c r="F6" s="303"/>
      <c r="G6" s="303"/>
      <c r="H6" s="303"/>
      <c r="I6" s="304"/>
      <c r="J6" s="15"/>
      <c r="K6" s="15"/>
    </row>
    <row r="7" spans="2:14" ht="24" customHeight="1" x14ac:dyDescent="0.2">
      <c r="B7" s="305" t="s">
        <v>55</v>
      </c>
      <c r="C7" s="306"/>
      <c r="D7" s="306"/>
      <c r="E7" s="306"/>
      <c r="F7" s="306"/>
      <c r="G7" s="306"/>
      <c r="H7" s="306"/>
      <c r="I7" s="307"/>
      <c r="J7" s="16"/>
      <c r="K7" s="16"/>
    </row>
    <row r="8" spans="2:14" ht="24" customHeight="1" x14ac:dyDescent="0.2">
      <c r="B8" s="308" t="s">
        <v>56</v>
      </c>
      <c r="C8" s="309"/>
      <c r="D8" s="309"/>
      <c r="E8" s="309"/>
      <c r="F8" s="309"/>
      <c r="G8" s="309"/>
      <c r="H8" s="309"/>
      <c r="I8" s="310"/>
      <c r="J8" s="64"/>
      <c r="K8" s="64"/>
      <c r="N8" s="6" t="s">
        <v>57</v>
      </c>
    </row>
    <row r="9" spans="2:14" ht="30.75" customHeight="1" x14ac:dyDescent="0.2">
      <c r="B9" s="119" t="s">
        <v>58</v>
      </c>
      <c r="C9" s="65">
        <v>231</v>
      </c>
      <c r="D9" s="316" t="s">
        <v>59</v>
      </c>
      <c r="E9" s="316"/>
      <c r="F9" s="317" t="s">
        <v>201</v>
      </c>
      <c r="G9" s="318"/>
      <c r="H9" s="318"/>
      <c r="I9" s="319"/>
      <c r="J9" s="18"/>
      <c r="K9" s="18"/>
      <c r="M9" s="14" t="s">
        <v>60</v>
      </c>
      <c r="N9" s="6" t="s">
        <v>61</v>
      </c>
    </row>
    <row r="10" spans="2:14" ht="30.75" customHeight="1" x14ac:dyDescent="0.2">
      <c r="B10" s="21" t="s">
        <v>62</v>
      </c>
      <c r="C10" s="66" t="s">
        <v>81</v>
      </c>
      <c r="D10" s="320" t="s">
        <v>63</v>
      </c>
      <c r="E10" s="321"/>
      <c r="F10" s="311" t="s">
        <v>155</v>
      </c>
      <c r="G10" s="312"/>
      <c r="H10" s="19" t="s">
        <v>64</v>
      </c>
      <c r="I10" s="121" t="s">
        <v>81</v>
      </c>
      <c r="J10" s="20"/>
      <c r="K10" s="20"/>
      <c r="M10" s="14" t="s">
        <v>65</v>
      </c>
      <c r="N10" s="6" t="s">
        <v>66</v>
      </c>
    </row>
    <row r="11" spans="2:14" ht="30.75" customHeight="1" x14ac:dyDescent="0.2">
      <c r="B11" s="21" t="s">
        <v>67</v>
      </c>
      <c r="C11" s="313" t="s">
        <v>156</v>
      </c>
      <c r="D11" s="313"/>
      <c r="E11" s="313"/>
      <c r="F11" s="313"/>
      <c r="G11" s="19" t="s">
        <v>68</v>
      </c>
      <c r="H11" s="314">
        <v>1032</v>
      </c>
      <c r="I11" s="315"/>
      <c r="J11" s="22"/>
      <c r="K11" s="22"/>
      <c r="M11" s="14" t="s">
        <v>69</v>
      </c>
      <c r="N11" s="6" t="s">
        <v>70</v>
      </c>
    </row>
    <row r="12" spans="2:14" ht="30.75" customHeight="1" x14ac:dyDescent="0.2">
      <c r="B12" s="21" t="s">
        <v>71</v>
      </c>
      <c r="C12" s="322" t="s">
        <v>65</v>
      </c>
      <c r="D12" s="322"/>
      <c r="E12" s="322"/>
      <c r="F12" s="322"/>
      <c r="G12" s="19" t="s">
        <v>72</v>
      </c>
      <c r="H12" s="323" t="s">
        <v>157</v>
      </c>
      <c r="I12" s="324"/>
      <c r="J12" s="23"/>
      <c r="K12" s="23"/>
      <c r="M12" s="24" t="s">
        <v>73</v>
      </c>
    </row>
    <row r="13" spans="2:14" ht="30.75" customHeight="1" x14ac:dyDescent="0.2">
      <c r="B13" s="21" t="s">
        <v>74</v>
      </c>
      <c r="C13" s="325" t="s">
        <v>45</v>
      </c>
      <c r="D13" s="325"/>
      <c r="E13" s="325"/>
      <c r="F13" s="325"/>
      <c r="G13" s="325"/>
      <c r="H13" s="325"/>
      <c r="I13" s="326"/>
      <c r="J13" s="25"/>
      <c r="K13" s="25"/>
      <c r="M13" s="24"/>
    </row>
    <row r="14" spans="2:14" ht="30.75" customHeight="1" x14ac:dyDescent="0.2">
      <c r="B14" s="21" t="s">
        <v>75</v>
      </c>
      <c r="C14" s="311" t="s">
        <v>202</v>
      </c>
      <c r="D14" s="312"/>
      <c r="E14" s="312"/>
      <c r="F14" s="312"/>
      <c r="G14" s="312"/>
      <c r="H14" s="312"/>
      <c r="I14" s="327"/>
      <c r="J14" s="20"/>
      <c r="K14" s="20"/>
      <c r="M14" s="24"/>
      <c r="N14" s="6" t="s">
        <v>76</v>
      </c>
    </row>
    <row r="15" spans="2:14" ht="30.75" customHeight="1" x14ac:dyDescent="0.2">
      <c r="B15" s="21" t="s">
        <v>77</v>
      </c>
      <c r="C15" s="328" t="s">
        <v>203</v>
      </c>
      <c r="D15" s="328"/>
      <c r="E15" s="328"/>
      <c r="F15" s="328"/>
      <c r="G15" s="19" t="s">
        <v>78</v>
      </c>
      <c r="H15" s="329" t="s">
        <v>91</v>
      </c>
      <c r="I15" s="330"/>
      <c r="J15" s="20"/>
      <c r="K15" s="20"/>
      <c r="M15" s="24" t="s">
        <v>80</v>
      </c>
      <c r="N15" s="6" t="s">
        <v>81</v>
      </c>
    </row>
    <row r="16" spans="2:14" ht="30.75" customHeight="1" x14ac:dyDescent="0.2">
      <c r="B16" s="21" t="s">
        <v>82</v>
      </c>
      <c r="C16" s="331" t="s">
        <v>215</v>
      </c>
      <c r="D16" s="332"/>
      <c r="E16" s="332"/>
      <c r="F16" s="332"/>
      <c r="G16" s="19" t="s">
        <v>83</v>
      </c>
      <c r="H16" s="329" t="s">
        <v>70</v>
      </c>
      <c r="I16" s="330"/>
      <c r="J16" s="20"/>
      <c r="K16" s="20"/>
      <c r="M16" s="24" t="s">
        <v>84</v>
      </c>
    </row>
    <row r="17" spans="2:14" ht="36" customHeight="1" x14ac:dyDescent="0.2">
      <c r="B17" s="21" t="s">
        <v>85</v>
      </c>
      <c r="C17" s="325" t="s">
        <v>204</v>
      </c>
      <c r="D17" s="325"/>
      <c r="E17" s="325"/>
      <c r="F17" s="325"/>
      <c r="G17" s="325"/>
      <c r="H17" s="325"/>
      <c r="I17" s="326"/>
      <c r="J17" s="25"/>
      <c r="K17" s="25"/>
      <c r="M17" s="24" t="s">
        <v>86</v>
      </c>
      <c r="N17" s="6" t="s">
        <v>39</v>
      </c>
    </row>
    <row r="18" spans="2:14" ht="30.75" customHeight="1" x14ac:dyDescent="0.2">
      <c r="B18" s="21" t="s">
        <v>87</v>
      </c>
      <c r="C18" s="328" t="s">
        <v>163</v>
      </c>
      <c r="D18" s="328"/>
      <c r="E18" s="328"/>
      <c r="F18" s="328"/>
      <c r="G18" s="328"/>
      <c r="H18" s="328"/>
      <c r="I18" s="333"/>
      <c r="J18" s="26"/>
      <c r="K18" s="26"/>
      <c r="M18" s="24" t="s">
        <v>88</v>
      </c>
      <c r="N18" s="6" t="s">
        <v>40</v>
      </c>
    </row>
    <row r="19" spans="2:14" ht="30.75" customHeight="1" x14ac:dyDescent="0.2">
      <c r="B19" s="21" t="s">
        <v>89</v>
      </c>
      <c r="C19" s="328" t="s">
        <v>159</v>
      </c>
      <c r="D19" s="328"/>
      <c r="E19" s="328"/>
      <c r="F19" s="328"/>
      <c r="G19" s="328"/>
      <c r="H19" s="328"/>
      <c r="I19" s="333"/>
      <c r="J19" s="27"/>
      <c r="K19" s="27"/>
      <c r="M19" s="24"/>
      <c r="N19" s="6" t="s">
        <v>41</v>
      </c>
    </row>
    <row r="20" spans="2:14" ht="30.75" customHeight="1" x14ac:dyDescent="0.2">
      <c r="B20" s="21" t="s">
        <v>90</v>
      </c>
      <c r="C20" s="334" t="s">
        <v>151</v>
      </c>
      <c r="D20" s="334"/>
      <c r="E20" s="334"/>
      <c r="F20" s="334"/>
      <c r="G20" s="334"/>
      <c r="H20" s="334"/>
      <c r="I20" s="335"/>
      <c r="J20" s="28"/>
      <c r="K20" s="28"/>
      <c r="M20" s="24" t="s">
        <v>91</v>
      </c>
      <c r="N20" s="6" t="s">
        <v>42</v>
      </c>
    </row>
    <row r="21" spans="2:14" ht="27.75" customHeight="1" x14ac:dyDescent="0.2">
      <c r="B21" s="336" t="s">
        <v>92</v>
      </c>
      <c r="C21" s="338" t="s">
        <v>93</v>
      </c>
      <c r="D21" s="338"/>
      <c r="E21" s="338"/>
      <c r="F21" s="339" t="s">
        <v>94</v>
      </c>
      <c r="G21" s="339"/>
      <c r="H21" s="339"/>
      <c r="I21" s="340"/>
      <c r="J21" s="29"/>
      <c r="K21" s="29"/>
      <c r="M21" s="24" t="s">
        <v>79</v>
      </c>
      <c r="N21" s="6" t="s">
        <v>43</v>
      </c>
    </row>
    <row r="22" spans="2:14" ht="27" customHeight="1" x14ac:dyDescent="0.2">
      <c r="B22" s="337"/>
      <c r="C22" s="328" t="s">
        <v>160</v>
      </c>
      <c r="D22" s="328"/>
      <c r="E22" s="328"/>
      <c r="F22" s="328" t="s">
        <v>161</v>
      </c>
      <c r="G22" s="328"/>
      <c r="H22" s="328"/>
      <c r="I22" s="333"/>
      <c r="J22" s="27"/>
      <c r="K22" s="27"/>
      <c r="M22" s="24" t="s">
        <v>95</v>
      </c>
      <c r="N22" s="6" t="s">
        <v>44</v>
      </c>
    </row>
    <row r="23" spans="2:14" ht="39.75" customHeight="1" x14ac:dyDescent="0.2">
      <c r="B23" s="21" t="s">
        <v>96</v>
      </c>
      <c r="C23" s="329" t="s">
        <v>151</v>
      </c>
      <c r="D23" s="329"/>
      <c r="E23" s="329"/>
      <c r="F23" s="329" t="s">
        <v>151</v>
      </c>
      <c r="G23" s="329"/>
      <c r="H23" s="329"/>
      <c r="I23" s="330"/>
      <c r="J23" s="20"/>
      <c r="K23" s="20"/>
      <c r="M23" s="24"/>
      <c r="N23" s="6" t="s">
        <v>45</v>
      </c>
    </row>
    <row r="24" spans="2:14" ht="44.25" customHeight="1" x14ac:dyDescent="0.2">
      <c r="B24" s="21" t="s">
        <v>97</v>
      </c>
      <c r="C24" s="350" t="s">
        <v>205</v>
      </c>
      <c r="D24" s="351"/>
      <c r="E24" s="352"/>
      <c r="F24" s="317" t="s">
        <v>206</v>
      </c>
      <c r="G24" s="318"/>
      <c r="H24" s="318"/>
      <c r="I24" s="319"/>
      <c r="J24" s="26"/>
      <c r="K24" s="26"/>
      <c r="M24" s="30"/>
      <c r="N24" s="6" t="s">
        <v>46</v>
      </c>
    </row>
    <row r="25" spans="2:14" ht="29.25" customHeight="1" x14ac:dyDescent="0.2">
      <c r="B25" s="21" t="s">
        <v>98</v>
      </c>
      <c r="C25" s="353" t="s">
        <v>215</v>
      </c>
      <c r="D25" s="354"/>
      <c r="E25" s="355"/>
      <c r="F25" s="19" t="s">
        <v>99</v>
      </c>
      <c r="G25" s="356">
        <v>0.3</v>
      </c>
      <c r="H25" s="357"/>
      <c r="I25" s="358"/>
      <c r="J25" s="31"/>
      <c r="K25" s="31"/>
      <c r="M25" s="30"/>
    </row>
    <row r="26" spans="2:14" ht="27" customHeight="1" x14ac:dyDescent="0.2">
      <c r="B26" s="21" t="s">
        <v>100</v>
      </c>
      <c r="C26" s="317" t="s">
        <v>216</v>
      </c>
      <c r="D26" s="318"/>
      <c r="E26" s="359"/>
      <c r="F26" s="19" t="s">
        <v>101</v>
      </c>
      <c r="G26" s="360">
        <v>0.3</v>
      </c>
      <c r="H26" s="361"/>
      <c r="I26" s="362"/>
      <c r="J26" s="32"/>
      <c r="K26" s="32"/>
      <c r="M26" s="30"/>
    </row>
    <row r="27" spans="2:14" ht="47.25" customHeight="1" x14ac:dyDescent="0.2">
      <c r="B27" s="118" t="s">
        <v>102</v>
      </c>
      <c r="C27" s="363" t="s">
        <v>86</v>
      </c>
      <c r="D27" s="364"/>
      <c r="E27" s="365"/>
      <c r="F27" s="33" t="s">
        <v>103</v>
      </c>
      <c r="G27" s="360" t="s">
        <v>182</v>
      </c>
      <c r="H27" s="361"/>
      <c r="I27" s="362"/>
      <c r="J27" s="29"/>
      <c r="K27" s="29"/>
      <c r="M27" s="30"/>
    </row>
    <row r="28" spans="2:14" ht="30" customHeight="1" x14ac:dyDescent="0.2">
      <c r="B28" s="366" t="s">
        <v>104</v>
      </c>
      <c r="C28" s="367"/>
      <c r="D28" s="367"/>
      <c r="E28" s="367"/>
      <c r="F28" s="367"/>
      <c r="G28" s="367"/>
      <c r="H28" s="367"/>
      <c r="I28" s="368"/>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69" t="s">
        <v>224</v>
      </c>
      <c r="D42" s="369"/>
      <c r="E42" s="369"/>
      <c r="F42" s="369"/>
      <c r="G42" s="369"/>
      <c r="H42" s="369"/>
      <c r="I42" s="370"/>
      <c r="J42" s="40"/>
      <c r="K42" s="40"/>
    </row>
    <row r="43" spans="2:11" ht="29.25" customHeight="1" x14ac:dyDescent="0.2">
      <c r="B43" s="366" t="s">
        <v>126</v>
      </c>
      <c r="C43" s="367"/>
      <c r="D43" s="367"/>
      <c r="E43" s="367"/>
      <c r="F43" s="367"/>
      <c r="G43" s="367"/>
      <c r="H43" s="367"/>
      <c r="I43" s="368"/>
      <c r="J43" s="64"/>
      <c r="K43" s="64"/>
    </row>
    <row r="44" spans="2:11" ht="32.25" customHeight="1" x14ac:dyDescent="0.2">
      <c r="B44" s="341"/>
      <c r="C44" s="342"/>
      <c r="D44" s="342"/>
      <c r="E44" s="342"/>
      <c r="F44" s="342"/>
      <c r="G44" s="342"/>
      <c r="H44" s="342"/>
      <c r="I44" s="343"/>
      <c r="J44" s="64"/>
      <c r="K44" s="64"/>
    </row>
    <row r="45" spans="2:11" ht="32.25" customHeight="1" x14ac:dyDescent="0.2">
      <c r="B45" s="344"/>
      <c r="C45" s="345"/>
      <c r="D45" s="345"/>
      <c r="E45" s="345"/>
      <c r="F45" s="345"/>
      <c r="G45" s="345"/>
      <c r="H45" s="345"/>
      <c r="I45" s="346"/>
      <c r="J45" s="40"/>
      <c r="K45" s="40"/>
    </row>
    <row r="46" spans="2:11" ht="32.25" customHeight="1" x14ac:dyDescent="0.2">
      <c r="B46" s="344"/>
      <c r="C46" s="345"/>
      <c r="D46" s="345"/>
      <c r="E46" s="345"/>
      <c r="F46" s="345"/>
      <c r="G46" s="345"/>
      <c r="H46" s="345"/>
      <c r="I46" s="346"/>
      <c r="J46" s="40"/>
      <c r="K46" s="40"/>
    </row>
    <row r="47" spans="2:11" ht="32.25" customHeight="1" x14ac:dyDescent="0.2">
      <c r="B47" s="344"/>
      <c r="C47" s="345"/>
      <c r="D47" s="345"/>
      <c r="E47" s="345"/>
      <c r="F47" s="345"/>
      <c r="G47" s="345"/>
      <c r="H47" s="345"/>
      <c r="I47" s="346"/>
      <c r="J47" s="40"/>
      <c r="K47" s="40"/>
    </row>
    <row r="48" spans="2:11" ht="32.25" customHeight="1" x14ac:dyDescent="0.2">
      <c r="B48" s="347"/>
      <c r="C48" s="348"/>
      <c r="D48" s="348"/>
      <c r="E48" s="348"/>
      <c r="F48" s="348"/>
      <c r="G48" s="348"/>
      <c r="H48" s="348"/>
      <c r="I48" s="349"/>
      <c r="J48" s="41"/>
      <c r="K48" s="41"/>
    </row>
    <row r="49" spans="2:11" ht="83.25" customHeight="1" x14ac:dyDescent="0.2">
      <c r="B49" s="21" t="s">
        <v>127</v>
      </c>
      <c r="C49" s="369" t="s">
        <v>224</v>
      </c>
      <c r="D49" s="369"/>
      <c r="E49" s="369"/>
      <c r="F49" s="369"/>
      <c r="G49" s="369"/>
      <c r="H49" s="369"/>
      <c r="I49" s="370"/>
      <c r="J49" s="42"/>
      <c r="K49" s="42"/>
    </row>
    <row r="50" spans="2:11" ht="34.5" customHeight="1" x14ac:dyDescent="0.2">
      <c r="B50" s="21" t="s">
        <v>128</v>
      </c>
      <c r="C50" s="371" t="s">
        <v>182</v>
      </c>
      <c r="D50" s="371"/>
      <c r="E50" s="371"/>
      <c r="F50" s="371"/>
      <c r="G50" s="371"/>
      <c r="H50" s="371"/>
      <c r="I50" s="372"/>
      <c r="J50" s="42"/>
      <c r="K50" s="42"/>
    </row>
    <row r="51" spans="2:11" ht="34.5" customHeight="1" x14ac:dyDescent="0.2">
      <c r="B51" s="120" t="s">
        <v>129</v>
      </c>
      <c r="C51" s="373" t="s">
        <v>225</v>
      </c>
      <c r="D51" s="374"/>
      <c r="E51" s="374"/>
      <c r="F51" s="374"/>
      <c r="G51" s="374"/>
      <c r="H51" s="374"/>
      <c r="I51" s="375"/>
      <c r="J51" s="42"/>
      <c r="K51" s="42"/>
    </row>
    <row r="52" spans="2:11" ht="29.25" customHeight="1" x14ac:dyDescent="0.2">
      <c r="B52" s="366" t="s">
        <v>130</v>
      </c>
      <c r="C52" s="367"/>
      <c r="D52" s="367"/>
      <c r="E52" s="367"/>
      <c r="F52" s="367"/>
      <c r="G52" s="367"/>
      <c r="H52" s="367"/>
      <c r="I52" s="368"/>
      <c r="J52" s="42"/>
      <c r="K52" s="42"/>
    </row>
    <row r="53" spans="2:11" ht="33" customHeight="1" x14ac:dyDescent="0.2">
      <c r="B53" s="376" t="s">
        <v>131</v>
      </c>
      <c r="C53" s="117" t="s">
        <v>132</v>
      </c>
      <c r="D53" s="377" t="s">
        <v>133</v>
      </c>
      <c r="E53" s="377"/>
      <c r="F53" s="377"/>
      <c r="G53" s="377" t="s">
        <v>134</v>
      </c>
      <c r="H53" s="377"/>
      <c r="I53" s="378"/>
      <c r="J53" s="43"/>
      <c r="K53" s="43"/>
    </row>
    <row r="54" spans="2:11" ht="31.5" customHeight="1" x14ac:dyDescent="0.2">
      <c r="B54" s="376"/>
      <c r="C54" s="44"/>
      <c r="D54" s="371"/>
      <c r="E54" s="371"/>
      <c r="F54" s="371"/>
      <c r="G54" s="379"/>
      <c r="H54" s="379"/>
      <c r="I54" s="380"/>
      <c r="J54" s="43"/>
      <c r="K54" s="43"/>
    </row>
    <row r="55" spans="2:11" ht="31.5" customHeight="1" x14ac:dyDescent="0.2">
      <c r="B55" s="120" t="s">
        <v>135</v>
      </c>
      <c r="C55" s="392" t="s">
        <v>164</v>
      </c>
      <c r="D55" s="392"/>
      <c r="E55" s="393" t="s">
        <v>136</v>
      </c>
      <c r="F55" s="393"/>
      <c r="G55" s="392" t="s">
        <v>186</v>
      </c>
      <c r="H55" s="392"/>
      <c r="I55" s="394"/>
      <c r="J55" s="45"/>
      <c r="K55" s="45"/>
    </row>
    <row r="56" spans="2:11" ht="31.5" customHeight="1" x14ac:dyDescent="0.2">
      <c r="B56" s="120" t="s">
        <v>137</v>
      </c>
      <c r="C56" s="371" t="str">
        <f>+'[3]HV 1'!C56:D56</f>
        <v>NICOLAS ADOLFO CORREAL HUERTAS</v>
      </c>
      <c r="D56" s="371"/>
      <c r="E56" s="395" t="s">
        <v>138</v>
      </c>
      <c r="F56" s="395"/>
      <c r="G56" s="392" t="str">
        <f>+'[4]HV 1'!G56:I56</f>
        <v>DIANA VIDAL</v>
      </c>
      <c r="H56" s="392"/>
      <c r="I56" s="394"/>
      <c r="J56" s="45"/>
      <c r="K56" s="45"/>
    </row>
    <row r="57" spans="2:11" ht="31.5" customHeight="1" x14ac:dyDescent="0.2">
      <c r="B57" s="120" t="s">
        <v>139</v>
      </c>
      <c r="C57" s="371"/>
      <c r="D57" s="371"/>
      <c r="E57" s="381" t="s">
        <v>140</v>
      </c>
      <c r="F57" s="382"/>
      <c r="G57" s="385"/>
      <c r="H57" s="386"/>
      <c r="I57" s="387"/>
      <c r="J57" s="46"/>
      <c r="K57" s="46"/>
    </row>
    <row r="58" spans="2:11" ht="31.5" customHeight="1" thickBot="1" x14ac:dyDescent="0.25">
      <c r="B58" s="84" t="s">
        <v>141</v>
      </c>
      <c r="C58" s="391"/>
      <c r="D58" s="391"/>
      <c r="E58" s="383"/>
      <c r="F58" s="384"/>
      <c r="G58" s="388"/>
      <c r="H58" s="389"/>
      <c r="I58" s="39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0"/>
      <c r="C1" s="403" t="s">
        <v>24</v>
      </c>
      <c r="D1" s="404"/>
      <c r="E1" s="404"/>
      <c r="F1" s="404"/>
      <c r="G1" s="404"/>
      <c r="H1" s="405"/>
      <c r="I1" s="406"/>
      <c r="J1" s="407"/>
    </row>
    <row r="2" spans="2:13" ht="18" customHeight="1" thickBot="1" x14ac:dyDescent="0.3">
      <c r="B2" s="401"/>
      <c r="C2" s="412" t="s">
        <v>25</v>
      </c>
      <c r="D2" s="413"/>
      <c r="E2" s="413"/>
      <c r="F2" s="413"/>
      <c r="G2" s="413"/>
      <c r="H2" s="414"/>
      <c r="I2" s="408"/>
      <c r="J2" s="409"/>
    </row>
    <row r="3" spans="2:13" ht="18" customHeight="1" thickBot="1" x14ac:dyDescent="0.3">
      <c r="B3" s="401"/>
      <c r="C3" s="412" t="s">
        <v>142</v>
      </c>
      <c r="D3" s="413"/>
      <c r="E3" s="413"/>
      <c r="F3" s="413"/>
      <c r="G3" s="413"/>
      <c r="H3" s="414"/>
      <c r="I3" s="408"/>
      <c r="J3" s="409"/>
    </row>
    <row r="4" spans="2:13" ht="18" customHeight="1" thickBot="1" x14ac:dyDescent="0.3">
      <c r="B4" s="402"/>
      <c r="C4" s="412" t="s">
        <v>143</v>
      </c>
      <c r="D4" s="413"/>
      <c r="E4" s="413"/>
      <c r="F4" s="414"/>
      <c r="G4" s="415" t="s">
        <v>190</v>
      </c>
      <c r="H4" s="416"/>
      <c r="I4" s="410"/>
      <c r="J4" s="411"/>
    </row>
    <row r="5" spans="2:13" ht="18" customHeight="1" thickBot="1" x14ac:dyDescent="0.3">
      <c r="B5" s="57"/>
      <c r="C5" s="58"/>
      <c r="D5" s="58"/>
      <c r="E5" s="58"/>
      <c r="F5" s="58"/>
      <c r="G5" s="58"/>
      <c r="H5" s="58"/>
      <c r="I5" s="58"/>
      <c r="J5" s="59"/>
    </row>
    <row r="6" spans="2:13" ht="51.75" customHeight="1" thickBot="1" x14ac:dyDescent="0.3">
      <c r="B6" s="1" t="s">
        <v>185</v>
      </c>
      <c r="C6" s="419" t="str">
        <f>+'[5]Sección 1. Metas - Magnitud'!C7</f>
        <v>1032 - Gestión y control de tránsito y transporte</v>
      </c>
      <c r="D6" s="420"/>
      <c r="E6" s="421"/>
      <c r="F6" s="60"/>
      <c r="G6" s="58"/>
      <c r="H6" s="58"/>
      <c r="I6" s="58"/>
      <c r="J6" s="59"/>
    </row>
    <row r="7" spans="2:13" ht="32.25" customHeight="1" thickBot="1" x14ac:dyDescent="0.3">
      <c r="B7" s="2" t="s">
        <v>0</v>
      </c>
      <c r="C7" s="419" t="str">
        <f>+'[5]Sección 1. Metas - Magnitud'!C8:F8</f>
        <v>Dirección de Control y Vigilancia</v>
      </c>
      <c r="D7" s="420"/>
      <c r="E7" s="421"/>
      <c r="F7" s="60"/>
      <c r="G7" s="58"/>
      <c r="H7" s="58"/>
      <c r="I7" s="58"/>
      <c r="J7" s="59"/>
    </row>
    <row r="8" spans="2:13" ht="32.25" customHeight="1" thickBot="1" x14ac:dyDescent="0.3">
      <c r="B8" s="2" t="s">
        <v>144</v>
      </c>
      <c r="C8" s="419" t="str">
        <f>+'[5]Sección 1. Metas - Magnitud'!C9:F9</f>
        <v>Subsecretaría de Servicios de la Movilidad</v>
      </c>
      <c r="D8" s="420"/>
      <c r="E8" s="421"/>
      <c r="F8" s="4"/>
      <c r="G8" s="58"/>
      <c r="H8" s="58"/>
      <c r="I8" s="58"/>
      <c r="J8" s="59"/>
    </row>
    <row r="9" spans="2:13" ht="33.75" customHeight="1" thickBot="1" x14ac:dyDescent="0.3">
      <c r="B9" s="2" t="s">
        <v>28</v>
      </c>
      <c r="C9" s="419" t="s">
        <v>184</v>
      </c>
      <c r="D9" s="420"/>
      <c r="E9" s="421"/>
      <c r="F9" s="60"/>
      <c r="G9" s="58"/>
      <c r="H9" s="58"/>
      <c r="I9" s="58"/>
      <c r="J9" s="59"/>
    </row>
    <row r="10" spans="2:13" ht="32.25" customHeight="1" thickBot="1" x14ac:dyDescent="0.3">
      <c r="B10" s="2" t="s">
        <v>197</v>
      </c>
      <c r="C10" s="419" t="s">
        <v>202</v>
      </c>
      <c r="D10" s="420"/>
      <c r="E10" s="421"/>
    </row>
    <row r="12" spans="2:13" x14ac:dyDescent="0.25">
      <c r="B12" s="429" t="s">
        <v>217</v>
      </c>
      <c r="C12" s="430"/>
      <c r="D12" s="430"/>
      <c r="E12" s="430"/>
      <c r="F12" s="430"/>
      <c r="G12" s="430"/>
      <c r="H12" s="431"/>
      <c r="I12" s="423" t="s">
        <v>145</v>
      </c>
      <c r="J12" s="424"/>
      <c r="K12" s="424"/>
    </row>
    <row r="13" spans="2:13" s="62" customFormat="1" ht="30" customHeight="1" x14ac:dyDescent="0.25">
      <c r="B13" s="417" t="s">
        <v>146</v>
      </c>
      <c r="C13" s="417" t="s">
        <v>147</v>
      </c>
      <c r="D13" s="417" t="s">
        <v>196</v>
      </c>
      <c r="E13" s="417" t="s">
        <v>148</v>
      </c>
      <c r="F13" s="417" t="s">
        <v>149</v>
      </c>
      <c r="G13" s="417" t="s">
        <v>191</v>
      </c>
      <c r="H13" s="417" t="s">
        <v>192</v>
      </c>
      <c r="I13" s="425" t="s">
        <v>193</v>
      </c>
      <c r="J13" s="427" t="s">
        <v>194</v>
      </c>
      <c r="K13" s="422" t="s">
        <v>195</v>
      </c>
    </row>
    <row r="14" spans="2:13" s="62" customFormat="1" x14ac:dyDescent="0.25">
      <c r="B14" s="418"/>
      <c r="C14" s="418"/>
      <c r="D14" s="418"/>
      <c r="E14" s="418"/>
      <c r="F14" s="418"/>
      <c r="G14" s="418"/>
      <c r="H14" s="418"/>
      <c r="I14" s="426"/>
      <c r="J14" s="428"/>
      <c r="K14" s="422"/>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396" t="s">
        <v>17</v>
      </c>
      <c r="C18" s="397"/>
      <c r="D18" s="63">
        <f>SUM(D15:D17)</f>
        <v>0.25</v>
      </c>
      <c r="E18" s="398" t="s">
        <v>17</v>
      </c>
      <c r="F18" s="399"/>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tabSelected="1" zoomScale="70" zoomScaleNormal="70" workbookViewId="0">
      <selection activeCell="C6" sqref="C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15"/>
    <col min="15" max="21" width="11.42578125" style="11"/>
    <col min="22" max="24" width="11.42578125" style="12"/>
    <col min="25" max="16384" width="11.42578125" style="7"/>
  </cols>
  <sheetData>
    <row r="1" spans="2:14" ht="37.5" customHeight="1" x14ac:dyDescent="0.2">
      <c r="B1" s="432"/>
      <c r="C1" s="441" t="s">
        <v>25</v>
      </c>
      <c r="D1" s="441"/>
      <c r="E1" s="441"/>
      <c r="F1" s="441"/>
      <c r="G1" s="441"/>
      <c r="H1" s="441"/>
      <c r="I1" s="299"/>
      <c r="J1" s="13"/>
      <c r="K1" s="13"/>
      <c r="M1" s="214" t="s">
        <v>47</v>
      </c>
    </row>
    <row r="2" spans="2:14" ht="37.5" customHeight="1" x14ac:dyDescent="0.2">
      <c r="B2" s="433"/>
      <c r="C2" s="296" t="s">
        <v>239</v>
      </c>
      <c r="D2" s="296"/>
      <c r="E2" s="296"/>
      <c r="F2" s="296"/>
      <c r="G2" s="296"/>
      <c r="H2" s="296"/>
      <c r="I2" s="300"/>
      <c r="J2" s="13"/>
      <c r="K2" s="13"/>
      <c r="M2" s="214" t="s">
        <v>48</v>
      </c>
    </row>
    <row r="3" spans="2:14" ht="37.5" customHeight="1" x14ac:dyDescent="0.2">
      <c r="B3" s="433"/>
      <c r="C3" s="296" t="s">
        <v>240</v>
      </c>
      <c r="D3" s="296"/>
      <c r="E3" s="296"/>
      <c r="F3" s="296" t="s">
        <v>241</v>
      </c>
      <c r="G3" s="296"/>
      <c r="H3" s="296"/>
      <c r="I3" s="300"/>
      <c r="J3" s="13"/>
      <c r="K3" s="13"/>
      <c r="M3" s="214" t="s">
        <v>50</v>
      </c>
    </row>
    <row r="4" spans="2:14" ht="23.25" customHeight="1" x14ac:dyDescent="0.2">
      <c r="B4" s="442"/>
      <c r="C4" s="443"/>
      <c r="D4" s="443"/>
      <c r="E4" s="443"/>
      <c r="F4" s="443"/>
      <c r="G4" s="443"/>
      <c r="H4" s="443"/>
      <c r="I4" s="444"/>
      <c r="J4" s="15"/>
      <c r="K4" s="15"/>
    </row>
    <row r="5" spans="2:14" ht="24" customHeight="1" x14ac:dyDescent="0.2">
      <c r="B5" s="445" t="s">
        <v>234</v>
      </c>
      <c r="C5" s="446"/>
      <c r="D5" s="446"/>
      <c r="E5" s="446"/>
      <c r="F5" s="446"/>
      <c r="G5" s="446"/>
      <c r="H5" s="446"/>
      <c r="I5" s="447"/>
      <c r="J5" s="17"/>
      <c r="K5" s="17"/>
      <c r="N5" s="215" t="s">
        <v>57</v>
      </c>
    </row>
    <row r="6" spans="2:14" ht="30.75" customHeight="1" x14ac:dyDescent="0.2">
      <c r="B6" s="176" t="s">
        <v>242</v>
      </c>
      <c r="C6" s="190">
        <v>1</v>
      </c>
      <c r="D6" s="448" t="s">
        <v>243</v>
      </c>
      <c r="E6" s="448"/>
      <c r="F6" s="450" t="s">
        <v>296</v>
      </c>
      <c r="G6" s="450"/>
      <c r="H6" s="450"/>
      <c r="I6" s="451"/>
      <c r="J6" s="18"/>
      <c r="K6" s="18"/>
      <c r="M6" s="214" t="s">
        <v>60</v>
      </c>
      <c r="N6" s="215" t="s">
        <v>61</v>
      </c>
    </row>
    <row r="7" spans="2:14" ht="30.75" customHeight="1" x14ac:dyDescent="0.2">
      <c r="B7" s="176" t="s">
        <v>244</v>
      </c>
      <c r="C7" s="190" t="s">
        <v>81</v>
      </c>
      <c r="D7" s="448" t="s">
        <v>245</v>
      </c>
      <c r="E7" s="448"/>
      <c r="F7" s="449" t="s">
        <v>289</v>
      </c>
      <c r="G7" s="449"/>
      <c r="H7" s="178" t="s">
        <v>246</v>
      </c>
      <c r="I7" s="197" t="s">
        <v>76</v>
      </c>
      <c r="J7" s="20"/>
      <c r="K7" s="20"/>
      <c r="M7" s="214" t="s">
        <v>65</v>
      </c>
      <c r="N7" s="215" t="s">
        <v>66</v>
      </c>
    </row>
    <row r="8" spans="2:14" ht="30.75" customHeight="1" x14ac:dyDescent="0.2">
      <c r="B8" s="176" t="s">
        <v>247</v>
      </c>
      <c r="C8" s="450" t="s">
        <v>293</v>
      </c>
      <c r="D8" s="450"/>
      <c r="E8" s="450"/>
      <c r="F8" s="450"/>
      <c r="G8" s="178" t="s">
        <v>248</v>
      </c>
      <c r="H8" s="455">
        <v>7551</v>
      </c>
      <c r="I8" s="456"/>
      <c r="J8" s="22"/>
      <c r="K8" s="22"/>
      <c r="M8" s="214" t="s">
        <v>69</v>
      </c>
      <c r="N8" s="215" t="s">
        <v>70</v>
      </c>
    </row>
    <row r="9" spans="2:14" ht="30.75" customHeight="1" x14ac:dyDescent="0.2">
      <c r="B9" s="176" t="s">
        <v>48</v>
      </c>
      <c r="C9" s="457" t="s">
        <v>65</v>
      </c>
      <c r="D9" s="457"/>
      <c r="E9" s="457"/>
      <c r="F9" s="457"/>
      <c r="G9" s="178" t="s">
        <v>249</v>
      </c>
      <c r="H9" s="458" t="s">
        <v>311</v>
      </c>
      <c r="I9" s="459"/>
      <c r="J9" s="23"/>
      <c r="K9" s="23"/>
      <c r="M9" s="216" t="s">
        <v>73</v>
      </c>
    </row>
    <row r="10" spans="2:14" ht="30.75" customHeight="1" x14ac:dyDescent="0.2">
      <c r="B10" s="176" t="s">
        <v>250</v>
      </c>
      <c r="C10" s="450" t="s">
        <v>294</v>
      </c>
      <c r="D10" s="450"/>
      <c r="E10" s="450"/>
      <c r="F10" s="450"/>
      <c r="G10" s="450"/>
      <c r="H10" s="450"/>
      <c r="I10" s="451"/>
      <c r="J10" s="25"/>
      <c r="K10" s="25"/>
      <c r="M10" s="216"/>
    </row>
    <row r="11" spans="2:14" ht="30.75" customHeight="1" x14ac:dyDescent="0.2">
      <c r="B11" s="176" t="s">
        <v>251</v>
      </c>
      <c r="C11" s="449" t="s">
        <v>295</v>
      </c>
      <c r="D11" s="449"/>
      <c r="E11" s="449"/>
      <c r="F11" s="449"/>
      <c r="G11" s="449"/>
      <c r="H11" s="449"/>
      <c r="I11" s="460"/>
      <c r="J11" s="20"/>
      <c r="K11" s="20"/>
      <c r="M11" s="216"/>
      <c r="N11" s="215" t="s">
        <v>76</v>
      </c>
    </row>
    <row r="12" spans="2:14" ht="30.75" customHeight="1" x14ac:dyDescent="0.2">
      <c r="B12" s="176" t="s">
        <v>254</v>
      </c>
      <c r="C12" s="328" t="s">
        <v>297</v>
      </c>
      <c r="D12" s="328"/>
      <c r="E12" s="328"/>
      <c r="F12" s="328"/>
      <c r="G12" s="178" t="s">
        <v>252</v>
      </c>
      <c r="H12" s="329" t="s">
        <v>91</v>
      </c>
      <c r="I12" s="330"/>
      <c r="J12" s="20"/>
      <c r="K12" s="20"/>
      <c r="M12" s="216" t="s">
        <v>80</v>
      </c>
      <c r="N12" s="215" t="s">
        <v>81</v>
      </c>
    </row>
    <row r="13" spans="2:14" ht="30.75" customHeight="1" x14ac:dyDescent="0.2">
      <c r="B13" s="176" t="s">
        <v>255</v>
      </c>
      <c r="C13" s="461" t="s">
        <v>335</v>
      </c>
      <c r="D13" s="461"/>
      <c r="E13" s="461"/>
      <c r="F13" s="461"/>
      <c r="G13" s="178" t="s">
        <v>253</v>
      </c>
      <c r="H13" s="449" t="s">
        <v>70</v>
      </c>
      <c r="I13" s="460"/>
      <c r="J13" s="20"/>
      <c r="K13" s="20"/>
      <c r="M13" s="216" t="s">
        <v>84</v>
      </c>
    </row>
    <row r="14" spans="2:14" ht="51.75" customHeight="1" x14ac:dyDescent="0.2">
      <c r="B14" s="176" t="s">
        <v>256</v>
      </c>
      <c r="C14" s="325" t="s">
        <v>346</v>
      </c>
      <c r="D14" s="325"/>
      <c r="E14" s="325"/>
      <c r="F14" s="325"/>
      <c r="G14" s="325"/>
      <c r="H14" s="325"/>
      <c r="I14" s="326"/>
      <c r="J14" s="25"/>
      <c r="K14" s="25"/>
      <c r="M14" s="216" t="s">
        <v>86</v>
      </c>
    </row>
    <row r="15" spans="2:14" ht="30.75" customHeight="1" x14ac:dyDescent="0.2">
      <c r="B15" s="176" t="s">
        <v>257</v>
      </c>
      <c r="C15" s="452" t="s">
        <v>336</v>
      </c>
      <c r="D15" s="453"/>
      <c r="E15" s="453"/>
      <c r="F15" s="453"/>
      <c r="G15" s="453"/>
      <c r="H15" s="453"/>
      <c r="I15" s="454"/>
      <c r="J15" s="26"/>
      <c r="K15" s="26"/>
      <c r="M15" s="216" t="s">
        <v>88</v>
      </c>
    </row>
    <row r="16" spans="2:14" ht="20.25" customHeight="1" x14ac:dyDescent="0.2">
      <c r="B16" s="176" t="s">
        <v>258</v>
      </c>
      <c r="C16" s="450" t="s">
        <v>356</v>
      </c>
      <c r="D16" s="450"/>
      <c r="E16" s="450"/>
      <c r="F16" s="450"/>
      <c r="G16" s="450"/>
      <c r="H16" s="450"/>
      <c r="I16" s="451"/>
      <c r="J16" s="27"/>
      <c r="K16" s="27"/>
      <c r="M16" s="216"/>
    </row>
    <row r="17" spans="2:13" ht="30.75" customHeight="1" x14ac:dyDescent="0.2">
      <c r="B17" s="176" t="s">
        <v>259</v>
      </c>
      <c r="C17" s="449" t="s">
        <v>298</v>
      </c>
      <c r="D17" s="462"/>
      <c r="E17" s="462"/>
      <c r="F17" s="462"/>
      <c r="G17" s="462"/>
      <c r="H17" s="462"/>
      <c r="I17" s="463"/>
      <c r="J17" s="28"/>
      <c r="K17" s="28"/>
      <c r="M17" s="216" t="s">
        <v>91</v>
      </c>
    </row>
    <row r="18" spans="2:13" ht="18" customHeight="1" x14ac:dyDescent="0.2">
      <c r="B18" s="464" t="s">
        <v>265</v>
      </c>
      <c r="C18" s="465" t="s">
        <v>237</v>
      </c>
      <c r="D18" s="465"/>
      <c r="E18" s="465"/>
      <c r="F18" s="466" t="s">
        <v>238</v>
      </c>
      <c r="G18" s="466"/>
      <c r="H18" s="466"/>
      <c r="I18" s="467"/>
      <c r="J18" s="29"/>
      <c r="K18" s="29"/>
      <c r="M18" s="216" t="s">
        <v>79</v>
      </c>
    </row>
    <row r="19" spans="2:13" ht="30" customHeight="1" x14ac:dyDescent="0.2">
      <c r="B19" s="464"/>
      <c r="C19" s="450" t="s">
        <v>334</v>
      </c>
      <c r="D19" s="450"/>
      <c r="E19" s="450"/>
      <c r="F19" s="450" t="s">
        <v>299</v>
      </c>
      <c r="G19" s="450"/>
      <c r="H19" s="450"/>
      <c r="I19" s="451"/>
      <c r="J19" s="27"/>
      <c r="K19" s="27"/>
      <c r="M19" s="216" t="s">
        <v>95</v>
      </c>
    </row>
    <row r="20" spans="2:13" ht="36.75" customHeight="1" x14ac:dyDescent="0.2">
      <c r="B20" s="176" t="s">
        <v>266</v>
      </c>
      <c r="C20" s="438" t="s">
        <v>300</v>
      </c>
      <c r="D20" s="439"/>
      <c r="E20" s="471"/>
      <c r="F20" s="329" t="s">
        <v>300</v>
      </c>
      <c r="G20" s="329"/>
      <c r="H20" s="329"/>
      <c r="I20" s="330"/>
      <c r="J20" s="20"/>
      <c r="K20" s="20"/>
      <c r="M20" s="216"/>
    </row>
    <row r="21" spans="2:13" ht="42" customHeight="1" x14ac:dyDescent="0.2">
      <c r="B21" s="176" t="s">
        <v>267</v>
      </c>
      <c r="C21" s="472" t="s">
        <v>301</v>
      </c>
      <c r="D21" s="473"/>
      <c r="E21" s="474"/>
      <c r="F21" s="472" t="s">
        <v>302</v>
      </c>
      <c r="G21" s="473"/>
      <c r="H21" s="473"/>
      <c r="I21" s="475"/>
      <c r="J21" s="26"/>
      <c r="K21" s="26"/>
      <c r="M21" s="216"/>
    </row>
    <row r="22" spans="2:13" ht="23.25" customHeight="1" x14ac:dyDescent="0.2">
      <c r="B22" s="176" t="s">
        <v>268</v>
      </c>
      <c r="C22" s="476">
        <v>44013</v>
      </c>
      <c r="D22" s="473"/>
      <c r="E22" s="474"/>
      <c r="F22" s="178" t="s">
        <v>271</v>
      </c>
      <c r="G22" s="196" t="s">
        <v>223</v>
      </c>
      <c r="H22" s="178" t="s">
        <v>275</v>
      </c>
      <c r="I22" s="198">
        <v>0</v>
      </c>
      <c r="J22" s="31"/>
      <c r="K22" s="31"/>
      <c r="M22" s="216"/>
    </row>
    <row r="23" spans="2:13" ht="27" customHeight="1" x14ac:dyDescent="0.2">
      <c r="B23" s="176" t="s">
        <v>269</v>
      </c>
      <c r="C23" s="476">
        <v>44196</v>
      </c>
      <c r="D23" s="473"/>
      <c r="E23" s="474"/>
      <c r="F23" s="178" t="s">
        <v>272</v>
      </c>
      <c r="G23" s="477">
        <v>0.1</v>
      </c>
      <c r="H23" s="478"/>
      <c r="I23" s="479"/>
      <c r="J23" s="32"/>
      <c r="K23" s="32"/>
      <c r="M23" s="216"/>
    </row>
    <row r="24" spans="2:13" ht="30.75" customHeight="1" x14ac:dyDescent="0.2">
      <c r="B24" s="177" t="s">
        <v>270</v>
      </c>
      <c r="C24" s="363" t="s">
        <v>88</v>
      </c>
      <c r="D24" s="364"/>
      <c r="E24" s="365"/>
      <c r="F24" s="179" t="s">
        <v>274</v>
      </c>
      <c r="G24" s="472" t="s">
        <v>223</v>
      </c>
      <c r="H24" s="473"/>
      <c r="I24" s="475"/>
      <c r="J24" s="29"/>
      <c r="K24" s="29"/>
      <c r="M24" s="216"/>
    </row>
    <row r="25" spans="2:13" ht="22.5" customHeight="1" x14ac:dyDescent="0.2">
      <c r="B25" s="480" t="s">
        <v>235</v>
      </c>
      <c r="C25" s="481"/>
      <c r="D25" s="481"/>
      <c r="E25" s="481"/>
      <c r="F25" s="481"/>
      <c r="G25" s="481"/>
      <c r="H25" s="481"/>
      <c r="I25" s="482"/>
      <c r="J25" s="17"/>
      <c r="K25" s="17"/>
      <c r="M25" s="216"/>
    </row>
    <row r="26" spans="2:13" ht="43.5" customHeight="1" x14ac:dyDescent="0.2">
      <c r="B26" s="180" t="s">
        <v>105</v>
      </c>
      <c r="C26" s="192" t="s">
        <v>261</v>
      </c>
      <c r="D26" s="192" t="s">
        <v>260</v>
      </c>
      <c r="E26" s="181" t="s">
        <v>264</v>
      </c>
      <c r="F26" s="192" t="s">
        <v>263</v>
      </c>
      <c r="G26" s="192" t="s">
        <v>262</v>
      </c>
      <c r="H26" s="181" t="s">
        <v>276</v>
      </c>
      <c r="I26" s="182" t="s">
        <v>273</v>
      </c>
      <c r="J26" s="27"/>
      <c r="K26" s="27"/>
      <c r="M26" s="216"/>
    </row>
    <row r="27" spans="2:13" ht="19.5" customHeight="1" x14ac:dyDescent="0.2">
      <c r="B27" s="183" t="s">
        <v>119</v>
      </c>
      <c r="C27" s="220">
        <v>9.7000000000000003E-3</v>
      </c>
      <c r="D27" s="193">
        <v>9.7000000000000003E-3</v>
      </c>
      <c r="E27" s="224">
        <f>IF(D27="","",D27/C27)</f>
        <v>1</v>
      </c>
      <c r="F27" s="483">
        <f>+SUM(C27:C32)</f>
        <v>0.1</v>
      </c>
      <c r="G27" s="485">
        <f>+SUM(D27:D32)</f>
        <v>9.7000000000000003E-3</v>
      </c>
      <c r="H27" s="487">
        <f>+G27/F27</f>
        <v>9.7000000000000003E-2</v>
      </c>
      <c r="I27" s="489">
        <f>+H27+I22</f>
        <v>9.7000000000000003E-2</v>
      </c>
      <c r="J27" s="39"/>
      <c r="K27" s="39"/>
    </row>
    <row r="28" spans="2:13" ht="19.5" customHeight="1" x14ac:dyDescent="0.2">
      <c r="B28" s="183" t="s">
        <v>120</v>
      </c>
      <c r="C28" s="220">
        <v>1.3599999999999999E-2</v>
      </c>
      <c r="D28" s="220"/>
      <c r="E28" s="195" t="str">
        <f t="shared" ref="E28:E32" si="0">IF(D28="","",D28/C28)</f>
        <v/>
      </c>
      <c r="F28" s="483"/>
      <c r="G28" s="485"/>
      <c r="H28" s="487"/>
      <c r="I28" s="489"/>
      <c r="J28" s="39"/>
      <c r="K28" s="39"/>
    </row>
    <row r="29" spans="2:13" ht="19.5" customHeight="1" x14ac:dyDescent="0.2">
      <c r="B29" s="183" t="s">
        <v>121</v>
      </c>
      <c r="C29" s="220">
        <v>2.1100000000000001E-2</v>
      </c>
      <c r="D29" s="220"/>
      <c r="E29" s="195" t="str">
        <f t="shared" si="0"/>
        <v/>
      </c>
      <c r="F29" s="483"/>
      <c r="G29" s="485"/>
      <c r="H29" s="487"/>
      <c r="I29" s="489"/>
      <c r="J29" s="39"/>
      <c r="K29" s="39"/>
    </row>
    <row r="30" spans="2:13" ht="19.5" customHeight="1" x14ac:dyDescent="0.2">
      <c r="B30" s="183" t="s">
        <v>122</v>
      </c>
      <c r="C30" s="220">
        <v>2.1100000000000001E-2</v>
      </c>
      <c r="D30" s="220"/>
      <c r="E30" s="195" t="str">
        <f t="shared" si="0"/>
        <v/>
      </c>
      <c r="F30" s="483"/>
      <c r="G30" s="485"/>
      <c r="H30" s="487"/>
      <c r="I30" s="489"/>
      <c r="J30" s="39"/>
      <c r="K30" s="39"/>
    </row>
    <row r="31" spans="2:13" ht="19.5" customHeight="1" x14ac:dyDescent="0.2">
      <c r="B31" s="183" t="s">
        <v>123</v>
      </c>
      <c r="C31" s="220">
        <v>2.1100000000000001E-2</v>
      </c>
      <c r="D31" s="220"/>
      <c r="E31" s="195" t="str">
        <f t="shared" si="0"/>
        <v/>
      </c>
      <c r="F31" s="483"/>
      <c r="G31" s="485"/>
      <c r="H31" s="487"/>
      <c r="I31" s="489"/>
      <c r="J31" s="39"/>
      <c r="K31" s="39"/>
    </row>
    <row r="32" spans="2:13" ht="19.5" customHeight="1" x14ac:dyDescent="0.2">
      <c r="B32" s="183" t="s">
        <v>124</v>
      </c>
      <c r="C32" s="220">
        <v>1.34E-2</v>
      </c>
      <c r="D32" s="220"/>
      <c r="E32" s="195" t="str">
        <f t="shared" si="0"/>
        <v/>
      </c>
      <c r="F32" s="484"/>
      <c r="G32" s="486"/>
      <c r="H32" s="488"/>
      <c r="I32" s="490"/>
      <c r="J32" s="39"/>
      <c r="K32" s="39"/>
    </row>
    <row r="33" spans="2:11" ht="48" customHeight="1" x14ac:dyDescent="0.2">
      <c r="B33" s="199" t="s">
        <v>277</v>
      </c>
      <c r="C33" s="468" t="s">
        <v>342</v>
      </c>
      <c r="D33" s="469"/>
      <c r="E33" s="469"/>
      <c r="F33" s="469"/>
      <c r="G33" s="469"/>
      <c r="H33" s="469"/>
      <c r="I33" s="470"/>
      <c r="J33" s="40"/>
      <c r="K33" s="40"/>
    </row>
    <row r="34" spans="2:11" ht="34.5" customHeight="1" x14ac:dyDescent="0.2">
      <c r="B34" s="341"/>
      <c r="C34" s="342"/>
      <c r="D34" s="342"/>
      <c r="E34" s="342"/>
      <c r="F34" s="342"/>
      <c r="G34" s="342"/>
      <c r="H34" s="342"/>
      <c r="I34" s="343"/>
      <c r="J34" s="17"/>
      <c r="K34" s="17"/>
    </row>
    <row r="35" spans="2:11" ht="34.5" customHeight="1" x14ac:dyDescent="0.2">
      <c r="B35" s="344"/>
      <c r="C35" s="345"/>
      <c r="D35" s="345"/>
      <c r="E35" s="345"/>
      <c r="F35" s="345"/>
      <c r="G35" s="345"/>
      <c r="H35" s="345"/>
      <c r="I35" s="346"/>
      <c r="J35" s="40"/>
      <c r="K35" s="40"/>
    </row>
    <row r="36" spans="2:11" ht="34.5" customHeight="1" x14ac:dyDescent="0.2">
      <c r="B36" s="344"/>
      <c r="C36" s="345"/>
      <c r="D36" s="345"/>
      <c r="E36" s="345"/>
      <c r="F36" s="345"/>
      <c r="G36" s="345"/>
      <c r="H36" s="345"/>
      <c r="I36" s="346"/>
      <c r="J36" s="40"/>
      <c r="K36" s="40"/>
    </row>
    <row r="37" spans="2:11" ht="34.5" customHeight="1" x14ac:dyDescent="0.2">
      <c r="B37" s="344"/>
      <c r="C37" s="345"/>
      <c r="D37" s="345"/>
      <c r="E37" s="345"/>
      <c r="F37" s="345"/>
      <c r="G37" s="345"/>
      <c r="H37" s="345"/>
      <c r="I37" s="346"/>
      <c r="J37" s="40"/>
      <c r="K37" s="40"/>
    </row>
    <row r="38" spans="2:11" ht="34.5" customHeight="1" x14ac:dyDescent="0.2">
      <c r="B38" s="347"/>
      <c r="C38" s="348"/>
      <c r="D38" s="348"/>
      <c r="E38" s="348"/>
      <c r="F38" s="348"/>
      <c r="G38" s="348"/>
      <c r="H38" s="348"/>
      <c r="I38" s="349"/>
      <c r="J38" s="41"/>
      <c r="K38" s="41"/>
    </row>
    <row r="39" spans="2:11" ht="95.25" customHeight="1" x14ac:dyDescent="0.2">
      <c r="B39" s="176" t="s">
        <v>278</v>
      </c>
      <c r="C39" s="495" t="s">
        <v>343</v>
      </c>
      <c r="D39" s="496"/>
      <c r="E39" s="496"/>
      <c r="F39" s="496"/>
      <c r="G39" s="496"/>
      <c r="H39" s="496"/>
      <c r="I39" s="497"/>
      <c r="J39" s="42"/>
      <c r="K39" s="42"/>
    </row>
    <row r="40" spans="2:11" ht="32.25" customHeight="1" x14ac:dyDescent="0.2">
      <c r="B40" s="176" t="s">
        <v>279</v>
      </c>
      <c r="C40" s="495" t="s">
        <v>223</v>
      </c>
      <c r="D40" s="496"/>
      <c r="E40" s="496"/>
      <c r="F40" s="496"/>
      <c r="G40" s="496"/>
      <c r="H40" s="496"/>
      <c r="I40" s="497"/>
      <c r="J40" s="42"/>
      <c r="K40" s="42"/>
    </row>
    <row r="41" spans="2:11" ht="50.25" customHeight="1" x14ac:dyDescent="0.2">
      <c r="B41" s="200" t="s">
        <v>280</v>
      </c>
      <c r="C41" s="498" t="s">
        <v>344</v>
      </c>
      <c r="D41" s="499"/>
      <c r="E41" s="499"/>
      <c r="F41" s="499"/>
      <c r="G41" s="499"/>
      <c r="H41" s="499"/>
      <c r="I41" s="500"/>
      <c r="J41" s="42"/>
      <c r="K41" s="42"/>
    </row>
    <row r="42" spans="2:11" ht="22.5" customHeight="1" x14ac:dyDescent="0.2">
      <c r="B42" s="480" t="s">
        <v>236</v>
      </c>
      <c r="C42" s="481"/>
      <c r="D42" s="481"/>
      <c r="E42" s="481"/>
      <c r="F42" s="481"/>
      <c r="G42" s="481"/>
      <c r="H42" s="481"/>
      <c r="I42" s="482"/>
      <c r="J42" s="42"/>
      <c r="K42" s="42"/>
    </row>
    <row r="43" spans="2:11" ht="22.5" customHeight="1" x14ac:dyDescent="0.2">
      <c r="B43" s="491" t="s">
        <v>281</v>
      </c>
      <c r="C43" s="189" t="s">
        <v>282</v>
      </c>
      <c r="D43" s="493" t="s">
        <v>283</v>
      </c>
      <c r="E43" s="493"/>
      <c r="F43" s="493"/>
      <c r="G43" s="493" t="s">
        <v>284</v>
      </c>
      <c r="H43" s="493"/>
      <c r="I43" s="494"/>
      <c r="J43" s="43"/>
      <c r="K43" s="43"/>
    </row>
    <row r="44" spans="2:11" ht="30.75" customHeight="1" x14ac:dyDescent="0.2">
      <c r="B44" s="492"/>
      <c r="C44" s="213" t="s">
        <v>323</v>
      </c>
      <c r="D44" s="434" t="s">
        <v>323</v>
      </c>
      <c r="E44" s="434"/>
      <c r="F44" s="434"/>
      <c r="G44" s="434" t="s">
        <v>323</v>
      </c>
      <c r="H44" s="434"/>
      <c r="I44" s="435"/>
      <c r="J44" s="43"/>
      <c r="K44" s="43"/>
    </row>
    <row r="45" spans="2:11" ht="32.25" customHeight="1" x14ac:dyDescent="0.2">
      <c r="B45" s="201" t="s">
        <v>285</v>
      </c>
      <c r="C45" s="434" t="s">
        <v>303</v>
      </c>
      <c r="D45" s="434"/>
      <c r="E45" s="434"/>
      <c r="F45" s="434"/>
      <c r="G45" s="434"/>
      <c r="H45" s="434"/>
      <c r="I45" s="435"/>
      <c r="J45" s="46"/>
      <c r="K45" s="46"/>
    </row>
    <row r="46" spans="2:11" ht="28.5" customHeight="1" x14ac:dyDescent="0.2">
      <c r="B46" s="202" t="s">
        <v>286</v>
      </c>
      <c r="C46" s="438" t="s">
        <v>304</v>
      </c>
      <c r="D46" s="439"/>
      <c r="E46" s="439"/>
      <c r="F46" s="439"/>
      <c r="G46" s="439"/>
      <c r="H46" s="439"/>
      <c r="I46" s="440"/>
      <c r="J46" s="46"/>
      <c r="K46" s="46"/>
    </row>
    <row r="47" spans="2:11" ht="30" customHeight="1" x14ac:dyDescent="0.2">
      <c r="B47" s="200" t="s">
        <v>287</v>
      </c>
      <c r="C47" s="434" t="s">
        <v>305</v>
      </c>
      <c r="D47" s="434"/>
      <c r="E47" s="434"/>
      <c r="F47" s="434"/>
      <c r="G47" s="434"/>
      <c r="H47" s="434"/>
      <c r="I47" s="435"/>
      <c r="J47" s="47"/>
      <c r="K47" s="47"/>
    </row>
    <row r="48" spans="2:11" ht="31.5" customHeight="1" thickBot="1" x14ac:dyDescent="0.25">
      <c r="B48" s="203" t="s">
        <v>288</v>
      </c>
      <c r="C48" s="436"/>
      <c r="D48" s="436"/>
      <c r="E48" s="436"/>
      <c r="F48" s="436"/>
      <c r="G48" s="436"/>
      <c r="H48" s="436"/>
      <c r="I48" s="437"/>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ni2Ir7T1Ek3l/P7o3K1lC8CpBmbdPyIpNwFwtqlHxTNDiOunqNplleWyD25MGx6RLpGoW2W62yhVHWHqUmPMrQ==" saltValue="7XYVlXg/1xnzzb5ZwHafMg==" spinCount="100000" sheet="1" objects="1" scenarios="1"/>
  <mergeCells count="60">
    <mergeCell ref="B43:B44"/>
    <mergeCell ref="D43:F43"/>
    <mergeCell ref="G43:I43"/>
    <mergeCell ref="D44:F44"/>
    <mergeCell ref="B34:I38"/>
    <mergeCell ref="C39:I39"/>
    <mergeCell ref="C40:I40"/>
    <mergeCell ref="C41:I41"/>
    <mergeCell ref="G44:I44"/>
    <mergeCell ref="B42:I42"/>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8:I32 F27 I27"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zoomScale="70" zoomScaleNormal="70" workbookViewId="0">
      <selection activeCell="C6" sqref="C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15"/>
    <col min="15" max="21" width="11.42578125" style="11"/>
    <col min="22" max="24" width="11.42578125" style="12"/>
    <col min="25" max="16384" width="11.42578125" style="7"/>
  </cols>
  <sheetData>
    <row r="1" spans="2:14" ht="37.5" customHeight="1" x14ac:dyDescent="0.2">
      <c r="B1" s="501"/>
      <c r="C1" s="296" t="s">
        <v>25</v>
      </c>
      <c r="D1" s="296"/>
      <c r="E1" s="296"/>
      <c r="F1" s="296"/>
      <c r="G1" s="296"/>
      <c r="H1" s="296"/>
      <c r="I1" s="502"/>
      <c r="J1" s="13"/>
      <c r="K1" s="13"/>
      <c r="M1" s="214" t="s">
        <v>47</v>
      </c>
    </row>
    <row r="2" spans="2:14" ht="37.5" customHeight="1" x14ac:dyDescent="0.2">
      <c r="B2" s="501"/>
      <c r="C2" s="296" t="s">
        <v>239</v>
      </c>
      <c r="D2" s="296"/>
      <c r="E2" s="296"/>
      <c r="F2" s="296"/>
      <c r="G2" s="296"/>
      <c r="H2" s="296"/>
      <c r="I2" s="502"/>
      <c r="J2" s="13"/>
      <c r="K2" s="13"/>
      <c r="M2" s="214" t="s">
        <v>48</v>
      </c>
    </row>
    <row r="3" spans="2:14" ht="37.5" customHeight="1" x14ac:dyDescent="0.2">
      <c r="B3" s="501"/>
      <c r="C3" s="296" t="s">
        <v>240</v>
      </c>
      <c r="D3" s="296"/>
      <c r="E3" s="296"/>
      <c r="F3" s="296" t="s">
        <v>241</v>
      </c>
      <c r="G3" s="296"/>
      <c r="H3" s="296"/>
      <c r="I3" s="502"/>
      <c r="J3" s="13"/>
      <c r="K3" s="13"/>
      <c r="M3" s="214" t="s">
        <v>50</v>
      </c>
    </row>
    <row r="4" spans="2:14" ht="23.25" customHeight="1" x14ac:dyDescent="0.2">
      <c r="B4" s="443"/>
      <c r="C4" s="443"/>
      <c r="D4" s="443"/>
      <c r="E4" s="443"/>
      <c r="F4" s="443"/>
      <c r="G4" s="443"/>
      <c r="H4" s="443"/>
      <c r="I4" s="443"/>
      <c r="J4" s="15"/>
      <c r="K4" s="15"/>
    </row>
    <row r="5" spans="2:14" ht="24" customHeight="1" x14ac:dyDescent="0.2">
      <c r="B5" s="446" t="s">
        <v>234</v>
      </c>
      <c r="C5" s="446"/>
      <c r="D5" s="446"/>
      <c r="E5" s="446"/>
      <c r="F5" s="446"/>
      <c r="G5" s="446"/>
      <c r="H5" s="446"/>
      <c r="I5" s="446"/>
      <c r="J5" s="64"/>
      <c r="K5" s="64"/>
      <c r="N5" s="215" t="s">
        <v>57</v>
      </c>
    </row>
    <row r="6" spans="2:14" ht="30.75" customHeight="1" x14ac:dyDescent="0.2">
      <c r="B6" s="191" t="s">
        <v>242</v>
      </c>
      <c r="C6" s="190">
        <v>2</v>
      </c>
      <c r="D6" s="448" t="s">
        <v>243</v>
      </c>
      <c r="E6" s="448"/>
      <c r="F6" s="450" t="s">
        <v>291</v>
      </c>
      <c r="G6" s="450"/>
      <c r="H6" s="450"/>
      <c r="I6" s="450"/>
      <c r="J6" s="18"/>
      <c r="K6" s="18"/>
      <c r="M6" s="214" t="s">
        <v>60</v>
      </c>
      <c r="N6" s="215" t="s">
        <v>61</v>
      </c>
    </row>
    <row r="7" spans="2:14" ht="30.75" customHeight="1" x14ac:dyDescent="0.2">
      <c r="B7" s="191" t="s">
        <v>244</v>
      </c>
      <c r="C7" s="190" t="s">
        <v>81</v>
      </c>
      <c r="D7" s="448" t="s">
        <v>245</v>
      </c>
      <c r="E7" s="448"/>
      <c r="F7" s="449" t="s">
        <v>289</v>
      </c>
      <c r="G7" s="449"/>
      <c r="H7" s="178" t="s">
        <v>246</v>
      </c>
      <c r="I7" s="190" t="s">
        <v>76</v>
      </c>
      <c r="J7" s="20"/>
      <c r="K7" s="20"/>
      <c r="M7" s="214" t="s">
        <v>65</v>
      </c>
      <c r="N7" s="215" t="s">
        <v>66</v>
      </c>
    </row>
    <row r="8" spans="2:14" ht="30.75" customHeight="1" x14ac:dyDescent="0.2">
      <c r="B8" s="191" t="s">
        <v>247</v>
      </c>
      <c r="C8" s="450" t="s">
        <v>293</v>
      </c>
      <c r="D8" s="450"/>
      <c r="E8" s="450"/>
      <c r="F8" s="450"/>
      <c r="G8" s="178" t="s">
        <v>248</v>
      </c>
      <c r="H8" s="455">
        <v>7551</v>
      </c>
      <c r="I8" s="455"/>
      <c r="J8" s="22"/>
      <c r="K8" s="22"/>
      <c r="M8" s="214" t="s">
        <v>69</v>
      </c>
      <c r="N8" s="215" t="s">
        <v>70</v>
      </c>
    </row>
    <row r="9" spans="2:14" ht="30.75" customHeight="1" x14ac:dyDescent="0.2">
      <c r="B9" s="191" t="s">
        <v>48</v>
      </c>
      <c r="C9" s="457" t="s">
        <v>65</v>
      </c>
      <c r="D9" s="457"/>
      <c r="E9" s="457"/>
      <c r="F9" s="457"/>
      <c r="G9" s="178" t="s">
        <v>249</v>
      </c>
      <c r="H9" s="458" t="s">
        <v>313</v>
      </c>
      <c r="I9" s="458"/>
      <c r="J9" s="23"/>
      <c r="K9" s="23"/>
      <c r="M9" s="216" t="s">
        <v>73</v>
      </c>
    </row>
    <row r="10" spans="2:14" ht="30.75" customHeight="1" x14ac:dyDescent="0.2">
      <c r="B10" s="191" t="s">
        <v>250</v>
      </c>
      <c r="C10" s="450" t="s">
        <v>294</v>
      </c>
      <c r="D10" s="450"/>
      <c r="E10" s="450"/>
      <c r="F10" s="450"/>
      <c r="G10" s="450"/>
      <c r="H10" s="450"/>
      <c r="I10" s="450"/>
      <c r="J10" s="25"/>
      <c r="K10" s="25"/>
      <c r="M10" s="216"/>
    </row>
    <row r="11" spans="2:14" ht="30.75" customHeight="1" x14ac:dyDescent="0.2">
      <c r="B11" s="191" t="s">
        <v>251</v>
      </c>
      <c r="C11" s="449" t="s">
        <v>308</v>
      </c>
      <c r="D11" s="449"/>
      <c r="E11" s="449"/>
      <c r="F11" s="449"/>
      <c r="G11" s="449"/>
      <c r="H11" s="449"/>
      <c r="I11" s="449"/>
      <c r="J11" s="20"/>
      <c r="K11" s="20"/>
      <c r="M11" s="216"/>
      <c r="N11" s="215" t="s">
        <v>76</v>
      </c>
    </row>
    <row r="12" spans="2:14" ht="30.75" customHeight="1" x14ac:dyDescent="0.2">
      <c r="B12" s="191" t="s">
        <v>254</v>
      </c>
      <c r="C12" s="328" t="s">
        <v>333</v>
      </c>
      <c r="D12" s="328"/>
      <c r="E12" s="328"/>
      <c r="F12" s="328"/>
      <c r="G12" s="178" t="s">
        <v>252</v>
      </c>
      <c r="H12" s="329" t="s">
        <v>91</v>
      </c>
      <c r="I12" s="329"/>
      <c r="J12" s="20"/>
      <c r="K12" s="20"/>
      <c r="M12" s="216" t="s">
        <v>80</v>
      </c>
      <c r="N12" s="215" t="s">
        <v>81</v>
      </c>
    </row>
    <row r="13" spans="2:14" ht="23.25" customHeight="1" x14ac:dyDescent="0.2">
      <c r="B13" s="191" t="s">
        <v>255</v>
      </c>
      <c r="C13" s="461" t="s">
        <v>335</v>
      </c>
      <c r="D13" s="461"/>
      <c r="E13" s="461"/>
      <c r="F13" s="461"/>
      <c r="G13" s="178" t="s">
        <v>253</v>
      </c>
      <c r="H13" s="449"/>
      <c r="I13" s="449"/>
      <c r="J13" s="20"/>
      <c r="K13" s="20"/>
      <c r="M13" s="216" t="s">
        <v>84</v>
      </c>
    </row>
    <row r="14" spans="2:14" ht="143.25" customHeight="1" x14ac:dyDescent="0.2">
      <c r="B14" s="191" t="s">
        <v>256</v>
      </c>
      <c r="C14" s="325" t="s">
        <v>337</v>
      </c>
      <c r="D14" s="325"/>
      <c r="E14" s="325"/>
      <c r="F14" s="325"/>
      <c r="G14" s="325"/>
      <c r="H14" s="325"/>
      <c r="I14" s="325"/>
      <c r="J14" s="25"/>
      <c r="K14" s="25"/>
      <c r="M14" s="216" t="s">
        <v>86</v>
      </c>
    </row>
    <row r="15" spans="2:14" ht="30.75" customHeight="1" x14ac:dyDescent="0.2">
      <c r="B15" s="191" t="s">
        <v>257</v>
      </c>
      <c r="C15" s="452" t="s">
        <v>336</v>
      </c>
      <c r="D15" s="453"/>
      <c r="E15" s="453"/>
      <c r="F15" s="453"/>
      <c r="G15" s="453"/>
      <c r="H15" s="453"/>
      <c r="I15" s="503"/>
      <c r="J15" s="26"/>
      <c r="K15" s="26"/>
      <c r="M15" s="216" t="s">
        <v>88</v>
      </c>
    </row>
    <row r="16" spans="2:14" ht="36" customHeight="1" x14ac:dyDescent="0.2">
      <c r="B16" s="191" t="s">
        <v>258</v>
      </c>
      <c r="C16" s="450" t="s">
        <v>355</v>
      </c>
      <c r="D16" s="450"/>
      <c r="E16" s="450"/>
      <c r="F16" s="450"/>
      <c r="G16" s="450"/>
      <c r="H16" s="450"/>
      <c r="I16" s="450"/>
      <c r="J16" s="27"/>
      <c r="K16" s="27"/>
      <c r="M16" s="216"/>
    </row>
    <row r="17" spans="2:13" ht="30.75" customHeight="1" x14ac:dyDescent="0.2">
      <c r="B17" s="191" t="s">
        <v>259</v>
      </c>
      <c r="C17" s="449" t="s">
        <v>316</v>
      </c>
      <c r="D17" s="462"/>
      <c r="E17" s="462"/>
      <c r="F17" s="462"/>
      <c r="G17" s="462"/>
      <c r="H17" s="462"/>
      <c r="I17" s="462"/>
      <c r="J17" s="28"/>
      <c r="K17" s="28"/>
      <c r="M17" s="216" t="s">
        <v>91</v>
      </c>
    </row>
    <row r="18" spans="2:13" ht="18" customHeight="1" x14ac:dyDescent="0.2">
      <c r="B18" s="507" t="s">
        <v>265</v>
      </c>
      <c r="C18" s="465" t="s">
        <v>237</v>
      </c>
      <c r="D18" s="465"/>
      <c r="E18" s="465"/>
      <c r="F18" s="466" t="s">
        <v>238</v>
      </c>
      <c r="G18" s="466"/>
      <c r="H18" s="466"/>
      <c r="I18" s="466"/>
      <c r="J18" s="29"/>
      <c r="K18" s="29"/>
      <c r="M18" s="216" t="s">
        <v>79</v>
      </c>
    </row>
    <row r="19" spans="2:13" ht="32.25" customHeight="1" x14ac:dyDescent="0.2">
      <c r="B19" s="507"/>
      <c r="C19" s="450" t="s">
        <v>328</v>
      </c>
      <c r="D19" s="450"/>
      <c r="E19" s="450"/>
      <c r="F19" s="450" t="s">
        <v>329</v>
      </c>
      <c r="G19" s="450"/>
      <c r="H19" s="450"/>
      <c r="I19" s="450"/>
      <c r="J19" s="27"/>
      <c r="K19" s="27"/>
      <c r="M19" s="216" t="s">
        <v>95</v>
      </c>
    </row>
    <row r="20" spans="2:13" ht="35.25" customHeight="1" x14ac:dyDescent="0.2">
      <c r="B20" s="176" t="s">
        <v>266</v>
      </c>
      <c r="C20" s="438" t="s">
        <v>316</v>
      </c>
      <c r="D20" s="439"/>
      <c r="E20" s="471"/>
      <c r="F20" s="329" t="s">
        <v>316</v>
      </c>
      <c r="G20" s="329"/>
      <c r="H20" s="329"/>
      <c r="I20" s="330"/>
      <c r="J20" s="20"/>
      <c r="K20" s="20"/>
      <c r="M20" s="216"/>
    </row>
    <row r="21" spans="2:13" ht="42" customHeight="1" x14ac:dyDescent="0.2">
      <c r="B21" s="176" t="s">
        <v>267</v>
      </c>
      <c r="C21" s="472" t="s">
        <v>350</v>
      </c>
      <c r="D21" s="473"/>
      <c r="E21" s="474"/>
      <c r="F21" s="472" t="s">
        <v>351</v>
      </c>
      <c r="G21" s="473"/>
      <c r="H21" s="473"/>
      <c r="I21" s="475"/>
      <c r="J21" s="26"/>
      <c r="K21" s="26"/>
      <c r="M21" s="216"/>
    </row>
    <row r="22" spans="2:13" ht="23.25" customHeight="1" x14ac:dyDescent="0.2">
      <c r="B22" s="176" t="s">
        <v>268</v>
      </c>
      <c r="C22" s="476">
        <v>44013</v>
      </c>
      <c r="D22" s="473"/>
      <c r="E22" s="474"/>
      <c r="F22" s="178" t="s">
        <v>271</v>
      </c>
      <c r="G22" s="196">
        <v>17534</v>
      </c>
      <c r="H22" s="178" t="s">
        <v>275</v>
      </c>
      <c r="I22" s="206">
        <v>0</v>
      </c>
      <c r="J22" s="31"/>
      <c r="K22" s="31"/>
      <c r="M22" s="216"/>
    </row>
    <row r="23" spans="2:13" ht="27" customHeight="1" x14ac:dyDescent="0.2">
      <c r="B23" s="176" t="s">
        <v>269</v>
      </c>
      <c r="C23" s="476">
        <v>44196</v>
      </c>
      <c r="D23" s="473"/>
      <c r="E23" s="474"/>
      <c r="F23" s="178" t="s">
        <v>272</v>
      </c>
      <c r="G23" s="504">
        <v>8805</v>
      </c>
      <c r="H23" s="505"/>
      <c r="I23" s="506"/>
      <c r="J23" s="32"/>
      <c r="K23" s="32"/>
      <c r="M23" s="216"/>
    </row>
    <row r="24" spans="2:13" ht="30.75" customHeight="1" x14ac:dyDescent="0.2">
      <c r="B24" s="177" t="s">
        <v>270</v>
      </c>
      <c r="C24" s="363" t="s">
        <v>88</v>
      </c>
      <c r="D24" s="364"/>
      <c r="E24" s="365"/>
      <c r="F24" s="179" t="s">
        <v>274</v>
      </c>
      <c r="G24" s="472" t="s">
        <v>331</v>
      </c>
      <c r="H24" s="473"/>
      <c r="I24" s="475"/>
      <c r="J24" s="29"/>
      <c r="K24" s="29"/>
      <c r="M24" s="216"/>
    </row>
    <row r="25" spans="2:13" ht="22.5" customHeight="1" x14ac:dyDescent="0.2">
      <c r="B25" s="480" t="s">
        <v>235</v>
      </c>
      <c r="C25" s="481"/>
      <c r="D25" s="481"/>
      <c r="E25" s="481"/>
      <c r="F25" s="481"/>
      <c r="G25" s="481"/>
      <c r="H25" s="481"/>
      <c r="I25" s="482"/>
      <c r="J25" s="64"/>
      <c r="K25" s="64"/>
      <c r="M25" s="216"/>
    </row>
    <row r="26" spans="2:13" ht="43.5" customHeight="1" x14ac:dyDescent="0.2">
      <c r="B26" s="180" t="s">
        <v>105</v>
      </c>
      <c r="C26" s="192" t="s">
        <v>261</v>
      </c>
      <c r="D26" s="192" t="s">
        <v>260</v>
      </c>
      <c r="E26" s="181" t="s">
        <v>264</v>
      </c>
      <c r="F26" s="192" t="s">
        <v>263</v>
      </c>
      <c r="G26" s="192" t="s">
        <v>262</v>
      </c>
      <c r="H26" s="181" t="s">
        <v>276</v>
      </c>
      <c r="I26" s="182" t="s">
        <v>273</v>
      </c>
      <c r="J26" s="27"/>
      <c r="K26" s="27"/>
      <c r="M26" s="216"/>
    </row>
    <row r="27" spans="2:13" ht="19.5" customHeight="1" x14ac:dyDescent="0.2">
      <c r="B27" s="183" t="s">
        <v>119</v>
      </c>
      <c r="C27" s="204">
        <f>871+1017</f>
        <v>1888</v>
      </c>
      <c r="D27" s="205">
        <f>1092+1017</f>
        <v>2109</v>
      </c>
      <c r="E27" s="221">
        <f t="shared" ref="E27:E32" si="0">+IF(D27="","",D27/C27)</f>
        <v>1.1170550847457628</v>
      </c>
      <c r="F27" s="508">
        <f>+SUM(C27:C32)</f>
        <v>8805</v>
      </c>
      <c r="G27" s="508">
        <f>+SUM(D27:D32)</f>
        <v>2109</v>
      </c>
      <c r="H27" s="485">
        <f>+G27/F27</f>
        <v>0.23952299829642248</v>
      </c>
      <c r="I27" s="485">
        <f>+H27+I22</f>
        <v>0.23952299829642248</v>
      </c>
      <c r="J27" s="39"/>
      <c r="K27" s="39"/>
    </row>
    <row r="28" spans="2:13" ht="19.5" customHeight="1" x14ac:dyDescent="0.2">
      <c r="B28" s="183" t="s">
        <v>120</v>
      </c>
      <c r="C28" s="204">
        <v>871</v>
      </c>
      <c r="D28" s="188"/>
      <c r="E28" s="208" t="str">
        <f t="shared" si="0"/>
        <v/>
      </c>
      <c r="F28" s="508"/>
      <c r="G28" s="508"/>
      <c r="H28" s="485"/>
      <c r="I28" s="485"/>
      <c r="J28" s="39"/>
      <c r="K28" s="39"/>
    </row>
    <row r="29" spans="2:13" ht="19.5" customHeight="1" x14ac:dyDescent="0.2">
      <c r="B29" s="183" t="s">
        <v>121</v>
      </c>
      <c r="C29" s="204">
        <v>951</v>
      </c>
      <c r="D29" s="188"/>
      <c r="E29" s="208" t="str">
        <f t="shared" si="0"/>
        <v/>
      </c>
      <c r="F29" s="508"/>
      <c r="G29" s="508"/>
      <c r="H29" s="485"/>
      <c r="I29" s="485"/>
      <c r="J29" s="39"/>
      <c r="K29" s="39"/>
    </row>
    <row r="30" spans="2:13" ht="19.5" customHeight="1" x14ac:dyDescent="0.2">
      <c r="B30" s="183" t="s">
        <v>122</v>
      </c>
      <c r="C30" s="204">
        <v>1815</v>
      </c>
      <c r="D30" s="188"/>
      <c r="E30" s="208" t="str">
        <f t="shared" si="0"/>
        <v/>
      </c>
      <c r="F30" s="508"/>
      <c r="G30" s="508"/>
      <c r="H30" s="485"/>
      <c r="I30" s="485"/>
      <c r="J30" s="39"/>
      <c r="K30" s="39"/>
    </row>
    <row r="31" spans="2:13" ht="19.5" customHeight="1" x14ac:dyDescent="0.2">
      <c r="B31" s="183" t="s">
        <v>123</v>
      </c>
      <c r="C31" s="204">
        <v>1814</v>
      </c>
      <c r="D31" s="188"/>
      <c r="E31" s="208" t="str">
        <f t="shared" si="0"/>
        <v/>
      </c>
      <c r="F31" s="508"/>
      <c r="G31" s="508"/>
      <c r="H31" s="485"/>
      <c r="I31" s="485"/>
      <c r="J31" s="39"/>
      <c r="K31" s="39"/>
    </row>
    <row r="32" spans="2:13" ht="19.5" customHeight="1" x14ac:dyDescent="0.2">
      <c r="B32" s="183" t="s">
        <v>124</v>
      </c>
      <c r="C32" s="207">
        <v>1466</v>
      </c>
      <c r="D32" s="188"/>
      <c r="E32" s="208" t="str">
        <f t="shared" si="0"/>
        <v/>
      </c>
      <c r="F32" s="509"/>
      <c r="G32" s="509"/>
      <c r="H32" s="486"/>
      <c r="I32" s="486"/>
      <c r="J32" s="39"/>
      <c r="K32" s="39"/>
    </row>
    <row r="33" spans="2:11" ht="38.25" customHeight="1" x14ac:dyDescent="0.2">
      <c r="B33" s="184" t="s">
        <v>277</v>
      </c>
      <c r="C33" s="468" t="s">
        <v>340</v>
      </c>
      <c r="D33" s="469"/>
      <c r="E33" s="469"/>
      <c r="F33" s="469"/>
      <c r="G33" s="469"/>
      <c r="H33" s="469"/>
      <c r="I33" s="510"/>
      <c r="J33" s="40"/>
      <c r="K33" s="40"/>
    </row>
    <row r="34" spans="2:11" ht="34.5" customHeight="1" x14ac:dyDescent="0.2">
      <c r="B34" s="511"/>
      <c r="C34" s="342"/>
      <c r="D34" s="342"/>
      <c r="E34" s="342"/>
      <c r="F34" s="342"/>
      <c r="G34" s="342"/>
      <c r="H34" s="342"/>
      <c r="I34" s="512"/>
      <c r="J34" s="64"/>
      <c r="K34" s="64"/>
    </row>
    <row r="35" spans="2:11" ht="34.5" customHeight="1" x14ac:dyDescent="0.2">
      <c r="B35" s="513"/>
      <c r="C35" s="345"/>
      <c r="D35" s="345"/>
      <c r="E35" s="345"/>
      <c r="F35" s="345"/>
      <c r="G35" s="345"/>
      <c r="H35" s="345"/>
      <c r="I35" s="514"/>
      <c r="J35" s="40"/>
      <c r="K35" s="40"/>
    </row>
    <row r="36" spans="2:11" ht="34.5" customHeight="1" x14ac:dyDescent="0.2">
      <c r="B36" s="513"/>
      <c r="C36" s="345"/>
      <c r="D36" s="345"/>
      <c r="E36" s="345"/>
      <c r="F36" s="345"/>
      <c r="G36" s="345"/>
      <c r="H36" s="345"/>
      <c r="I36" s="514"/>
      <c r="J36" s="40"/>
      <c r="K36" s="40"/>
    </row>
    <row r="37" spans="2:11" ht="34.5" customHeight="1" x14ac:dyDescent="0.2">
      <c r="B37" s="513"/>
      <c r="C37" s="345"/>
      <c r="D37" s="345"/>
      <c r="E37" s="345"/>
      <c r="F37" s="345"/>
      <c r="G37" s="345"/>
      <c r="H37" s="345"/>
      <c r="I37" s="514"/>
      <c r="J37" s="40"/>
      <c r="K37" s="40"/>
    </row>
    <row r="38" spans="2:11" ht="34.5" customHeight="1" x14ac:dyDescent="0.2">
      <c r="B38" s="515"/>
      <c r="C38" s="348"/>
      <c r="D38" s="348"/>
      <c r="E38" s="348"/>
      <c r="F38" s="348"/>
      <c r="G38" s="348"/>
      <c r="H38" s="348"/>
      <c r="I38" s="516"/>
      <c r="J38" s="41"/>
      <c r="K38" s="41"/>
    </row>
    <row r="39" spans="2:11" ht="223.5" customHeight="1" x14ac:dyDescent="0.2">
      <c r="B39" s="191" t="s">
        <v>278</v>
      </c>
      <c r="C39" s="495" t="s">
        <v>357</v>
      </c>
      <c r="D39" s="496"/>
      <c r="E39" s="496"/>
      <c r="F39" s="496"/>
      <c r="G39" s="496"/>
      <c r="H39" s="496"/>
      <c r="I39" s="517"/>
      <c r="J39" s="42"/>
      <c r="K39" s="42"/>
    </row>
    <row r="40" spans="2:11" ht="32.25" customHeight="1" x14ac:dyDescent="0.2">
      <c r="B40" s="191" t="s">
        <v>279</v>
      </c>
      <c r="C40" s="518" t="s">
        <v>223</v>
      </c>
      <c r="D40" s="519"/>
      <c r="E40" s="519"/>
      <c r="F40" s="519"/>
      <c r="G40" s="519"/>
      <c r="H40" s="519"/>
      <c r="I40" s="520"/>
      <c r="J40" s="42"/>
      <c r="K40" s="42"/>
    </row>
    <row r="41" spans="2:11" ht="54" customHeight="1" x14ac:dyDescent="0.2">
      <c r="B41" s="185" t="s">
        <v>280</v>
      </c>
      <c r="C41" s="498" t="s">
        <v>330</v>
      </c>
      <c r="D41" s="499"/>
      <c r="E41" s="499"/>
      <c r="F41" s="499"/>
      <c r="G41" s="499"/>
      <c r="H41" s="499"/>
      <c r="I41" s="500"/>
      <c r="J41" s="42"/>
      <c r="K41" s="42"/>
    </row>
    <row r="42" spans="2:11" ht="22.5" customHeight="1" x14ac:dyDescent="0.2">
      <c r="B42" s="481" t="s">
        <v>236</v>
      </c>
      <c r="C42" s="481"/>
      <c r="D42" s="481"/>
      <c r="E42" s="481"/>
      <c r="F42" s="481"/>
      <c r="G42" s="481"/>
      <c r="H42" s="481"/>
      <c r="I42" s="481"/>
      <c r="J42" s="42"/>
      <c r="K42" s="42"/>
    </row>
    <row r="43" spans="2:11" ht="22.5" customHeight="1" x14ac:dyDescent="0.2">
      <c r="B43" s="521" t="s">
        <v>281</v>
      </c>
      <c r="C43" s="189" t="s">
        <v>282</v>
      </c>
      <c r="D43" s="493" t="s">
        <v>283</v>
      </c>
      <c r="E43" s="493"/>
      <c r="F43" s="493"/>
      <c r="G43" s="493" t="s">
        <v>284</v>
      </c>
      <c r="H43" s="493"/>
      <c r="I43" s="493"/>
      <c r="J43" s="43"/>
      <c r="K43" s="43"/>
    </row>
    <row r="44" spans="2:11" ht="30.75" customHeight="1" x14ac:dyDescent="0.2">
      <c r="B44" s="522"/>
      <c r="C44" s="213" t="s">
        <v>323</v>
      </c>
      <c r="D44" s="434" t="s">
        <v>323</v>
      </c>
      <c r="E44" s="434"/>
      <c r="F44" s="434"/>
      <c r="G44" s="434" t="s">
        <v>323</v>
      </c>
      <c r="H44" s="434"/>
      <c r="I44" s="435"/>
      <c r="J44" s="43"/>
      <c r="K44" s="43"/>
    </row>
    <row r="45" spans="2:11" ht="108" customHeight="1" x14ac:dyDescent="0.2">
      <c r="B45" s="186" t="s">
        <v>285</v>
      </c>
      <c r="C45" s="434" t="s">
        <v>307</v>
      </c>
      <c r="D45" s="434"/>
      <c r="E45" s="434"/>
      <c r="F45" s="434"/>
      <c r="G45" s="434"/>
      <c r="H45" s="434"/>
      <c r="I45" s="434"/>
      <c r="J45" s="46"/>
      <c r="K45" s="46"/>
    </row>
    <row r="46" spans="2:11" ht="28.5" customHeight="1" x14ac:dyDescent="0.2">
      <c r="B46" s="178" t="s">
        <v>286</v>
      </c>
      <c r="C46" s="438" t="s">
        <v>304</v>
      </c>
      <c r="D46" s="439"/>
      <c r="E46" s="439"/>
      <c r="F46" s="439"/>
      <c r="G46" s="439"/>
      <c r="H46" s="439"/>
      <c r="I46" s="471"/>
      <c r="J46" s="46"/>
      <c r="K46" s="46"/>
    </row>
    <row r="47" spans="2:11" ht="30" customHeight="1" x14ac:dyDescent="0.2">
      <c r="B47" s="185" t="s">
        <v>287</v>
      </c>
      <c r="C47" s="434" t="s">
        <v>305</v>
      </c>
      <c r="D47" s="434"/>
      <c r="E47" s="434"/>
      <c r="F47" s="434"/>
      <c r="G47" s="434"/>
      <c r="H47" s="434"/>
      <c r="I47" s="434"/>
      <c r="J47" s="47"/>
      <c r="K47" s="47"/>
    </row>
    <row r="48" spans="2:11" ht="31.5" customHeight="1" x14ac:dyDescent="0.2">
      <c r="B48" s="185" t="s">
        <v>288</v>
      </c>
      <c r="C48" s="434"/>
      <c r="D48" s="434"/>
      <c r="E48" s="434"/>
      <c r="F48" s="434"/>
      <c r="G48" s="434"/>
      <c r="H48" s="434"/>
      <c r="I48" s="43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6mSfI7relykrKFQ5/qI8UaEsSZJFao22st0x3LSWEzN3ndiNO+UFLhcft8uo1DZJLCTlb8FLwwiMcAwwj0FyhA==" saltValue="5y+qOx0OIN5Vdxf/t4pid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ignoredErrors>
    <ignoredError sqref="F28:I32 F27:H27" unlockedFormula="1"/>
  </ignoredErrors>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zoomScale="70" zoomScaleNormal="70" workbookViewId="0">
      <selection activeCell="C6" sqref="C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8" width="11.42578125" style="215"/>
    <col min="19" max="19" width="27.140625" style="11" customWidth="1"/>
    <col min="20" max="21" width="11.42578125" style="11"/>
    <col min="22" max="24" width="11.42578125" style="12"/>
    <col min="25" max="16384" width="11.42578125" style="7"/>
  </cols>
  <sheetData>
    <row r="1" spans="2:14" ht="37.5" customHeight="1" x14ac:dyDescent="0.2">
      <c r="B1" s="501"/>
      <c r="C1" s="296" t="s">
        <v>25</v>
      </c>
      <c r="D1" s="296"/>
      <c r="E1" s="296"/>
      <c r="F1" s="296"/>
      <c r="G1" s="296"/>
      <c r="H1" s="296"/>
      <c r="I1" s="502"/>
      <c r="J1" s="13"/>
      <c r="K1" s="13"/>
      <c r="M1" s="214" t="s">
        <v>47</v>
      </c>
    </row>
    <row r="2" spans="2:14" ht="37.5" customHeight="1" x14ac:dyDescent="0.2">
      <c r="B2" s="501"/>
      <c r="C2" s="296" t="s">
        <v>239</v>
      </c>
      <c r="D2" s="296"/>
      <c r="E2" s="296"/>
      <c r="F2" s="296"/>
      <c r="G2" s="296"/>
      <c r="H2" s="296"/>
      <c r="I2" s="502"/>
      <c r="J2" s="13"/>
      <c r="K2" s="13"/>
      <c r="M2" s="214" t="s">
        <v>48</v>
      </c>
    </row>
    <row r="3" spans="2:14" ht="37.5" customHeight="1" x14ac:dyDescent="0.2">
      <c r="B3" s="501"/>
      <c r="C3" s="296" t="s">
        <v>240</v>
      </c>
      <c r="D3" s="296"/>
      <c r="E3" s="296"/>
      <c r="F3" s="296" t="s">
        <v>241</v>
      </c>
      <c r="G3" s="296"/>
      <c r="H3" s="296"/>
      <c r="I3" s="502"/>
      <c r="J3" s="13"/>
      <c r="K3" s="13"/>
      <c r="M3" s="214" t="s">
        <v>50</v>
      </c>
    </row>
    <row r="4" spans="2:14" ht="23.25" customHeight="1" x14ac:dyDescent="0.2">
      <c r="B4" s="443"/>
      <c r="C4" s="443"/>
      <c r="D4" s="443"/>
      <c r="E4" s="443"/>
      <c r="F4" s="443"/>
      <c r="G4" s="443"/>
      <c r="H4" s="443"/>
      <c r="I4" s="443"/>
      <c r="J4" s="15"/>
      <c r="K4" s="15"/>
    </row>
    <row r="5" spans="2:14" ht="24" customHeight="1" x14ac:dyDescent="0.2">
      <c r="B5" s="446" t="s">
        <v>234</v>
      </c>
      <c r="C5" s="446"/>
      <c r="D5" s="446"/>
      <c r="E5" s="446"/>
      <c r="F5" s="446"/>
      <c r="G5" s="446"/>
      <c r="H5" s="446"/>
      <c r="I5" s="446"/>
      <c r="J5" s="64"/>
      <c r="K5" s="64"/>
      <c r="N5" s="215" t="s">
        <v>57</v>
      </c>
    </row>
    <row r="6" spans="2:14" ht="30.75" customHeight="1" x14ac:dyDescent="0.2">
      <c r="B6" s="191" t="s">
        <v>242</v>
      </c>
      <c r="C6" s="190">
        <v>3</v>
      </c>
      <c r="D6" s="448" t="s">
        <v>243</v>
      </c>
      <c r="E6" s="448"/>
      <c r="F6" s="450" t="s">
        <v>290</v>
      </c>
      <c r="G6" s="450"/>
      <c r="H6" s="450"/>
      <c r="I6" s="450"/>
      <c r="J6" s="18"/>
      <c r="K6" s="18"/>
      <c r="M6" s="214" t="s">
        <v>60</v>
      </c>
      <c r="N6" s="215" t="s">
        <v>61</v>
      </c>
    </row>
    <row r="7" spans="2:14" ht="30.75" customHeight="1" x14ac:dyDescent="0.2">
      <c r="B7" s="191" t="s">
        <v>244</v>
      </c>
      <c r="C7" s="190" t="s">
        <v>81</v>
      </c>
      <c r="D7" s="448" t="s">
        <v>245</v>
      </c>
      <c r="E7" s="448"/>
      <c r="F7" s="449" t="s">
        <v>289</v>
      </c>
      <c r="G7" s="449"/>
      <c r="H7" s="178" t="s">
        <v>246</v>
      </c>
      <c r="I7" s="190" t="s">
        <v>81</v>
      </c>
      <c r="J7" s="20"/>
      <c r="K7" s="20"/>
      <c r="M7" s="214" t="s">
        <v>65</v>
      </c>
      <c r="N7" s="215" t="s">
        <v>66</v>
      </c>
    </row>
    <row r="8" spans="2:14" ht="30.75" customHeight="1" x14ac:dyDescent="0.2">
      <c r="B8" s="191" t="s">
        <v>247</v>
      </c>
      <c r="C8" s="450" t="s">
        <v>293</v>
      </c>
      <c r="D8" s="450"/>
      <c r="E8" s="450"/>
      <c r="F8" s="450"/>
      <c r="G8" s="178" t="s">
        <v>248</v>
      </c>
      <c r="H8" s="455">
        <v>7551</v>
      </c>
      <c r="I8" s="455"/>
      <c r="J8" s="22"/>
      <c r="K8" s="22"/>
      <c r="M8" s="214" t="s">
        <v>69</v>
      </c>
      <c r="N8" s="215" t="s">
        <v>70</v>
      </c>
    </row>
    <row r="9" spans="2:14" ht="30.75" customHeight="1" x14ac:dyDescent="0.2">
      <c r="B9" s="191" t="s">
        <v>48</v>
      </c>
      <c r="C9" s="457" t="s">
        <v>65</v>
      </c>
      <c r="D9" s="457"/>
      <c r="E9" s="457"/>
      <c r="F9" s="457"/>
      <c r="G9" s="178" t="s">
        <v>249</v>
      </c>
      <c r="H9" s="458" t="s">
        <v>312</v>
      </c>
      <c r="I9" s="458"/>
      <c r="J9" s="23"/>
      <c r="K9" s="23"/>
      <c r="M9" s="216" t="s">
        <v>73</v>
      </c>
    </row>
    <row r="10" spans="2:14" ht="30.75" customHeight="1" x14ac:dyDescent="0.2">
      <c r="B10" s="191" t="s">
        <v>250</v>
      </c>
      <c r="C10" s="450" t="s">
        <v>294</v>
      </c>
      <c r="D10" s="450"/>
      <c r="E10" s="450"/>
      <c r="F10" s="450"/>
      <c r="G10" s="450"/>
      <c r="H10" s="450"/>
      <c r="I10" s="450"/>
      <c r="J10" s="25"/>
      <c r="K10" s="25"/>
      <c r="M10" s="216"/>
    </row>
    <row r="11" spans="2:14" ht="30.75" customHeight="1" x14ac:dyDescent="0.2">
      <c r="B11" s="191" t="s">
        <v>251</v>
      </c>
      <c r="C11" s="449" t="s">
        <v>309</v>
      </c>
      <c r="D11" s="449"/>
      <c r="E11" s="449"/>
      <c r="F11" s="449"/>
      <c r="G11" s="449"/>
      <c r="H11" s="449"/>
      <c r="I11" s="449"/>
      <c r="J11" s="20"/>
      <c r="K11" s="20"/>
      <c r="M11" s="216"/>
      <c r="N11" s="215" t="s">
        <v>76</v>
      </c>
    </row>
    <row r="12" spans="2:14" ht="30.75" customHeight="1" x14ac:dyDescent="0.2">
      <c r="B12" s="191" t="s">
        <v>254</v>
      </c>
      <c r="C12" s="328" t="s">
        <v>317</v>
      </c>
      <c r="D12" s="328"/>
      <c r="E12" s="328"/>
      <c r="F12" s="328"/>
      <c r="G12" s="178" t="s">
        <v>252</v>
      </c>
      <c r="H12" s="329" t="s">
        <v>91</v>
      </c>
      <c r="I12" s="329"/>
      <c r="J12" s="20"/>
      <c r="K12" s="20"/>
      <c r="M12" s="216" t="s">
        <v>80</v>
      </c>
      <c r="N12" s="215" t="s">
        <v>81</v>
      </c>
    </row>
    <row r="13" spans="2:14" ht="30.75" customHeight="1" x14ac:dyDescent="0.2">
      <c r="B13" s="191" t="s">
        <v>255</v>
      </c>
      <c r="C13" s="461" t="s">
        <v>335</v>
      </c>
      <c r="D13" s="461"/>
      <c r="E13" s="461"/>
      <c r="F13" s="461"/>
      <c r="G13" s="178" t="s">
        <v>253</v>
      </c>
      <c r="H13" s="449" t="s">
        <v>70</v>
      </c>
      <c r="I13" s="449"/>
      <c r="J13" s="20"/>
      <c r="K13" s="20"/>
      <c r="M13" s="216" t="s">
        <v>84</v>
      </c>
    </row>
    <row r="14" spans="2:14" ht="64.5" customHeight="1" x14ac:dyDescent="0.2">
      <c r="B14" s="191" t="s">
        <v>256</v>
      </c>
      <c r="C14" s="325" t="s">
        <v>345</v>
      </c>
      <c r="D14" s="325"/>
      <c r="E14" s="325"/>
      <c r="F14" s="325"/>
      <c r="G14" s="325"/>
      <c r="H14" s="325"/>
      <c r="I14" s="325"/>
      <c r="J14" s="25"/>
      <c r="K14" s="25"/>
      <c r="M14" s="216" t="s">
        <v>86</v>
      </c>
    </row>
    <row r="15" spans="2:14" ht="30.75" customHeight="1" x14ac:dyDescent="0.2">
      <c r="B15" s="191" t="s">
        <v>257</v>
      </c>
      <c r="C15" s="452" t="s">
        <v>336</v>
      </c>
      <c r="D15" s="453"/>
      <c r="E15" s="453"/>
      <c r="F15" s="453"/>
      <c r="G15" s="453"/>
      <c r="H15" s="453"/>
      <c r="I15" s="503"/>
      <c r="J15" s="26"/>
      <c r="K15" s="26"/>
      <c r="M15" s="216" t="s">
        <v>88</v>
      </c>
    </row>
    <row r="16" spans="2:14" ht="20.25" customHeight="1" x14ac:dyDescent="0.2">
      <c r="B16" s="191" t="s">
        <v>258</v>
      </c>
      <c r="C16" s="450" t="s">
        <v>318</v>
      </c>
      <c r="D16" s="450"/>
      <c r="E16" s="450"/>
      <c r="F16" s="450"/>
      <c r="G16" s="450"/>
      <c r="H16" s="450"/>
      <c r="I16" s="450"/>
      <c r="J16" s="27"/>
      <c r="K16" s="27"/>
      <c r="M16" s="216"/>
    </row>
    <row r="17" spans="2:18" ht="30.75" customHeight="1" x14ac:dyDescent="0.2">
      <c r="B17" s="191" t="s">
        <v>259</v>
      </c>
      <c r="C17" s="449" t="s">
        <v>316</v>
      </c>
      <c r="D17" s="462"/>
      <c r="E17" s="462"/>
      <c r="F17" s="462"/>
      <c r="G17" s="462"/>
      <c r="H17" s="462"/>
      <c r="I17" s="462"/>
      <c r="J17" s="28"/>
      <c r="K17" s="28"/>
      <c r="M17" s="216" t="s">
        <v>91</v>
      </c>
    </row>
    <row r="18" spans="2:18" ht="18" customHeight="1" x14ac:dyDescent="0.2">
      <c r="B18" s="507" t="s">
        <v>265</v>
      </c>
      <c r="C18" s="465" t="s">
        <v>237</v>
      </c>
      <c r="D18" s="465"/>
      <c r="E18" s="465"/>
      <c r="F18" s="466" t="s">
        <v>238</v>
      </c>
      <c r="G18" s="466"/>
      <c r="H18" s="466"/>
      <c r="I18" s="466"/>
      <c r="J18" s="29"/>
      <c r="K18" s="29"/>
      <c r="M18" s="216"/>
    </row>
    <row r="19" spans="2:18" ht="25.5" customHeight="1" x14ac:dyDescent="0.2">
      <c r="B19" s="507"/>
      <c r="C19" s="450" t="s">
        <v>319</v>
      </c>
      <c r="D19" s="450"/>
      <c r="E19" s="450"/>
      <c r="F19" s="450" t="s">
        <v>320</v>
      </c>
      <c r="G19" s="450"/>
      <c r="H19" s="450"/>
      <c r="I19" s="450"/>
      <c r="J19" s="27"/>
      <c r="K19" s="27"/>
      <c r="M19" s="216"/>
    </row>
    <row r="20" spans="2:18" ht="39.75" customHeight="1" x14ac:dyDescent="0.2">
      <c r="B20" s="176" t="s">
        <v>266</v>
      </c>
      <c r="C20" s="438" t="s">
        <v>321</v>
      </c>
      <c r="D20" s="439"/>
      <c r="E20" s="471"/>
      <c r="F20" s="329" t="s">
        <v>321</v>
      </c>
      <c r="G20" s="329"/>
      <c r="H20" s="329"/>
      <c r="I20" s="330"/>
      <c r="J20" s="20"/>
      <c r="K20" s="20"/>
      <c r="M20" s="216"/>
    </row>
    <row r="21" spans="2:18" ht="42" customHeight="1" x14ac:dyDescent="0.2">
      <c r="B21" s="176" t="s">
        <v>267</v>
      </c>
      <c r="C21" s="472" t="s">
        <v>352</v>
      </c>
      <c r="D21" s="473"/>
      <c r="E21" s="474"/>
      <c r="F21" s="472" t="s">
        <v>322</v>
      </c>
      <c r="G21" s="473"/>
      <c r="H21" s="473"/>
      <c r="I21" s="475"/>
      <c r="J21" s="26"/>
      <c r="K21" s="26"/>
      <c r="M21" s="216"/>
    </row>
    <row r="22" spans="2:18" ht="23.25" customHeight="1" x14ac:dyDescent="0.2">
      <c r="B22" s="176" t="s">
        <v>268</v>
      </c>
      <c r="C22" s="476">
        <v>44013</v>
      </c>
      <c r="D22" s="473"/>
      <c r="E22" s="474"/>
      <c r="F22" s="178" t="s">
        <v>271</v>
      </c>
      <c r="G22" s="196" t="s">
        <v>223</v>
      </c>
      <c r="H22" s="178" t="s">
        <v>275</v>
      </c>
      <c r="I22" s="187">
        <v>0</v>
      </c>
      <c r="J22" s="31"/>
      <c r="K22" s="31"/>
      <c r="M22" s="216"/>
    </row>
    <row r="23" spans="2:18" ht="27" customHeight="1" x14ac:dyDescent="0.2">
      <c r="B23" s="176" t="s">
        <v>269</v>
      </c>
      <c r="C23" s="476">
        <v>44196</v>
      </c>
      <c r="D23" s="473"/>
      <c r="E23" s="474"/>
      <c r="F23" s="178" t="s">
        <v>272</v>
      </c>
      <c r="G23" s="472">
        <v>0.1</v>
      </c>
      <c r="H23" s="473"/>
      <c r="I23" s="474"/>
      <c r="J23" s="32"/>
      <c r="K23" s="32"/>
      <c r="M23" s="216"/>
      <c r="N23" s="218"/>
      <c r="P23" s="215">
        <f>N24*M23</f>
        <v>0</v>
      </c>
      <c r="R23" s="215">
        <v>9.5300000000000003E-3</v>
      </c>
    </row>
    <row r="24" spans="2:18" ht="30.75" customHeight="1" x14ac:dyDescent="0.2">
      <c r="B24" s="177" t="s">
        <v>270</v>
      </c>
      <c r="C24" s="363" t="s">
        <v>88</v>
      </c>
      <c r="D24" s="364"/>
      <c r="E24" s="365"/>
      <c r="F24" s="179" t="s">
        <v>274</v>
      </c>
      <c r="G24" s="472" t="s">
        <v>223</v>
      </c>
      <c r="H24" s="473"/>
      <c r="I24" s="474"/>
      <c r="J24" s="29"/>
      <c r="K24" s="29"/>
      <c r="M24" s="217"/>
      <c r="N24" s="219"/>
      <c r="O24" s="219" t="e">
        <f>N24/N23</f>
        <v>#DIV/0!</v>
      </c>
      <c r="P24" s="219"/>
      <c r="R24" s="215">
        <v>9.5300000000000003E-3</v>
      </c>
    </row>
    <row r="25" spans="2:18" ht="22.5" customHeight="1" x14ac:dyDescent="0.2">
      <c r="B25" s="480" t="s">
        <v>235</v>
      </c>
      <c r="C25" s="481"/>
      <c r="D25" s="481"/>
      <c r="E25" s="481"/>
      <c r="F25" s="481"/>
      <c r="G25" s="481"/>
      <c r="H25" s="481"/>
      <c r="I25" s="482"/>
      <c r="J25" s="64"/>
      <c r="K25" s="64"/>
      <c r="L25" s="209"/>
      <c r="M25" s="216"/>
      <c r="R25" s="215">
        <v>1.6199999999999999E-2</v>
      </c>
    </row>
    <row r="26" spans="2:18" ht="43.5" customHeight="1" x14ac:dyDescent="0.2">
      <c r="B26" s="180" t="s">
        <v>105</v>
      </c>
      <c r="C26" s="192" t="s">
        <v>261</v>
      </c>
      <c r="D26" s="192" t="s">
        <v>260</v>
      </c>
      <c r="E26" s="181" t="s">
        <v>264</v>
      </c>
      <c r="F26" s="192" t="s">
        <v>263</v>
      </c>
      <c r="G26" s="192" t="s">
        <v>262</v>
      </c>
      <c r="H26" s="181" t="s">
        <v>276</v>
      </c>
      <c r="I26" s="182" t="s">
        <v>273</v>
      </c>
      <c r="J26" s="27"/>
      <c r="K26" s="27"/>
      <c r="L26" s="209"/>
      <c r="M26" s="216"/>
      <c r="R26" s="215">
        <v>1.6199999999999999E-2</v>
      </c>
    </row>
    <row r="27" spans="2:18" ht="19.5" customHeight="1" x14ac:dyDescent="0.2">
      <c r="B27" s="183" t="s">
        <v>119</v>
      </c>
      <c r="C27" s="210">
        <f>0.00953+0.00953</f>
        <v>1.9060000000000001E-2</v>
      </c>
      <c r="D27" s="211">
        <f>0.00953+0.00953</f>
        <v>1.9060000000000001E-2</v>
      </c>
      <c r="E27" s="222">
        <f t="shared" ref="E27:E32" si="0">+IF(D27="","",D27/C27)</f>
        <v>1</v>
      </c>
      <c r="F27" s="523">
        <f>+SUM(C27:C32)</f>
        <v>9.9999999999999992E-2</v>
      </c>
      <c r="G27" s="523">
        <f>+SUM(D27:D32)</f>
        <v>1.9060000000000001E-2</v>
      </c>
      <c r="H27" s="485">
        <f>+G27/F27</f>
        <v>0.19060000000000002</v>
      </c>
      <c r="I27" s="485">
        <f>+H27+I22</f>
        <v>0.19060000000000002</v>
      </c>
      <c r="J27" s="39"/>
      <c r="K27" s="39"/>
    </row>
    <row r="28" spans="2:18" ht="19.5" customHeight="1" x14ac:dyDescent="0.2">
      <c r="B28" s="183" t="s">
        <v>120</v>
      </c>
      <c r="C28" s="210">
        <v>1.6199999999999999E-2</v>
      </c>
      <c r="D28" s="188"/>
      <c r="E28" s="212" t="str">
        <f t="shared" si="0"/>
        <v/>
      </c>
      <c r="F28" s="523"/>
      <c r="G28" s="523"/>
      <c r="H28" s="485"/>
      <c r="I28" s="485"/>
      <c r="J28" s="39"/>
      <c r="K28" s="39"/>
    </row>
    <row r="29" spans="2:18" ht="19.5" customHeight="1" x14ac:dyDescent="0.2">
      <c r="B29" s="183" t="s">
        <v>121</v>
      </c>
      <c r="C29" s="210">
        <v>1.6199999999999999E-2</v>
      </c>
      <c r="D29" s="188"/>
      <c r="E29" s="212" t="str">
        <f t="shared" si="0"/>
        <v/>
      </c>
      <c r="F29" s="523"/>
      <c r="G29" s="523"/>
      <c r="H29" s="485"/>
      <c r="I29" s="485"/>
      <c r="J29" s="39"/>
      <c r="K29" s="39"/>
    </row>
    <row r="30" spans="2:18" ht="19.5" customHeight="1" x14ac:dyDescent="0.2">
      <c r="B30" s="183" t="s">
        <v>122</v>
      </c>
      <c r="C30" s="210">
        <v>1.6199999999999999E-2</v>
      </c>
      <c r="D30" s="188"/>
      <c r="E30" s="212" t="str">
        <f t="shared" si="0"/>
        <v/>
      </c>
      <c r="F30" s="523"/>
      <c r="G30" s="523"/>
      <c r="H30" s="485"/>
      <c r="I30" s="485"/>
      <c r="J30" s="39"/>
      <c r="K30" s="39"/>
    </row>
    <row r="31" spans="2:18" ht="19.5" customHeight="1" x14ac:dyDescent="0.2">
      <c r="B31" s="183" t="s">
        <v>123</v>
      </c>
      <c r="C31" s="210">
        <v>1.6199999999999999E-2</v>
      </c>
      <c r="D31" s="188"/>
      <c r="E31" s="212" t="str">
        <f t="shared" si="0"/>
        <v/>
      </c>
      <c r="F31" s="523"/>
      <c r="G31" s="523"/>
      <c r="H31" s="485"/>
      <c r="I31" s="485"/>
      <c r="J31" s="39"/>
      <c r="K31" s="39"/>
    </row>
    <row r="32" spans="2:18" ht="19.5" customHeight="1" x14ac:dyDescent="0.2">
      <c r="B32" s="183" t="s">
        <v>124</v>
      </c>
      <c r="C32" s="210">
        <v>1.6140000000000002E-2</v>
      </c>
      <c r="D32" s="188"/>
      <c r="E32" s="212" t="str">
        <f t="shared" si="0"/>
        <v/>
      </c>
      <c r="F32" s="524"/>
      <c r="G32" s="524"/>
      <c r="H32" s="486"/>
      <c r="I32" s="486"/>
      <c r="J32" s="39"/>
      <c r="K32" s="39"/>
    </row>
    <row r="33" spans="2:11" ht="52.5" customHeight="1" x14ac:dyDescent="0.2">
      <c r="B33" s="184" t="s">
        <v>277</v>
      </c>
      <c r="C33" s="468" t="s">
        <v>348</v>
      </c>
      <c r="D33" s="469"/>
      <c r="E33" s="469"/>
      <c r="F33" s="469"/>
      <c r="G33" s="469"/>
      <c r="H33" s="469"/>
      <c r="I33" s="510"/>
      <c r="J33" s="40"/>
      <c r="K33" s="40"/>
    </row>
    <row r="34" spans="2:11" ht="34.5" customHeight="1" x14ac:dyDescent="0.2">
      <c r="B34" s="511"/>
      <c r="C34" s="342"/>
      <c r="D34" s="342"/>
      <c r="E34" s="342"/>
      <c r="F34" s="342"/>
      <c r="G34" s="342"/>
      <c r="H34" s="342"/>
      <c r="I34" s="512"/>
      <c r="J34" s="64"/>
      <c r="K34" s="64"/>
    </row>
    <row r="35" spans="2:11" ht="34.5" customHeight="1" x14ac:dyDescent="0.2">
      <c r="B35" s="513"/>
      <c r="C35" s="345"/>
      <c r="D35" s="345"/>
      <c r="E35" s="345"/>
      <c r="F35" s="345"/>
      <c r="G35" s="345"/>
      <c r="H35" s="345"/>
      <c r="I35" s="514"/>
      <c r="J35" s="40"/>
      <c r="K35" s="40"/>
    </row>
    <row r="36" spans="2:11" ht="34.5" customHeight="1" x14ac:dyDescent="0.2">
      <c r="B36" s="513"/>
      <c r="C36" s="345"/>
      <c r="D36" s="345"/>
      <c r="E36" s="345"/>
      <c r="F36" s="345"/>
      <c r="G36" s="345"/>
      <c r="H36" s="345"/>
      <c r="I36" s="514"/>
      <c r="J36" s="40"/>
      <c r="K36" s="40"/>
    </row>
    <row r="37" spans="2:11" ht="34.5" customHeight="1" x14ac:dyDescent="0.2">
      <c r="B37" s="513"/>
      <c r="C37" s="345"/>
      <c r="D37" s="345"/>
      <c r="E37" s="345"/>
      <c r="F37" s="345"/>
      <c r="G37" s="345"/>
      <c r="H37" s="345"/>
      <c r="I37" s="514"/>
      <c r="J37" s="40"/>
      <c r="K37" s="40"/>
    </row>
    <row r="38" spans="2:11" ht="34.5" customHeight="1" x14ac:dyDescent="0.2">
      <c r="B38" s="515"/>
      <c r="C38" s="348"/>
      <c r="D38" s="348"/>
      <c r="E38" s="348"/>
      <c r="F38" s="348"/>
      <c r="G38" s="348"/>
      <c r="H38" s="348"/>
      <c r="I38" s="516"/>
      <c r="J38" s="41"/>
      <c r="K38" s="41"/>
    </row>
    <row r="39" spans="2:11" ht="81" customHeight="1" x14ac:dyDescent="0.2">
      <c r="B39" s="191" t="s">
        <v>278</v>
      </c>
      <c r="C39" s="495" t="s">
        <v>347</v>
      </c>
      <c r="D39" s="496"/>
      <c r="E39" s="496"/>
      <c r="F39" s="496"/>
      <c r="G39" s="496"/>
      <c r="H39" s="496"/>
      <c r="I39" s="517"/>
      <c r="J39" s="42"/>
      <c r="K39" s="42"/>
    </row>
    <row r="40" spans="2:11" ht="32.25" customHeight="1" x14ac:dyDescent="0.2">
      <c r="B40" s="191" t="s">
        <v>279</v>
      </c>
      <c r="C40" s="518" t="s">
        <v>223</v>
      </c>
      <c r="D40" s="519"/>
      <c r="E40" s="519"/>
      <c r="F40" s="519"/>
      <c r="G40" s="519"/>
      <c r="H40" s="519"/>
      <c r="I40" s="520"/>
      <c r="J40" s="42"/>
      <c r="K40" s="42"/>
    </row>
    <row r="41" spans="2:11" ht="42.75" customHeight="1" x14ac:dyDescent="0.2">
      <c r="B41" s="185" t="s">
        <v>280</v>
      </c>
      <c r="C41" s="498" t="s">
        <v>341</v>
      </c>
      <c r="D41" s="499"/>
      <c r="E41" s="499"/>
      <c r="F41" s="499"/>
      <c r="G41" s="499"/>
      <c r="H41" s="499"/>
      <c r="I41" s="500"/>
      <c r="J41" s="42"/>
      <c r="K41" s="42"/>
    </row>
    <row r="42" spans="2:11" ht="22.5" customHeight="1" x14ac:dyDescent="0.2">
      <c r="B42" s="481" t="s">
        <v>236</v>
      </c>
      <c r="C42" s="481"/>
      <c r="D42" s="481"/>
      <c r="E42" s="481"/>
      <c r="F42" s="481"/>
      <c r="G42" s="481"/>
      <c r="H42" s="481"/>
      <c r="I42" s="481"/>
      <c r="J42" s="42"/>
      <c r="K42" s="42"/>
    </row>
    <row r="43" spans="2:11" ht="22.5" customHeight="1" x14ac:dyDescent="0.2">
      <c r="B43" s="521" t="s">
        <v>281</v>
      </c>
      <c r="C43" s="189" t="s">
        <v>282</v>
      </c>
      <c r="D43" s="493" t="s">
        <v>283</v>
      </c>
      <c r="E43" s="493"/>
      <c r="F43" s="493"/>
      <c r="G43" s="493" t="s">
        <v>284</v>
      </c>
      <c r="H43" s="493"/>
      <c r="I43" s="493"/>
      <c r="J43" s="43"/>
      <c r="K43" s="43"/>
    </row>
    <row r="44" spans="2:11" ht="30.75" customHeight="1" x14ac:dyDescent="0.2">
      <c r="B44" s="522"/>
      <c r="C44" s="213" t="s">
        <v>323</v>
      </c>
      <c r="D44" s="434" t="s">
        <v>323</v>
      </c>
      <c r="E44" s="434"/>
      <c r="F44" s="434"/>
      <c r="G44" s="434" t="s">
        <v>323</v>
      </c>
      <c r="H44" s="434"/>
      <c r="I44" s="435"/>
      <c r="J44" s="43"/>
      <c r="K44" s="43"/>
    </row>
    <row r="45" spans="2:11" ht="32.25" customHeight="1" x14ac:dyDescent="0.2">
      <c r="B45" s="186" t="s">
        <v>285</v>
      </c>
      <c r="C45" s="434" t="s">
        <v>315</v>
      </c>
      <c r="D45" s="434"/>
      <c r="E45" s="434"/>
      <c r="F45" s="434"/>
      <c r="G45" s="434"/>
      <c r="H45" s="434"/>
      <c r="I45" s="434"/>
      <c r="J45" s="46"/>
      <c r="K45" s="46"/>
    </row>
    <row r="46" spans="2:11" ht="28.5" customHeight="1" x14ac:dyDescent="0.2">
      <c r="B46" s="178" t="s">
        <v>286</v>
      </c>
      <c r="C46" s="438" t="s">
        <v>304</v>
      </c>
      <c r="D46" s="439"/>
      <c r="E46" s="439"/>
      <c r="F46" s="439"/>
      <c r="G46" s="439"/>
      <c r="H46" s="439"/>
      <c r="I46" s="471"/>
      <c r="J46" s="46"/>
      <c r="K46" s="46"/>
    </row>
    <row r="47" spans="2:11" ht="30" customHeight="1" x14ac:dyDescent="0.2">
      <c r="B47" s="185" t="s">
        <v>287</v>
      </c>
      <c r="C47" s="434" t="s">
        <v>305</v>
      </c>
      <c r="D47" s="434"/>
      <c r="E47" s="434"/>
      <c r="F47" s="434"/>
      <c r="G47" s="434"/>
      <c r="H47" s="434"/>
      <c r="I47" s="434"/>
      <c r="J47" s="47"/>
      <c r="K47" s="47"/>
    </row>
    <row r="48" spans="2:11" ht="31.5" customHeight="1" x14ac:dyDescent="0.2">
      <c r="B48" s="185" t="s">
        <v>288</v>
      </c>
      <c r="C48" s="434"/>
      <c r="D48" s="434"/>
      <c r="E48" s="434"/>
      <c r="F48" s="434"/>
      <c r="G48" s="434"/>
      <c r="H48" s="434"/>
      <c r="I48" s="43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zoomScale="70" zoomScaleNormal="70" workbookViewId="0">
      <selection activeCell="C6" sqref="C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15"/>
    <col min="15" max="21" width="11.42578125" style="11"/>
    <col min="22" max="24" width="11.42578125" style="12"/>
    <col min="25" max="16384" width="11.42578125" style="7"/>
  </cols>
  <sheetData>
    <row r="1" spans="2:14" ht="37.5" customHeight="1" x14ac:dyDescent="0.2">
      <c r="B1" s="501"/>
      <c r="C1" s="296" t="s">
        <v>25</v>
      </c>
      <c r="D1" s="296"/>
      <c r="E1" s="296"/>
      <c r="F1" s="296"/>
      <c r="G1" s="296"/>
      <c r="H1" s="296"/>
      <c r="I1" s="502"/>
      <c r="J1" s="13"/>
      <c r="K1" s="13"/>
      <c r="M1" s="214" t="s">
        <v>47</v>
      </c>
    </row>
    <row r="2" spans="2:14" ht="37.5" customHeight="1" x14ac:dyDescent="0.2">
      <c r="B2" s="501"/>
      <c r="C2" s="296" t="s">
        <v>239</v>
      </c>
      <c r="D2" s="296"/>
      <c r="E2" s="296"/>
      <c r="F2" s="296"/>
      <c r="G2" s="296"/>
      <c r="H2" s="296"/>
      <c r="I2" s="502"/>
      <c r="J2" s="13"/>
      <c r="K2" s="13"/>
      <c r="M2" s="214" t="s">
        <v>48</v>
      </c>
    </row>
    <row r="3" spans="2:14" ht="37.5" customHeight="1" x14ac:dyDescent="0.2">
      <c r="B3" s="501"/>
      <c r="C3" s="296" t="s">
        <v>240</v>
      </c>
      <c r="D3" s="296"/>
      <c r="E3" s="296"/>
      <c r="F3" s="296" t="s">
        <v>241</v>
      </c>
      <c r="G3" s="296"/>
      <c r="H3" s="296"/>
      <c r="I3" s="502"/>
      <c r="J3" s="13"/>
      <c r="K3" s="13"/>
      <c r="M3" s="214" t="s">
        <v>50</v>
      </c>
    </row>
    <row r="4" spans="2:14" ht="23.25" customHeight="1" x14ac:dyDescent="0.2">
      <c r="B4" s="443"/>
      <c r="C4" s="443"/>
      <c r="D4" s="443"/>
      <c r="E4" s="443"/>
      <c r="F4" s="443"/>
      <c r="G4" s="443"/>
      <c r="H4" s="443"/>
      <c r="I4" s="443"/>
      <c r="J4" s="15"/>
      <c r="K4" s="15"/>
    </row>
    <row r="5" spans="2:14" ht="24" customHeight="1" x14ac:dyDescent="0.2">
      <c r="B5" s="446" t="s">
        <v>234</v>
      </c>
      <c r="C5" s="446"/>
      <c r="D5" s="446"/>
      <c r="E5" s="446"/>
      <c r="F5" s="446"/>
      <c r="G5" s="446"/>
      <c r="H5" s="446"/>
      <c r="I5" s="446"/>
      <c r="J5" s="64"/>
      <c r="K5" s="64"/>
      <c r="N5" s="215" t="s">
        <v>57</v>
      </c>
    </row>
    <row r="6" spans="2:14" ht="30.75" customHeight="1" x14ac:dyDescent="0.2">
      <c r="B6" s="191" t="s">
        <v>242</v>
      </c>
      <c r="C6" s="190">
        <v>4</v>
      </c>
      <c r="D6" s="448" t="s">
        <v>243</v>
      </c>
      <c r="E6" s="448"/>
      <c r="F6" s="450" t="s">
        <v>292</v>
      </c>
      <c r="G6" s="450"/>
      <c r="H6" s="450"/>
      <c r="I6" s="450"/>
      <c r="J6" s="18"/>
      <c r="K6" s="18"/>
      <c r="M6" s="214" t="s">
        <v>60</v>
      </c>
      <c r="N6" s="215" t="s">
        <v>61</v>
      </c>
    </row>
    <row r="7" spans="2:14" ht="30.75" customHeight="1" x14ac:dyDescent="0.2">
      <c r="B7" s="191" t="s">
        <v>244</v>
      </c>
      <c r="C7" s="190" t="s">
        <v>81</v>
      </c>
      <c r="D7" s="448" t="s">
        <v>245</v>
      </c>
      <c r="E7" s="448"/>
      <c r="F7" s="449" t="s">
        <v>289</v>
      </c>
      <c r="G7" s="449"/>
      <c r="H7" s="178" t="s">
        <v>246</v>
      </c>
      <c r="I7" s="190" t="s">
        <v>76</v>
      </c>
      <c r="J7" s="20"/>
      <c r="K7" s="20"/>
      <c r="M7" s="214" t="s">
        <v>65</v>
      </c>
      <c r="N7" s="215" t="s">
        <v>66</v>
      </c>
    </row>
    <row r="8" spans="2:14" ht="30.75" customHeight="1" x14ac:dyDescent="0.2">
      <c r="B8" s="191" t="s">
        <v>247</v>
      </c>
      <c r="C8" s="450" t="s">
        <v>293</v>
      </c>
      <c r="D8" s="450"/>
      <c r="E8" s="450"/>
      <c r="F8" s="450"/>
      <c r="G8" s="178" t="s">
        <v>248</v>
      </c>
      <c r="H8" s="455">
        <v>7551</v>
      </c>
      <c r="I8" s="455"/>
      <c r="J8" s="22"/>
      <c r="K8" s="22"/>
      <c r="M8" s="214" t="s">
        <v>69</v>
      </c>
      <c r="N8" s="215" t="s">
        <v>70</v>
      </c>
    </row>
    <row r="9" spans="2:14" ht="30.75" customHeight="1" x14ac:dyDescent="0.2">
      <c r="B9" s="191" t="s">
        <v>48</v>
      </c>
      <c r="C9" s="457" t="s">
        <v>65</v>
      </c>
      <c r="D9" s="457"/>
      <c r="E9" s="457"/>
      <c r="F9" s="457"/>
      <c r="G9" s="178" t="s">
        <v>249</v>
      </c>
      <c r="H9" s="458" t="s">
        <v>311</v>
      </c>
      <c r="I9" s="458"/>
      <c r="J9" s="23"/>
      <c r="K9" s="23"/>
      <c r="M9" s="216" t="s">
        <v>73</v>
      </c>
    </row>
    <row r="10" spans="2:14" ht="30.75" customHeight="1" x14ac:dyDescent="0.2">
      <c r="B10" s="191" t="s">
        <v>250</v>
      </c>
      <c r="C10" s="450" t="s">
        <v>294</v>
      </c>
      <c r="D10" s="450"/>
      <c r="E10" s="450"/>
      <c r="F10" s="450"/>
      <c r="G10" s="450"/>
      <c r="H10" s="450"/>
      <c r="I10" s="450"/>
      <c r="J10" s="25"/>
      <c r="K10" s="25"/>
      <c r="M10" s="216"/>
    </row>
    <row r="11" spans="2:14" ht="30.75" customHeight="1" x14ac:dyDescent="0.2">
      <c r="B11" s="191" t="s">
        <v>251</v>
      </c>
      <c r="C11" s="449" t="s">
        <v>310</v>
      </c>
      <c r="D11" s="449"/>
      <c r="E11" s="449"/>
      <c r="F11" s="449"/>
      <c r="G11" s="449"/>
      <c r="H11" s="449"/>
      <c r="I11" s="449"/>
      <c r="J11" s="20"/>
      <c r="K11" s="20"/>
      <c r="M11" s="216"/>
      <c r="N11" s="215" t="s">
        <v>76</v>
      </c>
    </row>
    <row r="12" spans="2:14" ht="30.75" customHeight="1" x14ac:dyDescent="0.2">
      <c r="B12" s="191" t="s">
        <v>254</v>
      </c>
      <c r="C12" s="328" t="s">
        <v>332</v>
      </c>
      <c r="D12" s="328"/>
      <c r="E12" s="328"/>
      <c r="F12" s="328"/>
      <c r="G12" s="178" t="s">
        <v>252</v>
      </c>
      <c r="H12" s="329" t="s">
        <v>91</v>
      </c>
      <c r="I12" s="329"/>
      <c r="J12" s="20"/>
      <c r="K12" s="20"/>
      <c r="M12" s="216" t="s">
        <v>80</v>
      </c>
      <c r="N12" s="215" t="s">
        <v>81</v>
      </c>
    </row>
    <row r="13" spans="2:14" ht="30.75" customHeight="1" x14ac:dyDescent="0.2">
      <c r="B13" s="191" t="s">
        <v>255</v>
      </c>
      <c r="C13" s="461" t="s">
        <v>335</v>
      </c>
      <c r="D13" s="461"/>
      <c r="E13" s="461"/>
      <c r="F13" s="461"/>
      <c r="G13" s="178" t="s">
        <v>253</v>
      </c>
      <c r="H13" s="449" t="s">
        <v>70</v>
      </c>
      <c r="I13" s="449"/>
      <c r="J13" s="20"/>
      <c r="K13" s="20"/>
      <c r="M13" s="216" t="s">
        <v>84</v>
      </c>
    </row>
    <row r="14" spans="2:14" ht="44.25" customHeight="1" x14ac:dyDescent="0.2">
      <c r="B14" s="191" t="s">
        <v>256</v>
      </c>
      <c r="C14" s="325" t="s">
        <v>338</v>
      </c>
      <c r="D14" s="325"/>
      <c r="E14" s="325"/>
      <c r="F14" s="325"/>
      <c r="G14" s="325"/>
      <c r="H14" s="325"/>
      <c r="I14" s="325"/>
      <c r="J14" s="25"/>
      <c r="K14" s="25"/>
      <c r="M14" s="216" t="s">
        <v>86</v>
      </c>
    </row>
    <row r="15" spans="2:14" ht="33.75" customHeight="1" x14ac:dyDescent="0.2">
      <c r="B15" s="191" t="s">
        <v>257</v>
      </c>
      <c r="C15" s="452" t="s">
        <v>306</v>
      </c>
      <c r="D15" s="453"/>
      <c r="E15" s="453"/>
      <c r="F15" s="453"/>
      <c r="G15" s="453"/>
      <c r="H15" s="453"/>
      <c r="I15" s="503"/>
      <c r="J15" s="26"/>
      <c r="K15" s="26"/>
      <c r="M15" s="216" t="s">
        <v>88</v>
      </c>
    </row>
    <row r="16" spans="2:14" ht="22.5" customHeight="1" x14ac:dyDescent="0.2">
      <c r="B16" s="191" t="s">
        <v>258</v>
      </c>
      <c r="C16" s="450" t="s">
        <v>358</v>
      </c>
      <c r="D16" s="450"/>
      <c r="E16" s="450"/>
      <c r="F16" s="450"/>
      <c r="G16" s="450"/>
      <c r="H16" s="450"/>
      <c r="I16" s="450"/>
      <c r="J16" s="27"/>
      <c r="K16" s="27"/>
      <c r="M16" s="216"/>
    </row>
    <row r="17" spans="2:13" ht="30.75" customHeight="1" x14ac:dyDescent="0.2">
      <c r="B17" s="191" t="s">
        <v>259</v>
      </c>
      <c r="C17" s="449" t="s">
        <v>316</v>
      </c>
      <c r="D17" s="462"/>
      <c r="E17" s="462"/>
      <c r="F17" s="462"/>
      <c r="G17" s="462"/>
      <c r="H17" s="462"/>
      <c r="I17" s="462"/>
      <c r="J17" s="28"/>
      <c r="K17" s="28"/>
      <c r="M17" s="216" t="s">
        <v>91</v>
      </c>
    </row>
    <row r="18" spans="2:13" ht="18" customHeight="1" x14ac:dyDescent="0.2">
      <c r="B18" s="507" t="s">
        <v>265</v>
      </c>
      <c r="C18" s="465" t="s">
        <v>237</v>
      </c>
      <c r="D18" s="465"/>
      <c r="E18" s="465"/>
      <c r="F18" s="466" t="s">
        <v>238</v>
      </c>
      <c r="G18" s="466"/>
      <c r="H18" s="466"/>
      <c r="I18" s="466"/>
      <c r="J18" s="29"/>
      <c r="K18" s="29"/>
      <c r="M18" s="216" t="s">
        <v>79</v>
      </c>
    </row>
    <row r="19" spans="2:13" ht="39.75" customHeight="1" x14ac:dyDescent="0.2">
      <c r="B19" s="507"/>
      <c r="C19" s="450" t="s">
        <v>324</v>
      </c>
      <c r="D19" s="450"/>
      <c r="E19" s="450"/>
      <c r="F19" s="450" t="s">
        <v>349</v>
      </c>
      <c r="G19" s="450"/>
      <c r="H19" s="450"/>
      <c r="I19" s="450"/>
      <c r="J19" s="27"/>
      <c r="K19" s="27"/>
      <c r="M19" s="216" t="s">
        <v>95</v>
      </c>
    </row>
    <row r="20" spans="2:13" ht="39.75" customHeight="1" x14ac:dyDescent="0.2">
      <c r="B20" s="176" t="s">
        <v>266</v>
      </c>
      <c r="C20" s="438" t="s">
        <v>316</v>
      </c>
      <c r="D20" s="439"/>
      <c r="E20" s="471"/>
      <c r="F20" s="329" t="s">
        <v>316</v>
      </c>
      <c r="G20" s="329"/>
      <c r="H20" s="329"/>
      <c r="I20" s="330"/>
      <c r="J20" s="20"/>
      <c r="K20" s="20"/>
      <c r="M20" s="216"/>
    </row>
    <row r="21" spans="2:13" ht="42" customHeight="1" x14ac:dyDescent="0.2">
      <c r="B21" s="176" t="s">
        <v>267</v>
      </c>
      <c r="C21" s="472" t="s">
        <v>354</v>
      </c>
      <c r="D21" s="473"/>
      <c r="E21" s="474"/>
      <c r="F21" s="472" t="s">
        <v>353</v>
      </c>
      <c r="G21" s="473"/>
      <c r="H21" s="473"/>
      <c r="I21" s="475"/>
      <c r="J21" s="26"/>
      <c r="K21" s="26"/>
      <c r="M21" s="216"/>
    </row>
    <row r="22" spans="2:13" ht="23.25" customHeight="1" x14ac:dyDescent="0.2">
      <c r="B22" s="176" t="s">
        <v>268</v>
      </c>
      <c r="C22" s="476">
        <v>44013</v>
      </c>
      <c r="D22" s="473"/>
      <c r="E22" s="474"/>
      <c r="F22" s="178" t="s">
        <v>271</v>
      </c>
      <c r="G22" s="196">
        <v>77849</v>
      </c>
      <c r="H22" s="178" t="s">
        <v>275</v>
      </c>
      <c r="I22" s="206">
        <v>0</v>
      </c>
      <c r="J22" s="31"/>
      <c r="K22" s="31"/>
      <c r="M22" s="216"/>
    </row>
    <row r="23" spans="2:13" ht="27" customHeight="1" x14ac:dyDescent="0.2">
      <c r="B23" s="176" t="s">
        <v>269</v>
      </c>
      <c r="C23" s="476">
        <v>44196</v>
      </c>
      <c r="D23" s="473"/>
      <c r="E23" s="474"/>
      <c r="F23" s="178" t="s">
        <v>272</v>
      </c>
      <c r="G23" s="504">
        <v>62380</v>
      </c>
      <c r="H23" s="505"/>
      <c r="I23" s="506"/>
      <c r="J23" s="32"/>
      <c r="K23" s="32"/>
      <c r="M23" s="216"/>
    </row>
    <row r="24" spans="2:13" ht="30.75" customHeight="1" x14ac:dyDescent="0.2">
      <c r="B24" s="177" t="s">
        <v>270</v>
      </c>
      <c r="C24" s="363" t="s">
        <v>88</v>
      </c>
      <c r="D24" s="364"/>
      <c r="E24" s="365"/>
      <c r="F24" s="179" t="s">
        <v>274</v>
      </c>
      <c r="G24" s="472" t="s">
        <v>331</v>
      </c>
      <c r="H24" s="473"/>
      <c r="I24" s="474"/>
      <c r="J24" s="29"/>
      <c r="K24" s="29"/>
      <c r="M24" s="216"/>
    </row>
    <row r="25" spans="2:13" ht="22.5" customHeight="1" x14ac:dyDescent="0.2">
      <c r="B25" s="480" t="s">
        <v>235</v>
      </c>
      <c r="C25" s="481"/>
      <c r="D25" s="481"/>
      <c r="E25" s="481"/>
      <c r="F25" s="481"/>
      <c r="G25" s="481"/>
      <c r="H25" s="481"/>
      <c r="I25" s="482"/>
      <c r="J25" s="64"/>
      <c r="K25" s="64"/>
      <c r="M25" s="216"/>
    </row>
    <row r="26" spans="2:13" ht="43.5" customHeight="1" x14ac:dyDescent="0.2">
      <c r="B26" s="180" t="s">
        <v>105</v>
      </c>
      <c r="C26" s="192" t="s">
        <v>261</v>
      </c>
      <c r="D26" s="192" t="s">
        <v>260</v>
      </c>
      <c r="E26" s="181" t="s">
        <v>264</v>
      </c>
      <c r="F26" s="192" t="s">
        <v>263</v>
      </c>
      <c r="G26" s="192" t="s">
        <v>262</v>
      </c>
      <c r="H26" s="181" t="s">
        <v>276</v>
      </c>
      <c r="I26" s="182" t="s">
        <v>273</v>
      </c>
      <c r="J26" s="27"/>
      <c r="K26" s="27"/>
      <c r="M26" s="216"/>
    </row>
    <row r="27" spans="2:13" ht="19.5" customHeight="1" x14ac:dyDescent="0.2">
      <c r="B27" s="183" t="s">
        <v>119</v>
      </c>
      <c r="C27" s="204">
        <v>12476</v>
      </c>
      <c r="D27" s="205">
        <f>3220+2269</f>
        <v>5489</v>
      </c>
      <c r="E27" s="223">
        <f t="shared" ref="E27:E32" si="0">+IF(D27="","",D27/C27)</f>
        <v>0.43996473228598909</v>
      </c>
      <c r="F27" s="508">
        <f>+SUM(C27:C32)</f>
        <v>62380</v>
      </c>
      <c r="G27" s="508">
        <f>+SUM(D27:D32)</f>
        <v>5489</v>
      </c>
      <c r="H27" s="485">
        <f>+G27/F27</f>
        <v>8.7992946457197824E-2</v>
      </c>
      <c r="I27" s="525">
        <f>+H27+I22</f>
        <v>8.7992946457197824E-2</v>
      </c>
      <c r="J27" s="39"/>
      <c r="K27" s="39"/>
    </row>
    <row r="28" spans="2:13" ht="19.5" customHeight="1" x14ac:dyDescent="0.2">
      <c r="B28" s="183" t="s">
        <v>120</v>
      </c>
      <c r="C28" s="204">
        <v>9981</v>
      </c>
      <c r="D28" s="205"/>
      <c r="E28" s="194" t="str">
        <f t="shared" si="0"/>
        <v/>
      </c>
      <c r="F28" s="508"/>
      <c r="G28" s="508"/>
      <c r="H28" s="485"/>
      <c r="I28" s="525"/>
      <c r="J28" s="39"/>
      <c r="K28" s="39"/>
    </row>
    <row r="29" spans="2:13" ht="19.5" customHeight="1" x14ac:dyDescent="0.2">
      <c r="B29" s="183" t="s">
        <v>121</v>
      </c>
      <c r="C29" s="204">
        <v>9981</v>
      </c>
      <c r="D29" s="205"/>
      <c r="E29" s="194" t="str">
        <f t="shared" si="0"/>
        <v/>
      </c>
      <c r="F29" s="508"/>
      <c r="G29" s="508"/>
      <c r="H29" s="485"/>
      <c r="I29" s="525"/>
      <c r="J29" s="39"/>
      <c r="K29" s="39"/>
    </row>
    <row r="30" spans="2:13" ht="19.5" customHeight="1" x14ac:dyDescent="0.2">
      <c r="B30" s="183" t="s">
        <v>122</v>
      </c>
      <c r="C30" s="204">
        <v>9981</v>
      </c>
      <c r="D30" s="205"/>
      <c r="E30" s="194" t="str">
        <f t="shared" si="0"/>
        <v/>
      </c>
      <c r="F30" s="508"/>
      <c r="G30" s="508"/>
      <c r="H30" s="485"/>
      <c r="I30" s="525"/>
      <c r="J30" s="39"/>
      <c r="K30" s="39"/>
    </row>
    <row r="31" spans="2:13" ht="19.5" customHeight="1" x14ac:dyDescent="0.2">
      <c r="B31" s="183" t="s">
        <v>123</v>
      </c>
      <c r="C31" s="204">
        <v>9981</v>
      </c>
      <c r="D31" s="205"/>
      <c r="E31" s="194" t="str">
        <f t="shared" si="0"/>
        <v/>
      </c>
      <c r="F31" s="508"/>
      <c r="G31" s="508"/>
      <c r="H31" s="485"/>
      <c r="I31" s="525"/>
      <c r="J31" s="39"/>
      <c r="K31" s="39"/>
    </row>
    <row r="32" spans="2:13" ht="19.5" customHeight="1" x14ac:dyDescent="0.2">
      <c r="B32" s="183" t="s">
        <v>124</v>
      </c>
      <c r="C32" s="204">
        <v>9980</v>
      </c>
      <c r="D32" s="205"/>
      <c r="E32" s="194" t="str">
        <f t="shared" si="0"/>
        <v/>
      </c>
      <c r="F32" s="509"/>
      <c r="G32" s="509"/>
      <c r="H32" s="486"/>
      <c r="I32" s="526"/>
      <c r="J32" s="39"/>
      <c r="K32" s="39"/>
    </row>
    <row r="33" spans="2:11" ht="52.5" customHeight="1" x14ac:dyDescent="0.2">
      <c r="B33" s="184" t="s">
        <v>277</v>
      </c>
      <c r="C33" s="468" t="s">
        <v>326</v>
      </c>
      <c r="D33" s="469"/>
      <c r="E33" s="469"/>
      <c r="F33" s="469"/>
      <c r="G33" s="469"/>
      <c r="H33" s="469"/>
      <c r="I33" s="510"/>
      <c r="J33" s="40"/>
      <c r="K33" s="40"/>
    </row>
    <row r="34" spans="2:11" ht="34.5" customHeight="1" x14ac:dyDescent="0.2">
      <c r="B34" s="511"/>
      <c r="C34" s="342"/>
      <c r="D34" s="342"/>
      <c r="E34" s="342"/>
      <c r="F34" s="342"/>
      <c r="G34" s="342"/>
      <c r="H34" s="342"/>
      <c r="I34" s="512"/>
      <c r="J34" s="64"/>
      <c r="K34" s="64"/>
    </row>
    <row r="35" spans="2:11" ht="34.5" customHeight="1" x14ac:dyDescent="0.2">
      <c r="B35" s="513"/>
      <c r="C35" s="345"/>
      <c r="D35" s="345"/>
      <c r="E35" s="345"/>
      <c r="F35" s="345"/>
      <c r="G35" s="345"/>
      <c r="H35" s="345"/>
      <c r="I35" s="514"/>
      <c r="J35" s="40"/>
      <c r="K35" s="40"/>
    </row>
    <row r="36" spans="2:11" ht="34.5" customHeight="1" x14ac:dyDescent="0.2">
      <c r="B36" s="513"/>
      <c r="C36" s="345"/>
      <c r="D36" s="345"/>
      <c r="E36" s="345"/>
      <c r="F36" s="345"/>
      <c r="G36" s="345"/>
      <c r="H36" s="345"/>
      <c r="I36" s="514"/>
      <c r="J36" s="40"/>
      <c r="K36" s="40"/>
    </row>
    <row r="37" spans="2:11" ht="34.5" customHeight="1" x14ac:dyDescent="0.2">
      <c r="B37" s="513"/>
      <c r="C37" s="345"/>
      <c r="D37" s="345"/>
      <c r="E37" s="345"/>
      <c r="F37" s="345"/>
      <c r="G37" s="345"/>
      <c r="H37" s="345"/>
      <c r="I37" s="514"/>
      <c r="J37" s="40"/>
      <c r="K37" s="40"/>
    </row>
    <row r="38" spans="2:11" ht="34.5" customHeight="1" x14ac:dyDescent="0.2">
      <c r="B38" s="515"/>
      <c r="C38" s="348"/>
      <c r="D38" s="348"/>
      <c r="E38" s="348"/>
      <c r="F38" s="348"/>
      <c r="G38" s="348"/>
      <c r="H38" s="348"/>
      <c r="I38" s="516"/>
      <c r="J38" s="41"/>
      <c r="K38" s="41"/>
    </row>
    <row r="39" spans="2:11" ht="83.25" customHeight="1" x14ac:dyDescent="0.2">
      <c r="B39" s="191" t="s">
        <v>278</v>
      </c>
      <c r="C39" s="495" t="s">
        <v>339</v>
      </c>
      <c r="D39" s="496"/>
      <c r="E39" s="496"/>
      <c r="F39" s="496"/>
      <c r="G39" s="496"/>
      <c r="H39" s="496"/>
      <c r="I39" s="517"/>
      <c r="J39" s="42"/>
      <c r="K39" s="42"/>
    </row>
    <row r="40" spans="2:11" ht="32.25" customHeight="1" x14ac:dyDescent="0.2">
      <c r="B40" s="191" t="s">
        <v>279</v>
      </c>
      <c r="C40" s="495" t="s">
        <v>327</v>
      </c>
      <c r="D40" s="496"/>
      <c r="E40" s="496"/>
      <c r="F40" s="496"/>
      <c r="G40" s="496"/>
      <c r="H40" s="496"/>
      <c r="I40" s="517"/>
      <c r="J40" s="42"/>
      <c r="K40" s="42"/>
    </row>
    <row r="41" spans="2:11" ht="33.75" customHeight="1" x14ac:dyDescent="0.2">
      <c r="B41" s="185" t="s">
        <v>280</v>
      </c>
      <c r="C41" s="498" t="s">
        <v>325</v>
      </c>
      <c r="D41" s="499"/>
      <c r="E41" s="499"/>
      <c r="F41" s="499"/>
      <c r="G41" s="499"/>
      <c r="H41" s="499"/>
      <c r="I41" s="500"/>
      <c r="J41" s="42"/>
      <c r="K41" s="42"/>
    </row>
    <row r="42" spans="2:11" ht="22.5" customHeight="1" x14ac:dyDescent="0.2">
      <c r="B42" s="481" t="s">
        <v>236</v>
      </c>
      <c r="C42" s="481"/>
      <c r="D42" s="481"/>
      <c r="E42" s="481"/>
      <c r="F42" s="481"/>
      <c r="G42" s="481"/>
      <c r="H42" s="481"/>
      <c r="I42" s="481"/>
      <c r="J42" s="42"/>
      <c r="K42" s="42"/>
    </row>
    <row r="43" spans="2:11" ht="22.5" customHeight="1" x14ac:dyDescent="0.2">
      <c r="B43" s="521" t="s">
        <v>281</v>
      </c>
      <c r="C43" s="189" t="s">
        <v>282</v>
      </c>
      <c r="D43" s="493" t="s">
        <v>283</v>
      </c>
      <c r="E43" s="493"/>
      <c r="F43" s="493"/>
      <c r="G43" s="493" t="s">
        <v>284</v>
      </c>
      <c r="H43" s="493"/>
      <c r="I43" s="493"/>
      <c r="J43" s="43"/>
      <c r="K43" s="43"/>
    </row>
    <row r="44" spans="2:11" ht="30.75" customHeight="1" x14ac:dyDescent="0.2">
      <c r="B44" s="522"/>
      <c r="C44" s="213" t="s">
        <v>323</v>
      </c>
      <c r="D44" s="434" t="s">
        <v>323</v>
      </c>
      <c r="E44" s="434"/>
      <c r="F44" s="434"/>
      <c r="G44" s="434" t="s">
        <v>323</v>
      </c>
      <c r="H44" s="434"/>
      <c r="I44" s="435"/>
      <c r="J44" s="43"/>
      <c r="K44" s="43"/>
    </row>
    <row r="45" spans="2:11" ht="32.25" customHeight="1" x14ac:dyDescent="0.2">
      <c r="B45" s="186" t="s">
        <v>285</v>
      </c>
      <c r="C45" s="434" t="s">
        <v>314</v>
      </c>
      <c r="D45" s="434"/>
      <c r="E45" s="434"/>
      <c r="F45" s="434"/>
      <c r="G45" s="434"/>
      <c r="H45" s="434"/>
      <c r="I45" s="434"/>
      <c r="J45" s="46"/>
      <c r="K45" s="46"/>
    </row>
    <row r="46" spans="2:11" ht="28.5" customHeight="1" x14ac:dyDescent="0.2">
      <c r="B46" s="178" t="s">
        <v>286</v>
      </c>
      <c r="C46" s="438" t="s">
        <v>304</v>
      </c>
      <c r="D46" s="439"/>
      <c r="E46" s="439"/>
      <c r="F46" s="439"/>
      <c r="G46" s="439"/>
      <c r="H46" s="439"/>
      <c r="I46" s="471"/>
      <c r="J46" s="46"/>
      <c r="K46" s="46"/>
    </row>
    <row r="47" spans="2:11" ht="30" customHeight="1" x14ac:dyDescent="0.2">
      <c r="B47" s="185" t="s">
        <v>287</v>
      </c>
      <c r="C47" s="434" t="s">
        <v>305</v>
      </c>
      <c r="D47" s="434"/>
      <c r="E47" s="434"/>
      <c r="F47" s="434"/>
      <c r="G47" s="434"/>
      <c r="H47" s="434"/>
      <c r="I47" s="434"/>
      <c r="J47" s="47"/>
      <c r="K47" s="47"/>
    </row>
    <row r="48" spans="2:11" ht="31.5" customHeight="1" x14ac:dyDescent="0.2">
      <c r="B48" s="185" t="s">
        <v>288</v>
      </c>
      <c r="C48" s="434"/>
      <c r="D48" s="434"/>
      <c r="E48" s="434"/>
      <c r="F48" s="434"/>
      <c r="G48" s="434"/>
      <c r="H48" s="434"/>
      <c r="I48" s="43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MXRuNiYUouOthH8BVSg4r21x0r/XmevmSHLuVycLKM201OQjr9nLFQCRkvnE1gnWiPUjJsdlcBHHAV1a6vKhyg==" saltValue="YmRmJNdubu14wcZox+Pv+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97"/>
      <c r="C2" s="295" t="s">
        <v>24</v>
      </c>
      <c r="D2" s="295"/>
      <c r="E2" s="295"/>
      <c r="F2" s="295"/>
      <c r="G2" s="295"/>
      <c r="H2" s="295"/>
      <c r="I2" s="299"/>
      <c r="J2" s="13"/>
      <c r="K2" s="13"/>
      <c r="M2" s="14" t="s">
        <v>47</v>
      </c>
    </row>
    <row r="3" spans="2:14" ht="25.5" customHeight="1" x14ac:dyDescent="0.2">
      <c r="B3" s="298"/>
      <c r="C3" s="296" t="s">
        <v>25</v>
      </c>
      <c r="D3" s="296"/>
      <c r="E3" s="296"/>
      <c r="F3" s="296"/>
      <c r="G3" s="296"/>
      <c r="H3" s="296"/>
      <c r="I3" s="300"/>
      <c r="J3" s="13"/>
      <c r="K3" s="13"/>
      <c r="M3" s="14" t="s">
        <v>48</v>
      </c>
    </row>
    <row r="4" spans="2:14" ht="25.5" customHeight="1" x14ac:dyDescent="0.2">
      <c r="B4" s="298"/>
      <c r="C4" s="296" t="s">
        <v>49</v>
      </c>
      <c r="D4" s="296"/>
      <c r="E4" s="296"/>
      <c r="F4" s="296"/>
      <c r="G4" s="296"/>
      <c r="H4" s="296"/>
      <c r="I4" s="300"/>
      <c r="J4" s="13"/>
      <c r="K4" s="13"/>
      <c r="M4" s="14" t="s">
        <v>50</v>
      </c>
    </row>
    <row r="5" spans="2:14" ht="25.5" customHeight="1" x14ac:dyDescent="0.2">
      <c r="B5" s="298"/>
      <c r="C5" s="296" t="s">
        <v>51</v>
      </c>
      <c r="D5" s="296"/>
      <c r="E5" s="296"/>
      <c r="F5" s="296"/>
      <c r="G5" s="301" t="s">
        <v>52</v>
      </c>
      <c r="H5" s="301"/>
      <c r="I5" s="300"/>
      <c r="J5" s="13"/>
      <c r="K5" s="13"/>
      <c r="M5" s="14" t="s">
        <v>53</v>
      </c>
    </row>
    <row r="6" spans="2:14" ht="23.25" customHeight="1" x14ac:dyDescent="0.2">
      <c r="B6" s="302" t="s">
        <v>54</v>
      </c>
      <c r="C6" s="303"/>
      <c r="D6" s="303"/>
      <c r="E6" s="303"/>
      <c r="F6" s="303"/>
      <c r="G6" s="303"/>
      <c r="H6" s="303"/>
      <c r="I6" s="304"/>
      <c r="J6" s="15"/>
      <c r="K6" s="15"/>
    </row>
    <row r="7" spans="2:14" ht="24" customHeight="1" x14ac:dyDescent="0.2">
      <c r="B7" s="305" t="s">
        <v>55</v>
      </c>
      <c r="C7" s="306"/>
      <c r="D7" s="306"/>
      <c r="E7" s="306"/>
      <c r="F7" s="306"/>
      <c r="G7" s="306"/>
      <c r="H7" s="306"/>
      <c r="I7" s="307"/>
      <c r="J7" s="16"/>
      <c r="K7" s="16"/>
    </row>
    <row r="8" spans="2:14" ht="24" customHeight="1" x14ac:dyDescent="0.2">
      <c r="B8" s="308" t="s">
        <v>56</v>
      </c>
      <c r="C8" s="309"/>
      <c r="D8" s="309"/>
      <c r="E8" s="309"/>
      <c r="F8" s="309"/>
      <c r="G8" s="309"/>
      <c r="H8" s="309"/>
      <c r="I8" s="310"/>
      <c r="J8" s="64"/>
      <c r="K8" s="64"/>
      <c r="N8" s="6" t="s">
        <v>57</v>
      </c>
    </row>
    <row r="9" spans="2:14" ht="30.75" customHeight="1" x14ac:dyDescent="0.2">
      <c r="B9" s="104" t="s">
        <v>58</v>
      </c>
      <c r="C9" s="65">
        <v>14</v>
      </c>
      <c r="D9" s="316" t="s">
        <v>59</v>
      </c>
      <c r="E9" s="316"/>
      <c r="F9" s="317" t="s">
        <v>207</v>
      </c>
      <c r="G9" s="318"/>
      <c r="H9" s="318"/>
      <c r="I9" s="319"/>
      <c r="J9" s="18"/>
      <c r="K9" s="18"/>
      <c r="M9" s="14" t="s">
        <v>60</v>
      </c>
      <c r="N9" s="6" t="s">
        <v>61</v>
      </c>
    </row>
    <row r="10" spans="2:14" ht="30.75" customHeight="1" x14ac:dyDescent="0.2">
      <c r="B10" s="21" t="s">
        <v>62</v>
      </c>
      <c r="C10" s="66" t="s">
        <v>81</v>
      </c>
      <c r="D10" s="320" t="s">
        <v>63</v>
      </c>
      <c r="E10" s="321"/>
      <c r="F10" s="311" t="s">
        <v>155</v>
      </c>
      <c r="G10" s="312"/>
      <c r="H10" s="19" t="s">
        <v>64</v>
      </c>
      <c r="I10" s="82" t="s">
        <v>81</v>
      </c>
      <c r="J10" s="20"/>
      <c r="K10" s="20"/>
      <c r="M10" s="14" t="s">
        <v>65</v>
      </c>
      <c r="N10" s="6" t="s">
        <v>66</v>
      </c>
    </row>
    <row r="11" spans="2:14" ht="30.75" customHeight="1" x14ac:dyDescent="0.2">
      <c r="B11" s="21" t="s">
        <v>67</v>
      </c>
      <c r="C11" s="313" t="s">
        <v>156</v>
      </c>
      <c r="D11" s="313"/>
      <c r="E11" s="313"/>
      <c r="F11" s="313"/>
      <c r="G11" s="19" t="s">
        <v>68</v>
      </c>
      <c r="H11" s="314">
        <v>1032</v>
      </c>
      <c r="I11" s="315"/>
      <c r="J11" s="22"/>
      <c r="K11" s="22"/>
      <c r="M11" s="14" t="s">
        <v>69</v>
      </c>
      <c r="N11" s="6" t="s">
        <v>70</v>
      </c>
    </row>
    <row r="12" spans="2:14" ht="30.75" customHeight="1" x14ac:dyDescent="0.2">
      <c r="B12" s="21" t="s">
        <v>71</v>
      </c>
      <c r="C12" s="322" t="s">
        <v>65</v>
      </c>
      <c r="D12" s="322"/>
      <c r="E12" s="322"/>
      <c r="F12" s="322"/>
      <c r="G12" s="19" t="s">
        <v>72</v>
      </c>
      <c r="H12" s="549" t="s">
        <v>165</v>
      </c>
      <c r="I12" s="550"/>
      <c r="J12" s="23"/>
      <c r="K12" s="23"/>
      <c r="M12" s="24" t="s">
        <v>73</v>
      </c>
    </row>
    <row r="13" spans="2:14" ht="30.75" customHeight="1" x14ac:dyDescent="0.2">
      <c r="B13" s="21" t="s">
        <v>74</v>
      </c>
      <c r="C13" s="325" t="s">
        <v>45</v>
      </c>
      <c r="D13" s="325"/>
      <c r="E13" s="325"/>
      <c r="F13" s="325"/>
      <c r="G13" s="325"/>
      <c r="H13" s="325"/>
      <c r="I13" s="326"/>
      <c r="J13" s="25"/>
      <c r="K13" s="25"/>
      <c r="M13" s="24"/>
    </row>
    <row r="14" spans="2:14" ht="30.75" customHeight="1" x14ac:dyDescent="0.2">
      <c r="B14" s="21" t="s">
        <v>75</v>
      </c>
      <c r="C14" s="311" t="s">
        <v>153</v>
      </c>
      <c r="D14" s="312"/>
      <c r="E14" s="312"/>
      <c r="F14" s="312"/>
      <c r="G14" s="312"/>
      <c r="H14" s="312"/>
      <c r="I14" s="327"/>
      <c r="J14" s="20"/>
      <c r="K14" s="20"/>
      <c r="M14" s="24"/>
      <c r="N14" s="6" t="s">
        <v>76</v>
      </c>
    </row>
    <row r="15" spans="2:14" ht="30.75" customHeight="1" x14ac:dyDescent="0.2">
      <c r="B15" s="21" t="s">
        <v>77</v>
      </c>
      <c r="C15" s="317" t="s">
        <v>166</v>
      </c>
      <c r="D15" s="318"/>
      <c r="E15" s="318"/>
      <c r="F15" s="535"/>
      <c r="G15" s="19" t="s">
        <v>78</v>
      </c>
      <c r="H15" s="329" t="s">
        <v>91</v>
      </c>
      <c r="I15" s="330"/>
      <c r="J15" s="20"/>
      <c r="K15" s="20"/>
      <c r="M15" s="24" t="s">
        <v>80</v>
      </c>
      <c r="N15" s="6" t="s">
        <v>81</v>
      </c>
    </row>
    <row r="16" spans="2:14" ht="30.75" customHeight="1" x14ac:dyDescent="0.2">
      <c r="B16" s="21" t="s">
        <v>82</v>
      </c>
      <c r="C16" s="331" t="s">
        <v>215</v>
      </c>
      <c r="D16" s="332"/>
      <c r="E16" s="332"/>
      <c r="F16" s="332"/>
      <c r="G16" s="19" t="s">
        <v>83</v>
      </c>
      <c r="H16" s="329" t="s">
        <v>70</v>
      </c>
      <c r="I16" s="330"/>
      <c r="J16" s="20"/>
      <c r="K16" s="20"/>
      <c r="M16" s="24" t="s">
        <v>84</v>
      </c>
    </row>
    <row r="17" spans="2:14" ht="36" customHeight="1" x14ac:dyDescent="0.2">
      <c r="B17" s="21" t="s">
        <v>85</v>
      </c>
      <c r="C17" s="543" t="s">
        <v>167</v>
      </c>
      <c r="D17" s="544"/>
      <c r="E17" s="544"/>
      <c r="F17" s="544"/>
      <c r="G17" s="544"/>
      <c r="H17" s="544"/>
      <c r="I17" s="545"/>
      <c r="J17" s="25"/>
      <c r="K17" s="25"/>
      <c r="M17" s="24" t="s">
        <v>86</v>
      </c>
      <c r="N17" s="6" t="s">
        <v>39</v>
      </c>
    </row>
    <row r="18" spans="2:14" ht="30.75" customHeight="1" x14ac:dyDescent="0.2">
      <c r="B18" s="21" t="s">
        <v>87</v>
      </c>
      <c r="C18" s="317" t="s">
        <v>168</v>
      </c>
      <c r="D18" s="318"/>
      <c r="E18" s="318"/>
      <c r="F18" s="318"/>
      <c r="G18" s="318"/>
      <c r="H18" s="318"/>
      <c r="I18" s="319"/>
      <c r="J18" s="26"/>
      <c r="K18" s="26"/>
      <c r="M18" s="24" t="s">
        <v>88</v>
      </c>
      <c r="N18" s="6" t="s">
        <v>40</v>
      </c>
    </row>
    <row r="19" spans="2:14" ht="30.75" customHeight="1" x14ac:dyDescent="0.2">
      <c r="B19" s="21" t="s">
        <v>89</v>
      </c>
      <c r="C19" s="472" t="s">
        <v>200</v>
      </c>
      <c r="D19" s="473"/>
      <c r="E19" s="473"/>
      <c r="F19" s="473"/>
      <c r="G19" s="473"/>
      <c r="H19" s="473"/>
      <c r="I19" s="475"/>
      <c r="J19" s="27"/>
      <c r="K19" s="27"/>
      <c r="M19" s="24"/>
      <c r="N19" s="6" t="s">
        <v>41</v>
      </c>
    </row>
    <row r="20" spans="2:14" ht="30.75" customHeight="1" x14ac:dyDescent="0.2">
      <c r="B20" s="21" t="s">
        <v>90</v>
      </c>
      <c r="C20" s="546" t="s">
        <v>152</v>
      </c>
      <c r="D20" s="547"/>
      <c r="E20" s="547"/>
      <c r="F20" s="547"/>
      <c r="G20" s="547"/>
      <c r="H20" s="547"/>
      <c r="I20" s="548"/>
      <c r="J20" s="28"/>
      <c r="K20" s="28"/>
      <c r="M20" s="24" t="s">
        <v>91</v>
      </c>
      <c r="N20" s="6" t="s">
        <v>42</v>
      </c>
    </row>
    <row r="21" spans="2:14" ht="27.75" customHeight="1" x14ac:dyDescent="0.2">
      <c r="B21" s="336" t="s">
        <v>92</v>
      </c>
      <c r="C21" s="338" t="s">
        <v>93</v>
      </c>
      <c r="D21" s="338"/>
      <c r="E21" s="338"/>
      <c r="F21" s="339" t="s">
        <v>94</v>
      </c>
      <c r="G21" s="339"/>
      <c r="H21" s="339"/>
      <c r="I21" s="340"/>
      <c r="J21" s="29"/>
      <c r="K21" s="29"/>
      <c r="M21" s="24" t="s">
        <v>79</v>
      </c>
      <c r="N21" s="6" t="s">
        <v>43</v>
      </c>
    </row>
    <row r="22" spans="2:14" ht="27" customHeight="1" x14ac:dyDescent="0.2">
      <c r="B22" s="337"/>
      <c r="C22" s="472" t="s">
        <v>169</v>
      </c>
      <c r="D22" s="473"/>
      <c r="E22" s="474"/>
      <c r="F22" s="472" t="s">
        <v>171</v>
      </c>
      <c r="G22" s="473"/>
      <c r="H22" s="473"/>
      <c r="I22" s="475"/>
      <c r="J22" s="27"/>
      <c r="K22" s="27"/>
      <c r="M22" s="24" t="s">
        <v>95</v>
      </c>
      <c r="N22" s="6" t="s">
        <v>44</v>
      </c>
    </row>
    <row r="23" spans="2:14" ht="39.75" customHeight="1" x14ac:dyDescent="0.2">
      <c r="B23" s="21" t="s">
        <v>96</v>
      </c>
      <c r="C23" s="311" t="s">
        <v>152</v>
      </c>
      <c r="D23" s="312"/>
      <c r="E23" s="539"/>
      <c r="F23" s="311" t="s">
        <v>152</v>
      </c>
      <c r="G23" s="312"/>
      <c r="H23" s="312"/>
      <c r="I23" s="327"/>
      <c r="J23" s="20"/>
      <c r="K23" s="20"/>
      <c r="M23" s="24"/>
      <c r="N23" s="6" t="s">
        <v>45</v>
      </c>
    </row>
    <row r="24" spans="2:14" ht="44.25" customHeight="1" x14ac:dyDescent="0.2">
      <c r="B24" s="21" t="s">
        <v>97</v>
      </c>
      <c r="C24" s="540" t="s">
        <v>170</v>
      </c>
      <c r="D24" s="541"/>
      <c r="E24" s="542"/>
      <c r="F24" s="472" t="s">
        <v>172</v>
      </c>
      <c r="G24" s="473"/>
      <c r="H24" s="473"/>
      <c r="I24" s="475"/>
      <c r="J24" s="26"/>
      <c r="K24" s="26"/>
      <c r="M24" s="30"/>
      <c r="N24" s="6" t="s">
        <v>46</v>
      </c>
    </row>
    <row r="25" spans="2:14" ht="29.25" customHeight="1" x14ac:dyDescent="0.2">
      <c r="B25" s="21" t="s">
        <v>98</v>
      </c>
      <c r="C25" s="353" t="s">
        <v>215</v>
      </c>
      <c r="D25" s="354"/>
      <c r="E25" s="355"/>
      <c r="F25" s="19" t="s">
        <v>99</v>
      </c>
      <c r="G25" s="536">
        <v>74</v>
      </c>
      <c r="H25" s="537"/>
      <c r="I25" s="538"/>
      <c r="J25" s="31"/>
      <c r="K25" s="31"/>
      <c r="M25" s="30"/>
    </row>
    <row r="26" spans="2:14" ht="27" customHeight="1" x14ac:dyDescent="0.2">
      <c r="B26" s="21" t="s">
        <v>100</v>
      </c>
      <c r="C26" s="317" t="s">
        <v>216</v>
      </c>
      <c r="D26" s="318"/>
      <c r="E26" s="535"/>
      <c r="F26" s="19" t="s">
        <v>101</v>
      </c>
      <c r="G26" s="536">
        <v>0</v>
      </c>
      <c r="H26" s="537"/>
      <c r="I26" s="538"/>
      <c r="J26" s="32"/>
      <c r="K26" s="32"/>
      <c r="M26" s="30"/>
    </row>
    <row r="27" spans="2:14" ht="47.25" customHeight="1" x14ac:dyDescent="0.2">
      <c r="B27" s="103" t="s">
        <v>102</v>
      </c>
      <c r="C27" s="311" t="s">
        <v>86</v>
      </c>
      <c r="D27" s="312"/>
      <c r="E27" s="539"/>
      <c r="F27" s="33" t="s">
        <v>103</v>
      </c>
      <c r="G27" s="360" t="s">
        <v>182</v>
      </c>
      <c r="H27" s="361"/>
      <c r="I27" s="362"/>
      <c r="J27" s="29"/>
      <c r="K27" s="29"/>
      <c r="M27" s="30"/>
    </row>
    <row r="28" spans="2:14" ht="30" customHeight="1" x14ac:dyDescent="0.2">
      <c r="B28" s="366" t="s">
        <v>104</v>
      </c>
      <c r="C28" s="367"/>
      <c r="D28" s="367"/>
      <c r="E28" s="367"/>
      <c r="F28" s="367"/>
      <c r="G28" s="367"/>
      <c r="H28" s="367"/>
      <c r="I28" s="368"/>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71"/>
      <c r="D42" s="371"/>
      <c r="E42" s="371"/>
      <c r="F42" s="371"/>
      <c r="G42" s="371"/>
      <c r="H42" s="371"/>
      <c r="I42" s="372"/>
      <c r="J42" s="40"/>
      <c r="K42" s="40"/>
    </row>
    <row r="43" spans="2:11" ht="29.25" customHeight="1" x14ac:dyDescent="0.2">
      <c r="B43" s="366" t="s">
        <v>126</v>
      </c>
      <c r="C43" s="367"/>
      <c r="D43" s="367"/>
      <c r="E43" s="367"/>
      <c r="F43" s="367"/>
      <c r="G43" s="367"/>
      <c r="H43" s="367"/>
      <c r="I43" s="368"/>
      <c r="J43" s="64"/>
      <c r="K43" s="64"/>
    </row>
    <row r="44" spans="2:11" ht="32.25" customHeight="1" x14ac:dyDescent="0.2">
      <c r="B44" s="341"/>
      <c r="C44" s="342"/>
      <c r="D44" s="342"/>
      <c r="E44" s="342"/>
      <c r="F44" s="342"/>
      <c r="G44" s="342"/>
      <c r="H44" s="342"/>
      <c r="I44" s="343"/>
      <c r="J44" s="64"/>
      <c r="K44" s="64"/>
    </row>
    <row r="45" spans="2:11" ht="32.25" customHeight="1" x14ac:dyDescent="0.2">
      <c r="B45" s="344"/>
      <c r="C45" s="345"/>
      <c r="D45" s="345"/>
      <c r="E45" s="345"/>
      <c r="F45" s="345"/>
      <c r="G45" s="345"/>
      <c r="H45" s="345"/>
      <c r="I45" s="346"/>
      <c r="J45" s="40"/>
      <c r="K45" s="40"/>
    </row>
    <row r="46" spans="2:11" ht="32.25" customHeight="1" x14ac:dyDescent="0.2">
      <c r="B46" s="344"/>
      <c r="C46" s="345"/>
      <c r="D46" s="345"/>
      <c r="E46" s="345"/>
      <c r="F46" s="345"/>
      <c r="G46" s="345"/>
      <c r="H46" s="345"/>
      <c r="I46" s="346"/>
      <c r="J46" s="40"/>
      <c r="K46" s="40"/>
    </row>
    <row r="47" spans="2:11" ht="32.25" customHeight="1" x14ac:dyDescent="0.2">
      <c r="B47" s="344"/>
      <c r="C47" s="345"/>
      <c r="D47" s="345"/>
      <c r="E47" s="345"/>
      <c r="F47" s="345"/>
      <c r="G47" s="345"/>
      <c r="H47" s="345"/>
      <c r="I47" s="346"/>
      <c r="J47" s="40"/>
      <c r="K47" s="40"/>
    </row>
    <row r="48" spans="2:11" ht="32.25" customHeight="1" x14ac:dyDescent="0.2">
      <c r="B48" s="347"/>
      <c r="C48" s="348"/>
      <c r="D48" s="348"/>
      <c r="E48" s="348"/>
      <c r="F48" s="348"/>
      <c r="G48" s="348"/>
      <c r="H48" s="348"/>
      <c r="I48" s="349"/>
      <c r="J48" s="41"/>
      <c r="K48" s="41"/>
    </row>
    <row r="49" spans="2:11" ht="79.5" customHeight="1" x14ac:dyDescent="0.2">
      <c r="B49" s="21" t="s">
        <v>127</v>
      </c>
      <c r="C49" s="529"/>
      <c r="D49" s="530"/>
      <c r="E49" s="530"/>
      <c r="F49" s="530"/>
      <c r="G49" s="530"/>
      <c r="H49" s="530"/>
      <c r="I49" s="531"/>
      <c r="J49" s="42"/>
      <c r="K49" s="42"/>
    </row>
    <row r="50" spans="2:11" ht="26.25" customHeight="1" x14ac:dyDescent="0.2">
      <c r="B50" s="21" t="s">
        <v>128</v>
      </c>
      <c r="C50" s="532"/>
      <c r="D50" s="533"/>
      <c r="E50" s="533"/>
      <c r="F50" s="533"/>
      <c r="G50" s="533"/>
      <c r="H50" s="533"/>
      <c r="I50" s="534"/>
      <c r="J50" s="42"/>
      <c r="K50" s="42"/>
    </row>
    <row r="51" spans="2:11" ht="64.5" customHeight="1" x14ac:dyDescent="0.2">
      <c r="B51" s="133" t="s">
        <v>129</v>
      </c>
      <c r="C51" s="529"/>
      <c r="D51" s="530"/>
      <c r="E51" s="530"/>
      <c r="F51" s="530"/>
      <c r="G51" s="530"/>
      <c r="H51" s="530"/>
      <c r="I51" s="531"/>
      <c r="J51" s="42"/>
      <c r="K51" s="42"/>
    </row>
    <row r="52" spans="2:11" ht="29.25" customHeight="1" x14ac:dyDescent="0.2">
      <c r="B52" s="366" t="s">
        <v>130</v>
      </c>
      <c r="C52" s="367"/>
      <c r="D52" s="367"/>
      <c r="E52" s="367"/>
      <c r="F52" s="367"/>
      <c r="G52" s="367"/>
      <c r="H52" s="367"/>
      <c r="I52" s="368"/>
      <c r="J52" s="42"/>
      <c r="K52" s="42"/>
    </row>
    <row r="53" spans="2:11" ht="33" customHeight="1" x14ac:dyDescent="0.2">
      <c r="B53" s="376" t="s">
        <v>131</v>
      </c>
      <c r="C53" s="134" t="s">
        <v>132</v>
      </c>
      <c r="D53" s="377" t="s">
        <v>133</v>
      </c>
      <c r="E53" s="377"/>
      <c r="F53" s="377"/>
      <c r="G53" s="377" t="s">
        <v>134</v>
      </c>
      <c r="H53" s="377"/>
      <c r="I53" s="378"/>
      <c r="J53" s="43"/>
      <c r="K53" s="43"/>
    </row>
    <row r="54" spans="2:11" ht="31.5" customHeight="1" x14ac:dyDescent="0.2">
      <c r="B54" s="376"/>
      <c r="C54" s="113"/>
      <c r="D54" s="371"/>
      <c r="E54" s="371"/>
      <c r="F54" s="371"/>
      <c r="G54" s="379"/>
      <c r="H54" s="379"/>
      <c r="I54" s="380"/>
      <c r="J54" s="43"/>
      <c r="K54" s="43"/>
    </row>
    <row r="55" spans="2:11" ht="31.5" customHeight="1" x14ac:dyDescent="0.2">
      <c r="B55" s="133" t="s">
        <v>135</v>
      </c>
      <c r="C55" s="527" t="s">
        <v>173</v>
      </c>
      <c r="D55" s="528"/>
      <c r="E55" s="393" t="s">
        <v>136</v>
      </c>
      <c r="F55" s="393"/>
      <c r="G55" s="392" t="s">
        <v>158</v>
      </c>
      <c r="H55" s="392"/>
      <c r="I55" s="394"/>
      <c r="J55" s="45"/>
      <c r="K55" s="45"/>
    </row>
    <row r="56" spans="2:11" ht="31.5" customHeight="1" x14ac:dyDescent="0.2">
      <c r="B56" s="133" t="s">
        <v>137</v>
      </c>
      <c r="C56" s="371" t="str">
        <f>+'[3]HV 1'!C56:D56</f>
        <v>NICOLAS ADOLFO CORREAL HUERTAS</v>
      </c>
      <c r="D56" s="371"/>
      <c r="E56" s="395" t="s">
        <v>138</v>
      </c>
      <c r="F56" s="395"/>
      <c r="G56" s="392" t="str">
        <f>+'[6]HV 1'!G59:I59</f>
        <v>DIANA VIDAL</v>
      </c>
      <c r="H56" s="392"/>
      <c r="I56" s="394"/>
      <c r="J56" s="45"/>
      <c r="K56" s="45"/>
    </row>
    <row r="57" spans="2:11" ht="31.5" customHeight="1" x14ac:dyDescent="0.2">
      <c r="B57" s="133" t="s">
        <v>139</v>
      </c>
      <c r="C57" s="371"/>
      <c r="D57" s="371"/>
      <c r="E57" s="381" t="s">
        <v>140</v>
      </c>
      <c r="F57" s="382"/>
      <c r="G57" s="385"/>
      <c r="H57" s="386"/>
      <c r="I57" s="387"/>
      <c r="J57" s="46"/>
      <c r="K57" s="46"/>
    </row>
    <row r="58" spans="2:11" ht="31.5" customHeight="1" thickBot="1" x14ac:dyDescent="0.25">
      <c r="B58" s="84" t="s">
        <v>141</v>
      </c>
      <c r="C58" s="391"/>
      <c r="D58" s="391"/>
      <c r="E58" s="383"/>
      <c r="F58" s="384"/>
      <c r="G58" s="388"/>
      <c r="H58" s="389"/>
      <c r="I58" s="39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0"/>
      <c r="C1" s="403" t="s">
        <v>24</v>
      </c>
      <c r="D1" s="404"/>
      <c r="E1" s="404"/>
      <c r="F1" s="404"/>
      <c r="G1" s="404"/>
      <c r="H1" s="405"/>
      <c r="I1" s="406"/>
      <c r="J1" s="407"/>
    </row>
    <row r="2" spans="2:11" ht="18" customHeight="1" thickBot="1" x14ac:dyDescent="0.3">
      <c r="B2" s="401"/>
      <c r="C2" s="412" t="s">
        <v>25</v>
      </c>
      <c r="D2" s="413"/>
      <c r="E2" s="413"/>
      <c r="F2" s="413"/>
      <c r="G2" s="413"/>
      <c r="H2" s="414"/>
      <c r="I2" s="408"/>
      <c r="J2" s="409"/>
    </row>
    <row r="3" spans="2:11" ht="18" customHeight="1" thickBot="1" x14ac:dyDescent="0.3">
      <c r="B3" s="401"/>
      <c r="C3" s="412" t="s">
        <v>183</v>
      </c>
      <c r="D3" s="413"/>
      <c r="E3" s="413"/>
      <c r="F3" s="413"/>
      <c r="G3" s="413"/>
      <c r="H3" s="414"/>
      <c r="I3" s="408"/>
      <c r="J3" s="409"/>
    </row>
    <row r="4" spans="2:11" ht="18" customHeight="1" thickBot="1" x14ac:dyDescent="0.3">
      <c r="B4" s="402"/>
      <c r="C4" s="412" t="s">
        <v>143</v>
      </c>
      <c r="D4" s="413"/>
      <c r="E4" s="413"/>
      <c r="F4" s="414"/>
      <c r="G4" s="415" t="s">
        <v>190</v>
      </c>
      <c r="H4" s="416"/>
      <c r="I4" s="410"/>
      <c r="J4" s="411"/>
    </row>
    <row r="5" spans="2:11" ht="18" customHeight="1" thickBot="1" x14ac:dyDescent="0.3">
      <c r="B5" s="57"/>
      <c r="C5" s="58"/>
      <c r="D5" s="58"/>
      <c r="E5" s="58"/>
      <c r="F5" s="58"/>
      <c r="G5" s="58"/>
      <c r="H5" s="58"/>
      <c r="I5" s="58"/>
      <c r="J5" s="59"/>
    </row>
    <row r="6" spans="2:11" ht="51.75" customHeight="1" thickBot="1" x14ac:dyDescent="0.3">
      <c r="B6" s="1" t="s">
        <v>199</v>
      </c>
      <c r="C6" s="419" t="str">
        <f>+'[5]Sección 1. Metas - Magnitud'!C7</f>
        <v>1032 - Gestión y control de tránsito y transporte</v>
      </c>
      <c r="D6" s="420"/>
      <c r="E6" s="421"/>
      <c r="F6" s="60"/>
      <c r="G6" s="58"/>
      <c r="H6" s="58"/>
      <c r="I6" s="58"/>
      <c r="J6" s="59"/>
    </row>
    <row r="7" spans="2:11" ht="32.25" customHeight="1" thickBot="1" x14ac:dyDescent="0.3">
      <c r="B7" s="2" t="s">
        <v>0</v>
      </c>
      <c r="C7" s="419" t="str">
        <f>+'[5]Sección 1. Metas - Magnitud'!C8:F8</f>
        <v>Dirección de Control y Vigilancia</v>
      </c>
      <c r="D7" s="420"/>
      <c r="E7" s="421"/>
      <c r="F7" s="60"/>
      <c r="G7" s="58"/>
      <c r="H7" s="58"/>
      <c r="I7" s="58"/>
      <c r="J7" s="59"/>
    </row>
    <row r="8" spans="2:11" ht="32.25" customHeight="1" thickBot="1" x14ac:dyDescent="0.3">
      <c r="B8" s="2" t="s">
        <v>144</v>
      </c>
      <c r="C8" s="419" t="str">
        <f>+'[5]Sección 1. Metas - Magnitud'!C9:F9</f>
        <v>Subsecretaría de Servicios de la Movilidad</v>
      </c>
      <c r="D8" s="420"/>
      <c r="E8" s="421"/>
      <c r="F8" s="4"/>
      <c r="G8" s="58"/>
      <c r="H8" s="58"/>
      <c r="I8" s="58"/>
      <c r="J8" s="59"/>
    </row>
    <row r="9" spans="2:11" ht="33.75" customHeight="1" thickBot="1" x14ac:dyDescent="0.3">
      <c r="B9" s="2" t="s">
        <v>28</v>
      </c>
      <c r="C9" s="419" t="s">
        <v>184</v>
      </c>
      <c r="D9" s="420"/>
      <c r="E9" s="421"/>
      <c r="F9" s="60"/>
      <c r="G9" s="58"/>
      <c r="H9" s="58"/>
      <c r="I9" s="58"/>
      <c r="J9" s="59"/>
    </row>
    <row r="10" spans="2:11" ht="33.75" customHeight="1" thickBot="1" x14ac:dyDescent="0.3">
      <c r="B10" s="106" t="s">
        <v>197</v>
      </c>
      <c r="C10" s="419" t="str">
        <f>+'[6]HV 14'!F9</f>
        <v>14. Realizar 241 visitas administrativas y de seguimiento a empresas prestadoras del servicio público de transporte.</v>
      </c>
      <c r="D10" s="420"/>
      <c r="E10" s="421"/>
      <c r="F10" s="60"/>
      <c r="G10" s="58"/>
      <c r="H10" s="58"/>
      <c r="I10" s="58"/>
      <c r="J10" s="59"/>
    </row>
    <row r="11" spans="2:11" ht="34.5" customHeight="1" x14ac:dyDescent="0.25"/>
    <row r="12" spans="2:11" ht="21.75" customHeight="1" x14ac:dyDescent="0.25">
      <c r="B12" s="429" t="s">
        <v>218</v>
      </c>
      <c r="C12" s="430"/>
      <c r="D12" s="430"/>
      <c r="E12" s="430"/>
      <c r="F12" s="430"/>
      <c r="G12" s="430"/>
      <c r="H12" s="431"/>
      <c r="I12" s="557" t="s">
        <v>145</v>
      </c>
      <c r="J12" s="558"/>
      <c r="K12" s="558"/>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55"/>
    </row>
    <row r="16" spans="2:11" x14ac:dyDescent="0.25">
      <c r="B16" s="154"/>
      <c r="C16" s="155"/>
      <c r="D16" s="156"/>
      <c r="E16" s="157"/>
      <c r="F16" s="155"/>
      <c r="G16" s="156"/>
      <c r="H16" s="158"/>
      <c r="I16" s="159"/>
      <c r="J16" s="160"/>
      <c r="K16" s="556"/>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51" t="s">
        <v>17</v>
      </c>
      <c r="C19" s="552"/>
      <c r="D19" s="169">
        <f>SUM(D15:D16)</f>
        <v>0</v>
      </c>
      <c r="E19" s="553" t="s">
        <v>17</v>
      </c>
      <c r="F19" s="554"/>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Jazmin Torres Rodríguez</cp:lastModifiedBy>
  <cp:lastPrinted>2018-04-10T15:28:46Z</cp:lastPrinted>
  <dcterms:created xsi:type="dcterms:W3CDTF">2010-03-25T16:40:43Z</dcterms:created>
  <dcterms:modified xsi:type="dcterms:W3CDTF">2020-09-29T00:12:28Z</dcterms:modified>
</cp:coreProperties>
</file>