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328"/>
  <workbookPr showInkAnnotation="0" updateLinks="never" defaultThemeVersion="124226"/>
  <mc:AlternateContent xmlns:mc="http://schemas.openxmlformats.org/markup-compatibility/2006">
    <mc:Choice Requires="x15">
      <x15ac:absPath xmlns:x15ac="http://schemas.microsoft.com/office/spreadsheetml/2010/11/ac" url="C:\Users\ANDRES\Documents\CARPETAANDRES\NOVIEMBRE\Indicadores\REPORTEOCTUBRE\"/>
    </mc:Choice>
  </mc:AlternateContent>
  <xr:revisionPtr revIDLastSave="0" documentId="13_ncr:1_{BA048D89-5E21-442C-A223-5D0AEE5E8738}" xr6:coauthVersionLast="45" xr6:coauthVersionMax="45" xr10:uidLastSave="{00000000-0000-0000-0000-000000000000}"/>
  <bookViews>
    <workbookView xWindow="-120" yWindow="-120" windowWidth="20730" windowHeight="11160" tabRatio="453" firstSheet="3" activeTab="3" xr2:uid="{00000000-000D-0000-FFFF-FFFF00000000}"/>
  </bookViews>
  <sheets>
    <sheet name="Sección 3. Metas Producto" sheetId="5" state="hidden" r:id="rId1"/>
    <sheet name="MP - SIT" sheetId="62" state="hidden" r:id="rId2"/>
    <sheet name="Act.Meta_SIT" sheetId="63" state="hidden" r:id="rId3"/>
    <sheet name="META 1" sheetId="24" r:id="rId4"/>
    <sheet name="META 2" sheetId="67" r:id="rId5"/>
    <sheet name="META 3" sheetId="68" r:id="rId6"/>
    <sheet name="META 4" sheetId="69" r:id="rId7"/>
    <sheet name="HV 14" sheetId="47" state="hidden" r:id="rId8"/>
    <sheet name="Act. 14" sheetId="48" state="hidden" r:id="rId9"/>
    <sheet name="Hoja3" sheetId="66" state="hidden" r:id="rId10"/>
    <sheet name="Hoja1" sheetId="57" state="hidden" r:id="rId11"/>
  </sheets>
  <externalReferences>
    <externalReference r:id="rId12"/>
    <externalReference r:id="rId13"/>
    <externalReference r:id="rId14"/>
    <externalReference r:id="rId15"/>
    <externalReference r:id="rId16"/>
    <externalReference r:id="rId17"/>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#REF!</definedName>
    <definedName name="GRUPO_ETAREO" localSheetId="4">#REF!</definedName>
    <definedName name="GRUPO_ETAREO" localSheetId="5">#REF!</definedName>
    <definedName name="GRUPO_ETAREO" localSheetId="6">#REF!</definedName>
    <definedName name="GRUPO_ETAREO">#REF!</definedName>
    <definedName name="GRUPO_ETAREOS" localSheetId="7">#REF!</definedName>
    <definedName name="GRUPO_ETAREOS" localSheetId="3">#REF!</definedName>
    <definedName name="GRUPO_ETAREOS" localSheetId="4">#REF!</definedName>
    <definedName name="GRUPO_ETAREOS" localSheetId="5">#REF!</definedName>
    <definedName name="GRUPO_ETAREOS" localSheetId="6">#REF!</definedName>
    <definedName name="GRUPO_ETAREOS">#REF!</definedName>
    <definedName name="GRUPO_ETARIO" localSheetId="7">#REF!</definedName>
    <definedName name="GRUPO_ETARIO" localSheetId="3">#REF!</definedName>
    <definedName name="GRUPO_ETARIO" localSheetId="4">#REF!</definedName>
    <definedName name="GRUPO_ETARIO" localSheetId="5">#REF!</definedName>
    <definedName name="GRUPO_ETARIO" localSheetId="6">#REF!</definedName>
    <definedName name="GRUPO_ETARIO">#REF!</definedName>
    <definedName name="GRUPO_ETNICO" localSheetId="7">#REF!</definedName>
    <definedName name="GRUPO_ETNICO" localSheetId="3">#REF!</definedName>
    <definedName name="GRUPO_ETNICO" localSheetId="4">#REF!</definedName>
    <definedName name="GRUPO_ETNICO" localSheetId="5">#REF!</definedName>
    <definedName name="GRUPO_ETNICO" localSheetId="6">#REF!</definedName>
    <definedName name="GRUPO_ETNICO">#REF!</definedName>
    <definedName name="GRUPOETNICO" localSheetId="7">#REF!</definedName>
    <definedName name="GRUPOETNICO" localSheetId="3">#REF!</definedName>
    <definedName name="GRUPOETNICO" localSheetId="4">#REF!</definedName>
    <definedName name="GRUPOETNICO" localSheetId="5">#REF!</definedName>
    <definedName name="GRUPOETNICO" localSheetId="6">#REF!</definedName>
    <definedName name="GRUPOETNICO">#REF!</definedName>
    <definedName name="GRUPOS_ETNICOS" localSheetId="4">#REF!</definedName>
    <definedName name="GRUPOS_ETNICOS" localSheetId="5">#REF!</definedName>
    <definedName name="GRUPOS_ETNICOS" localSheetId="6">#REF!</definedName>
    <definedName name="GRUPOS_ETNICOS">#REF!</definedName>
    <definedName name="LOCALIDAD" localSheetId="7">#REF!</definedName>
    <definedName name="LOCALIDAD" localSheetId="3">#REF!</definedName>
    <definedName name="LOCALIDAD" localSheetId="4">#REF!</definedName>
    <definedName name="LOCALIDAD" localSheetId="5">#REF!</definedName>
    <definedName name="LOCALIDAD" localSheetId="6">#REF!</definedName>
    <definedName name="LOCALIDAD">#REF!</definedName>
    <definedName name="LOCALIZACION" localSheetId="7">#REF!</definedName>
    <definedName name="LOCALIZACION" localSheetId="3">#REF!</definedName>
    <definedName name="LOCALIZACION" localSheetId="4">#REF!</definedName>
    <definedName name="LOCALIZACION" localSheetId="5">#REF!</definedName>
    <definedName name="LOCALIZACION" localSheetId="6">#REF!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7" i="69" l="1"/>
  <c r="E28" i="68"/>
  <c r="D27" i="69"/>
  <c r="G27" i="69"/>
  <c r="H27" i="69" s="1"/>
  <c r="I27" i="69" s="1"/>
  <c r="C27" i="68"/>
  <c r="F27" i="68" s="1"/>
  <c r="D27" i="68"/>
  <c r="E27" i="68" s="1"/>
  <c r="D27" i="67"/>
  <c r="G27" i="67" s="1"/>
  <c r="C27" i="67"/>
  <c r="F27" i="67" s="1"/>
  <c r="G27" i="24"/>
  <c r="H27" i="24" s="1"/>
  <c r="I27" i="24" s="1"/>
  <c r="F27" i="24"/>
  <c r="G27" i="68"/>
  <c r="H27" i="68" s="1"/>
  <c r="I27" i="68" s="1"/>
  <c r="O24" i="68"/>
  <c r="E32" i="69"/>
  <c r="E31" i="69"/>
  <c r="E30" i="69"/>
  <c r="E29" i="69"/>
  <c r="E28" i="69"/>
  <c r="E27" i="69"/>
  <c r="E32" i="68"/>
  <c r="E31" i="68"/>
  <c r="E30" i="68"/>
  <c r="E29" i="68"/>
  <c r="E32" i="67"/>
  <c r="E31" i="67"/>
  <c r="E30" i="67"/>
  <c r="E29" i="67"/>
  <c r="E28" i="67"/>
  <c r="E27" i="67"/>
  <c r="E32" i="24"/>
  <c r="E31" i="24"/>
  <c r="E30" i="24"/>
  <c r="E29" i="24"/>
  <c r="E28" i="24"/>
  <c r="E27" i="24"/>
  <c r="P23" i="68"/>
  <c r="I18" i="63"/>
  <c r="G18" i="63"/>
  <c r="D18" i="63"/>
  <c r="C8" i="63"/>
  <c r="C7" i="63"/>
  <c r="C6" i="63"/>
  <c r="D30" i="62"/>
  <c r="D31" i="62"/>
  <c r="I31" i="62" s="1"/>
  <c r="O13" i="5"/>
  <c r="AA13" i="5" s="1"/>
  <c r="AB13" i="5" s="1"/>
  <c r="K27" i="66"/>
  <c r="L25" i="66"/>
  <c r="L27" i="66" s="1"/>
  <c r="M27" i="66" s="1"/>
  <c r="L21" i="66"/>
  <c r="L17" i="66"/>
  <c r="L13" i="66"/>
  <c r="I19" i="48"/>
  <c r="D19" i="48"/>
  <c r="C10" i="48"/>
  <c r="C8" i="48"/>
  <c r="C7" i="48"/>
  <c r="C6" i="48"/>
  <c r="G56" i="47"/>
  <c r="C56" i="47"/>
  <c r="K13" i="5"/>
  <c r="AA17" i="5"/>
  <c r="AB17" i="5" s="1"/>
  <c r="G56" i="62"/>
  <c r="C56" i="62"/>
  <c r="G41" i="62"/>
  <c r="G40" i="62"/>
  <c r="G39" i="62"/>
  <c r="G38" i="62"/>
  <c r="G37" i="62"/>
  <c r="G36" i="62"/>
  <c r="G35" i="62"/>
  <c r="G34" i="62"/>
  <c r="G33" i="62"/>
  <c r="G32" i="62"/>
  <c r="G31" i="62"/>
  <c r="G30" i="62"/>
  <c r="F30" i="62"/>
  <c r="W15" i="5"/>
  <c r="U15" i="5"/>
  <c r="W13" i="5"/>
  <c r="V13" i="5"/>
  <c r="U13" i="5"/>
  <c r="AA21" i="5"/>
  <c r="AC21" i="5" s="1"/>
  <c r="AA19" i="5"/>
  <c r="AB19" i="5" s="1"/>
  <c r="G31" i="47"/>
  <c r="G32" i="47"/>
  <c r="G33" i="47"/>
  <c r="G34" i="47"/>
  <c r="G35" i="47"/>
  <c r="G36" i="47"/>
  <c r="G37" i="47"/>
  <c r="G38" i="47"/>
  <c r="G39" i="47"/>
  <c r="G40" i="47"/>
  <c r="G41" i="47"/>
  <c r="I21" i="5"/>
  <c r="B21" i="5"/>
  <c r="I19" i="5"/>
  <c r="B19" i="5"/>
  <c r="I17" i="5"/>
  <c r="B17" i="5"/>
  <c r="F30" i="47"/>
  <c r="F31" i="47" s="1"/>
  <c r="F32" i="47" s="1"/>
  <c r="F33" i="47" s="1"/>
  <c r="F34" i="47" s="1"/>
  <c r="F35" i="47" s="1"/>
  <c r="F36" i="47" s="1"/>
  <c r="F37" i="47" s="1"/>
  <c r="F38" i="47" s="1"/>
  <c r="F39" i="47" s="1"/>
  <c r="F40" i="47" s="1"/>
  <c r="F41" i="47" s="1"/>
  <c r="D30" i="47"/>
  <c r="D31" i="47" s="1"/>
  <c r="I30" i="47"/>
  <c r="S15" i="5"/>
  <c r="T15" i="5"/>
  <c r="X15" i="5"/>
  <c r="Z15" i="5"/>
  <c r="L15" i="5"/>
  <c r="M15" i="5"/>
  <c r="L13" i="5"/>
  <c r="M13" i="5"/>
  <c r="N13" i="5"/>
  <c r="N15" i="5"/>
  <c r="B15" i="5"/>
  <c r="B13" i="5"/>
  <c r="G30" i="47"/>
  <c r="A11" i="5"/>
  <c r="C9" i="5"/>
  <c r="C8" i="5"/>
  <c r="C7" i="5"/>
  <c r="Y15" i="5"/>
  <c r="X13" i="5"/>
  <c r="Z13" i="5"/>
  <c r="Y13" i="5"/>
  <c r="S13" i="5"/>
  <c r="T13" i="5"/>
  <c r="K15" i="5"/>
  <c r="V15" i="5"/>
  <c r="AB21" i="5"/>
  <c r="J13" i="5"/>
  <c r="I13" i="5" s="1"/>
  <c r="J15" i="5"/>
  <c r="AC15" i="5" s="1"/>
  <c r="I30" i="62"/>
  <c r="H30" i="47"/>
  <c r="I15" i="5"/>
  <c r="AA15" i="5"/>
  <c r="AB15" i="5" s="1"/>
  <c r="AC17" i="5"/>
  <c r="F31" i="62"/>
  <c r="F32" i="62"/>
  <c r="F33" i="62" s="1"/>
  <c r="F34" i="62" s="1"/>
  <c r="F35" i="62" s="1"/>
  <c r="F36" i="62" s="1"/>
  <c r="F37" i="62" s="1"/>
  <c r="F38" i="62" s="1"/>
  <c r="F39" i="62" s="1"/>
  <c r="F40" i="62" s="1"/>
  <c r="F41" i="62" s="1"/>
  <c r="H30" i="62"/>
  <c r="H27" i="67" l="1"/>
  <c r="I27" i="67" s="1"/>
  <c r="D32" i="47"/>
  <c r="I31" i="47"/>
  <c r="H31" i="47"/>
  <c r="D32" i="62"/>
  <c r="AC19" i="5"/>
  <c r="H31" i="62"/>
  <c r="AC13" i="5"/>
  <c r="H32" i="47" l="1"/>
  <c r="I32" i="47"/>
  <c r="D33" i="47"/>
  <c r="I32" i="62"/>
  <c r="H32" i="62"/>
  <c r="D33" i="62"/>
  <c r="D34" i="47" l="1"/>
  <c r="H33" i="47"/>
  <c r="I33" i="47"/>
  <c r="I33" i="62"/>
  <c r="D34" i="62"/>
  <c r="H33" i="62"/>
  <c r="D35" i="62" l="1"/>
  <c r="H34" i="62"/>
  <c r="I34" i="62"/>
  <c r="D35" i="47"/>
  <c r="I34" i="47"/>
  <c r="H34" i="47"/>
  <c r="I35" i="47" l="1"/>
  <c r="H35" i="47"/>
  <c r="D36" i="47"/>
  <c r="H35" i="62"/>
  <c r="D36" i="62"/>
  <c r="I35" i="62"/>
  <c r="H36" i="47" l="1"/>
  <c r="I36" i="47"/>
  <c r="D37" i="47"/>
  <c r="D37" i="62"/>
  <c r="H36" i="62"/>
  <c r="I36" i="62"/>
  <c r="H37" i="47" l="1"/>
  <c r="D38" i="47"/>
  <c r="I37" i="47"/>
  <c r="D38" i="62"/>
  <c r="H37" i="62"/>
  <c r="I37" i="62"/>
  <c r="D39" i="62" l="1"/>
  <c r="H38" i="62"/>
  <c r="I38" i="62"/>
  <c r="D39" i="47"/>
  <c r="I38" i="47"/>
  <c r="H38" i="47"/>
  <c r="D40" i="47" l="1"/>
  <c r="H39" i="47"/>
  <c r="I39" i="47"/>
  <c r="H39" i="62"/>
  <c r="I39" i="62"/>
  <c r="D40" i="62"/>
  <c r="I40" i="62" l="1"/>
  <c r="H40" i="62"/>
  <c r="D41" i="62"/>
  <c r="I40" i="47"/>
  <c r="H40" i="47"/>
  <c r="D41" i="47"/>
  <c r="H41" i="62" l="1"/>
  <c r="I41" i="62"/>
  <c r="H41" i="47"/>
  <c r="I41"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3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3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3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3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6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<sst xmlns="http://schemas.openxmlformats.org/spreadsheetml/2006/main" count="896" uniqueCount="358">
  <si>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</si>
  <si>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</si>
  <si>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</si>
  <si>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</si>
  <si>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</si>
  <si>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</si>
  <si>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</si>
  <si>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</si>
  <si>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</si>
  <si>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</si>
  <si>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</si>
  <si>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</si>
  <si>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</si>
  <si>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</si>
  <si>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</si>
  <si>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</si>
  <si>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</si>
  <si>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</si>
  <si>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</si>
  <si>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</si>
  <si>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</si>
  <si>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</si>
  <si>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</si>
  <si>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</si>
  <si>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</si>
  <si>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</si>
  <si>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</si>
  <si>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</si>
  <si>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</si>
  <si>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</si>
  <si>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</si>
  <si>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</si>
  <si>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</si>
  <si>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</si>
  <si>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</si>
  <si>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</si>
  <si>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</si>
  <si>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</si>
  <si>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</si>
  <si>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</si>
  <si>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</si>
  <si>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</si>
  <si>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</si>
  <si>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</si>
  <si>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</si>
  <si>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</si>
  <si>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</si>
  <si>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</si>
  <si>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</si>
  <si>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</si>
  <si>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</si>
  <si>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</si>
  <si>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</si>
  <si>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</si>
  <si>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</si>
  <si>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</si>
  <si>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</si>
  <si>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</si>
  <si>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</si>
  <si>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</si>
  <si>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</si>
  <si>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</si>
  <si>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</si>
  <si>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</si>
  <si>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</si>
  <si>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</si>
  <si>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</si>
  <si>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</si>
  <si>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</si>
  <si>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</si>
  <si>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</si>
  <si>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</si>
  <si>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</si>
  <si>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</si>
  <si>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</si>
  <si>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</si>
  <si>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</si>
  <si>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</si>
  <si>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</si>
  <si>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</si>
  <si>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</si>
  <si>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</si>
  <si>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</si>
  <si>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</si>
  <si>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</si>
  <si>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</si>
  <si>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</si>
  <si>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</si>
  <si>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</si>
  <si>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</si>
  <si>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</si>
  <si>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</si>
  <si>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</si>
  <si>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</si>
  <si>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</si>
  <si>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</si>
  <si>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</si>
  <si>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</si>
  <si>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</si>
  <si>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</si>
  <si>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</si>
  <si>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</si>
  <si>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</si>
  <si>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</si>
  <si>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</si>
  <si>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</si>
  <si>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</si>
  <si>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</si>
  <si>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</si>
  <si>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</si>
  <si>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</si>
  <si>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</si>
  <si>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</si>
  <si>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</si>
  <si>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</si>
  <si>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</si>
  <si>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</si>
  <si>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</si>
  <si>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</si>
  <si>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</si>
  <si>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</si>
  <si>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</si>
  <si>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</si>
  <si>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</si>
  <si>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</si>
  <si>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</si>
  <si>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</si>
  <si>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</si>
  <si>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</si>
  <si>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</si>
  <si>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</si>
  <si>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</si>
  <si>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</si>
  <si>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</si>
  <si>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</si>
  <si>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</si>
  <si>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</si>
  <si>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</si>
  <si>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</si>
  <si>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</si>
  <si>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</si>
  <si>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</si>
  <si>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</si>
  <si>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</si>
  <si>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</si>
  <si>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</si>
  <si>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</si>
  <si>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</si>
  <si>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</si>
  <si>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</si>
  <si>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</si>
  <si>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</si>
  <si>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</si>
  <si>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</si>
  <si>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</si>
  <si>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</si>
  <si>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</si>
  <si>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</si>
  <si>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</si>
  <si>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</si>
  <si>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</si>
  <si>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</si>
  <si>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</si>
  <si>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</si>
  <si>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</si>
  <si>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</si>
  <si>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</si>
  <si>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</si>
  <si>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</si>
  <si>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</si>
  <si>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</si>
  <si>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</si>
  <si>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</si>
  <si>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</si>
  <si>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</si>
  <si>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</si>
  <si>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</si>
  <si>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</si>
  <si>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</si>
  <si>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</si>
  <si>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</si>
  <si>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</si>
  <si>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</si>
  <si>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</si>
  <si>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</si>
  <si>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</si>
  <si>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</si>
  <si>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</si>
  <si>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</si>
  <si>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</si>
  <si>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</si>
  <si>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</si>
  <si>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</si>
  <si>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</si>
  <si>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</si>
  <si>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</si>
  <si>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</si>
  <si>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</si>
  <si>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</si>
  <si>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</si>
  <si>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</si>
  <si>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</si>
  <si>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</si>
  <si>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</si>
  <si>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</si>
  <si>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</si>
  <si>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</si>
  <si>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</si>
  <si>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</si>
  <si>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</si>
  <si>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</si>
  <si>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</si>
  <si>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</si>
  <si>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</si>
  <si>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</si>
  <si>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</si>
  <si>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</si>
  <si>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</si>
  <si>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</si>
  <si>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</si>
  <si>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</si>
  <si>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</si>
  <si>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</si>
  <si>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</si>
  <si>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</si>
  <si>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</si>
  <si>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</si>
  <si>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</si>
  <si>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</si>
  <si>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</si>
  <si>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</si>
  <si>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</si>
  <si>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</si>
  <si>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</si>
  <si>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</si>
  <si>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</si>
  <si>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</si>
  <si>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</si>
  <si>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</si>
  <si>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</si>
  <si>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</si>
  <si>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</si>
  <si>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</si>
  <si>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</si>
  <si>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</si>
  <si>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</si>
  <si>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</si>
  <si>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</si>
  <si>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</si>
  <si>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</si>
  <si>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</si>
  <si>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</si>
  <si>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</si>
  <si>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</si>
  <si>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</si>
  <si>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</si>
  <si>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</si>
  <si>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</si>
  <si>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</si>
  <si>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</si>
  <si>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</si>
  <si>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</si>
  <si>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</si>
  <si>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</si>
  <si>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</si>
  <si>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</si>
  <si>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</si>
  <si>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</si>
  <si>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</si>
  <si>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</si>
  <si>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</si>
  <si>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</si>
  <si>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</si>
  <si>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</si>
  <si>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</si>
  <si>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</si>
  <si>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</si>
  <si>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</si>
  <si>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</si>
  <si>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</si>
  <si>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</si>
  <si>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</si>
  <si>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</si>
  <si>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</si>
  <si>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</si>
  <si>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</si>
  <si>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</si>
  <si>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</si>
  <si>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</si>
  <si>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Subdirección de Atención a la Fauna</t>
  </si>
  <si>
    <t>Consolidar 1 escuadrón anticrueldad con mayor capacidad de respuesta en la atención de casos por presunto maltrato animal.</t>
  </si>
  <si>
    <t>Atender 60.000 animales a través de programas en brigadas, urgencias veterinarias, adopción, custodia, maltrato, comportamiento, identificación u otros que sean requeridos.</t>
  </si>
  <si>
    <t>Esterilizar 356.000 perros y gatos  priorizando las localidades con mayores cifras poblacionales estimadas.</t>
  </si>
  <si>
    <t>Servicio para la atención de animales en condición de vulnerabilidad a través de los programas del IDPYBA en Bogotá</t>
  </si>
  <si>
    <t>Proteger la vida y promover el bienestar de los animales, a través de la atención integral y el control poblacional digno, generando un escenario sostenible y seguro para animales y ciudadanía.</t>
  </si>
  <si>
    <t>Desarrollar e implementar un programa de atención integral a la fauna sinantrópica del Distrito Capital incluyendo un piloto para realizar un diagnóstico sobre enjambres en Bogotá.</t>
  </si>
  <si>
    <t>Desarrollar 1 línea base para la atención de animales sinantropicos incluyendo un diagnóstico para el manejo de enjambres de abejas en el D.C.</t>
  </si>
  <si>
    <t>Porcentaje (%) de avance en la construcción del documento diagnóstico y la batería de indicadores y metas.</t>
  </si>
  <si>
    <t>porcentaje %</t>
  </si>
  <si>
    <t>porcentaje de avance programado</t>
  </si>
  <si>
    <t>Porcentaje (%)</t>
  </si>
  <si>
    <t xml:space="preserve">Hace referencia al porcentaje de avance acumulado </t>
  </si>
  <si>
    <t>Hace referencia al porcentaje de avance programado para el periodo de medición.</t>
  </si>
  <si>
    <t>Lider Area Fauna Domestica - Johanna Morales
Profesionales Sinántropicos - Mauricio Cano - Lina tarazona</t>
  </si>
  <si>
    <t>Lider Area Registro y Control- Julian Tarquino
Lider Area Fauna Domestica  - Johanna Morales
Lider Area Custodia y Adopciones - Vanessa Villegas
Profesional Programa Escuadrón Anticrueldad - Paola Garzon
Profesional Comando Granja - Paola Garzon
Profesionales Urgencias - Miguel Acevedo - Alejandra Escobar
Profesionales Brigadas  - Miguel Acevedo - Magda Arevalo
Profesional Custodia - Victor Montoya</t>
  </si>
  <si>
    <t>60.000 animales atendidos en los programas de atención integral de la fauna doméstica del Distrito Capital.</t>
  </si>
  <si>
    <t>Fortalecer el Escuadrón Anticrueldad mediante la ampliación de la capacidad de respuesta frente a casos de maltrato animal en la Línea 123 y en el equipo técnico especializado del IDPYBA.</t>
  </si>
  <si>
    <t>Realizar la esterilización de 356.000 animales en el Distrito Capital</t>
  </si>
  <si>
    <t>PM01</t>
  </si>
  <si>
    <t>PM05</t>
  </si>
  <si>
    <t>PM05 - PM01</t>
  </si>
  <si>
    <t>Lider Area Fauna Domestica  - Johanna Morales
Profesional Fauna - Johanna Diaz</t>
  </si>
  <si>
    <t>Lider Area Registro y Control  - Julian Tarquino
Profesional Programa en atención por Maltrato - Paola Garzon</t>
  </si>
  <si>
    <t>Número</t>
  </si>
  <si>
    <t>Numero de escuadrones fortalecidos</t>
  </si>
  <si>
    <t>(Numero de Escuadrones fortalecidos / Numero de Escaudrones Programados) * 100%</t>
  </si>
  <si>
    <t>Numero de Escuadrones fortalecidos</t>
  </si>
  <si>
    <t>Numero</t>
  </si>
  <si>
    <t>Permite medir el avance obetnido en el periodo.</t>
  </si>
  <si>
    <t>permite medir la cantidad programada para el periodo</t>
  </si>
  <si>
    <t>-</t>
  </si>
  <si>
    <t>Numero de animales esterilizados</t>
  </si>
  <si>
    <t>numero de animales programados a esterilizar</t>
  </si>
  <si>
    <t>permite medir la cantidad de animales esterilizados</t>
  </si>
  <si>
    <t>Permite medir la cantidad de animales programados para estirilizar.</t>
  </si>
  <si>
    <t>Contribuye al control poblacional de los perros y gatos en la ciudad, asi como en temas relacionados con la salud publica.</t>
  </si>
  <si>
    <t>Numero de animales atendidos</t>
  </si>
  <si>
    <t>Numero de animales programados</t>
  </si>
  <si>
    <t>La variable permite medir la cantidad de animales atendidos.</t>
  </si>
  <si>
    <t>La variable permite medir la cantidad de animales programados.</t>
  </si>
  <si>
    <t>La meta es menor, toda vez que se estima para un periodo corto de ejecución.</t>
  </si>
  <si>
    <t>Número de animales esterilizados</t>
  </si>
  <si>
    <t>Número de animales atendidos en el Distrito Capital por los diferentes programas del Instituto</t>
  </si>
  <si>
    <t>(Porcentaje de avance obtenido  / porcentaje de avance programado) *100%</t>
  </si>
  <si>
    <t>Porcentaje de avance obtenido</t>
  </si>
  <si>
    <t>Julio 2020</t>
  </si>
  <si>
    <t>* Prestar servicios veterinarios a la fauna domestica en estado vulnerable, en condicion de abandono y en habitabilidad de calle.
* La oferta de programas en atención por maltrato, atención en salud animal, urgencias veterinarias, adopción, custodia y/o brigadas de salud, pemite fortalecer los procesos de protección y bienestar animal en la ciudad.
* Se brinda la oportunidad a caninos y felinos en encontrar un hogar responsable a traves del proceso de adopción.</t>
  </si>
  <si>
    <t>El origen de los datos proviene del reporte mensual realizado por el area junto con los soportes en medio magnetico (bases en excel, historias clinicas, documentos tecnicos, informes, actas entre otros).</t>
  </si>
  <si>
    <t xml:space="preserve">
El indicador "Animales atendidos en el Distrito Capital", permite llevar seguimiento a la cantidad de animales en condición vulnerable que son atendidos a través de los programas en brigadas, urgencias veterinarias, adopción, custodia, maltrato, comportamiento, identificación, sinantropicos u otros que sean requeridos. 
De esta forma y entendiendo como atención integral la prestación de uno o varios servicios de acuerdo con las necesidades físicas y comportamentales del individuo, para el conteo de los animales atendidos en la Unidad de Cuidado Animal por procesos relacionados con la protección y la adopción (custodia, valoración en comportamiento y adopción), suman a la ejecución de la meta aquellos animales que ingresan a la UCA por abandono o son remitidos por otras entidades, ya que los demás animales son remitidos por programas del instituto y ya han sido contados previamente. 
En cuanto al servicio de identificación, si bien es cierto que todo animal atendido por el Instituto debe ser debidamente identificado, para el conteo de la meta sumaran aquellos animales que son implantados con microchip a través de la realización de jornadas masivas de identificación.
</t>
  </si>
  <si>
    <t>Con el fortalecimiento del Escuadron Anticrueldad se contribuye en la protección y el bienestar animal en el Distrito Capital.</t>
  </si>
  <si>
    <t>El indicador  "Numero de Animales esterilizados" permite llevar seguimiento a la cantidad de animales (perros y gatos) esterilizados.</t>
  </si>
  <si>
    <t>El indicador tiene por objeto medir el porcentaje de avance en la ejecución, a traves del seguimiento de un cronograma de actividades propuesto para lograr el 10% de avance para el 2020.</t>
  </si>
  <si>
    <t>El indicador  "Numero de escuadrones fortalecidos" tiene por objeto medir el avance de ejecución, a traves del seguimiento de un cronograma de actividades propuesto para el fortalecimiento del escuadron anticrueldad.</t>
  </si>
  <si>
    <t>(Numero de animales atendidos / Numero de animales programados) * 100%</t>
  </si>
  <si>
    <t>(Numero de animales esterilizados / numero de animales programados para esterilizar) * 100%</t>
  </si>
  <si>
    <t>Profesional Administrativa - Marcela Plazas Torres</t>
  </si>
  <si>
    <t>Numero de Escuadrones Programados</t>
  </si>
  <si>
    <t>Con corte al 30 de octubre se logro una magnitud ejecutada acumulada del 6,19%, lo que corresponde al 61,90% de lo programado.</t>
  </si>
  <si>
    <t>Se da continuidad al programa que construye y brinda lineamientos tecnicos para el manejo y la atención de animales sinantropicos, priorizando las palomas de plaza y las abejas.</t>
  </si>
  <si>
    <t>Subdirector de Atención a la Fauna - Fernando Antonio Mendigaña Páez</t>
  </si>
  <si>
    <t xml:space="preserve">Para el mes de octubre se obtuvo una magnitud ejecutada acumulada del 0,0676, lo que corresponde al 67,56% de lo programado. </t>
  </si>
  <si>
    <t>En el mes de octubre se obtuvo una magnitud ejecutada acumulada de 13.731 esterilizaciones, lo que corresponde al 98,08% de lo programado.</t>
  </si>
  <si>
    <t>En el mes de octubre se esterilizaron 2.523 animales (1138 perros y 1385 gatos), desagregados por localidad de la siguiente manera:
Usaquén 208. Santa Fe 63, San Cristóbal 262, Usme 286, Tunjuelito 118, Bosa 85, Kennedy 190, Fontibón 50, Engativá 149, Suba 189, Los Mártires 139, Antonio Nariño 122, Puente Aranda 62, La Candelaria 69, Rafael Uribe Uribe 236, Ciudad Bolívar 219 y Sumapaz 76.</t>
  </si>
  <si>
    <t xml:space="preserve">• Se realizaron 293 visitas de verificación de condiciones de bienestar en el mes de octubre, desagregados por localidad de la siguiente manera:
Usaquén 17, Chapinero 10, Santa Fe 24, San Cristóbal 16, Usme 6, Tunjuelito 21, Bosa 28, Kennedy 15, Fontibón 38, Engativá 41, Suba 12, Barrios Unidos 8, Teusaquillo 4, Los Mártires 1, Antonio Nariño 6, Puente Aranda 4, La Candelaria 8, Rafael Uribe Uribe 17 y Ciudad Bolívar 17.
* Se realizó ajuste al procedimiento relacionado con la atención por presunto maltrato, ajustando la ruta de atención - flujograma.
* Se adelantó reunión de seguimiento al plan piloto para la atención de casos por presunto maltrato a través de la línea 123.
</t>
  </si>
  <si>
    <t xml:space="preserve">El avance en magnitud del 1,75 % corresponde a las siguientes actividades:
• Se realizarón dos (2) censos poblacionales de palomas.
• Se realizaron cuatro (4) visitas técnicas de acuerdo con los requerimientos realizados por parte de la ciudadanía.
• Se realizo la revisión y ajuste del documento del programa en atención para la fauna sinantropica.
* Se obtuvo avance en la estructuración de la Guia para el manejo y control de las poblaciones de palomas de plaza en el Distrito Capital, un proyecto en conjunto con la Secretaria Distrital de Ambiente.
* Se elaboro un preliminar de una cartilla de memorias del evento "Dia Mundial de las Abejas".
• Se avanzó en el documento "diagnóstico del manejo y condiciones de bienestar animal de la especie Apis mellifera en el DistritoCapital",fortaleciendo conceptualmente el componente clinico.
</t>
  </si>
  <si>
    <t>Se hizo necesario realizar ajustes al estudio previo relacionado con el proceso de la Unidad de Atención de palomas, por lo que se espera sea adjudicado en el mes de noviembre.</t>
  </si>
  <si>
    <t>Para el mes de octubre se obtuvo una magnitud ejecutada acumulada de 8265 animales, lo que correponde al 93,87% de lo programado.</t>
  </si>
  <si>
    <r>
      <t xml:space="preserve">En el mes de octubre se obtuvieron los siguientes avances en ejecución de la meta:
• Se atendieron </t>
    </r>
    <r>
      <rPr>
        <b/>
        <sz val="9"/>
        <color theme="1"/>
        <rFont val="Arial"/>
        <family val="2"/>
      </rPr>
      <t xml:space="preserve">261 </t>
    </r>
    <r>
      <rPr>
        <sz val="9"/>
        <color theme="1"/>
        <rFont val="Arial"/>
        <family val="2"/>
      </rPr>
      <t>animales</t>
    </r>
    <r>
      <rPr>
        <b/>
        <sz val="9"/>
        <color theme="1"/>
        <rFont val="Arial"/>
        <family val="2"/>
      </rPr>
      <t xml:space="preserve"> </t>
    </r>
    <r>
      <rPr>
        <sz val="9"/>
        <color theme="1"/>
        <rFont val="Arial"/>
        <family val="2"/>
      </rPr>
      <t xml:space="preserve">(155 perros, 40 gatos, 8 aves ornamentales, 7 palomas, 1 equido, 46 aves de corral y 4 lagomorfos)  por presunto maltrato.
• Se atendieron </t>
    </r>
    <r>
      <rPr>
        <b/>
        <sz val="9"/>
        <color theme="1"/>
        <rFont val="Arial"/>
        <family val="2"/>
      </rPr>
      <t xml:space="preserve">171 </t>
    </r>
    <r>
      <rPr>
        <sz val="9"/>
        <color theme="1"/>
        <rFont val="Arial"/>
        <family val="2"/>
      </rPr>
      <t>animales</t>
    </r>
    <r>
      <rPr>
        <b/>
        <sz val="9"/>
        <color theme="1"/>
        <rFont val="Arial"/>
        <family val="2"/>
      </rPr>
      <t xml:space="preserve"> </t>
    </r>
    <r>
      <rPr>
        <sz val="9"/>
        <color theme="1"/>
        <rFont val="Arial"/>
        <family val="2"/>
      </rPr>
      <t xml:space="preserve">(125 perros y 46 gatos) animales por urgencias veterinarias.
• Se valoraron </t>
    </r>
    <r>
      <rPr>
        <b/>
        <sz val="9"/>
        <color theme="1"/>
        <rFont val="Arial"/>
        <family val="2"/>
      </rPr>
      <t xml:space="preserve">1103 </t>
    </r>
    <r>
      <rPr>
        <sz val="9"/>
        <color theme="1"/>
        <rFont val="Arial"/>
        <family val="2"/>
      </rPr>
      <t>animales</t>
    </r>
    <r>
      <rPr>
        <b/>
        <sz val="9"/>
        <color theme="1"/>
        <rFont val="Arial"/>
        <family val="2"/>
      </rPr>
      <t xml:space="preserve"> </t>
    </r>
    <r>
      <rPr>
        <sz val="9"/>
        <color theme="1"/>
        <rFont val="Arial"/>
        <family val="2"/>
      </rPr>
      <t xml:space="preserve">(881 perros y 222 gatos)  a través de brigadas médicas.
• Ingresaron </t>
    </r>
    <r>
      <rPr>
        <b/>
        <sz val="9"/>
        <color theme="1"/>
        <rFont val="Arial"/>
        <family val="2"/>
      </rPr>
      <t xml:space="preserve">50 </t>
    </r>
    <r>
      <rPr>
        <sz val="9"/>
        <color theme="1"/>
        <rFont val="Arial"/>
        <family val="2"/>
      </rPr>
      <t>animales</t>
    </r>
    <r>
      <rPr>
        <b/>
        <sz val="9"/>
        <color theme="1"/>
        <rFont val="Arial"/>
        <family val="2"/>
      </rPr>
      <t xml:space="preserve"> </t>
    </r>
    <r>
      <rPr>
        <sz val="9"/>
        <color theme="1"/>
        <rFont val="Arial"/>
        <family val="2"/>
      </rPr>
      <t xml:space="preserve">(38 perros y 12 gatos) a la Unidad de Cuidado Animal por situación de  abandono o remitidos por entidades como bomberos, policía y la Secretaria Distrital de Salud para la prestación del servicio de custodia. 
* Se identificaron </t>
    </r>
    <r>
      <rPr>
        <b/>
        <sz val="9"/>
        <color theme="1"/>
        <rFont val="Arial"/>
        <family val="2"/>
      </rPr>
      <t xml:space="preserve">2644 </t>
    </r>
    <r>
      <rPr>
        <sz val="9"/>
        <color theme="1"/>
        <rFont val="Arial"/>
        <family val="2"/>
      </rPr>
      <t xml:space="preserve">animales (1395 perros y 1249 gatos) a tarves de jornadas de identificación.
De otra parte, se realizaron las siguientes actividades de gestión:
• Se entregaron 50 animales (35 perros y 15 gatos) en adopción.
• Se da continnuidad al desarrollo de acciones complementarias a los tratamientos tradicionales de comportamiento con aumento de la actividad física (uso de trotadora) de los animales, aromaterapia y músicoterapia.
• se contó con 358 animales residentes en la unidad de cuidado animal con corte al 30 de octubre.
• Se presto atención integral y especializada a 274 animales silvestres, asi como la emisión de 71 conceptos tecnicos de disposición final mediante el convenio suscrito con la UDCA. La atención se realizará hasta la entrega formal de los especímenes y la puesta en operación del centro por parte de la autoridad ambiental.
• Cabe mencionar que para el presente periodo  el Instituto Distrital de Protección y Bienestar Animal a traves de los diferentes programas identifico 2590 animales.
Nota: Las cifras resaltadas en negrilla corresponden al desagregado de la magnitud ejecutada mensual. Para efectos de analisis, interpretar de acuerdo al objetivo y descripción del indicador.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</si>
</sst>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 #,##0_-;_-* &quot;-&quot;_-;_-@_-"/>
    <numFmt numFmtId="43" formatCode="_-* #,##0.00_-;\-* #,##0.00_-;_-* &quot;-&quot;??_-;_-@_-"/>
    <numFmt numFmtId="164" formatCode="&quot;$&quot;\ #,##0_);[Red]\(&quot;$&quot;\ #,##0\)"/>
    <numFmt numFmtId="165" formatCode="_(* #,##0_);_(* \(#,##0\);_(* &quot;-&quot;_);_(@_)"/>
    <numFmt numFmtId="166" formatCode="_(&quot;$&quot;\ * #,##0.00_);_(&quot;$&quot;\ * \(#,##0.00\);_(&quot;$&quot;\ * &quot;-&quot;??_);_(@_)"/>
    <numFmt numFmtId="167" formatCode="_(* #,##0.00_);_(* \(#,##0.00\);_(* &quot;-&quot;??_);_(@_)"/>
    <numFmt numFmtId="168" formatCode="_-* #,##0.00\ &quot;€&quot;_-;\-* #,##0.00\ &quot;€&quot;_-;_-* &quot;-&quot;??\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 numFmtId="175" formatCode="_(* #,##0.0000_);_(* \(#,##0.0000\);_(* &quot;-&quot;??_);_(@_)"/>
    <numFmt numFmtId="176" formatCode="_(* #,##0.00000_);_(* \(#,##0.00000\);_(* &quot;-&quot;??_);_(@_)"/>
    <numFmt numFmtId="177" formatCode="_(* #,##0.0_);_(* \(#,##0.0\);_(* &quot;-&quot;??_);_(@_)"/>
    <numFmt numFmtId="178" formatCode="0.000%"/>
    <numFmt numFmtId="179" formatCode="0.000"/>
  </numFmts>
  <fonts count="77"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9"/>
      <color theme="0"/>
      <name val="Arial"/>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s>
  <borders count="6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5"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9" fillId="39" borderId="56"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40" fillId="0" borderId="57"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5"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7" fontId="35" fillId="0" borderId="0" applyFont="0" applyFill="0" applyBorder="0" applyAlignment="0" applyProtection="0"/>
    <xf numFmtId="165"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7"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60"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1"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2"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3"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571">
    <xf numFmtId="0" fontId="0" fillId="0" borderId="0" xfId="0"/>
    <xf numFmtId="0" fontId="52" fillId="0" borderId="11" xfId="0" applyFont="1" applyBorder="1" applyAlignment="1" applyProtection="1">
      <alignment vertical="center" wrapText="1"/>
    </xf>
    <xf numFmtId="0" fontId="52" fillId="0" borderId="12" xfId="0" applyFont="1" applyBorder="1" applyAlignment="1" applyProtection="1">
      <alignment vertical="center" wrapText="1"/>
    </xf>
    <xf numFmtId="0" fontId="53" fillId="0" borderId="0" xfId="0" applyFont="1" applyProtection="1"/>
    <xf numFmtId="0" fontId="52" fillId="0" borderId="0" xfId="0" applyFont="1" applyBorder="1" applyAlignment="1" applyProtection="1">
      <alignment horizontal="center" vertical="center" wrapText="1"/>
    </xf>
    <xf numFmtId="0" fontId="54" fillId="0" borderId="0" xfId="0" applyFont="1" applyProtection="1"/>
    <xf numFmtId="0" fontId="55" fillId="0" borderId="0" xfId="0" applyFont="1" applyFill="1"/>
    <xf numFmtId="0" fontId="56" fillId="0" borderId="0" xfId="0" applyFont="1"/>
    <xf numFmtId="0" fontId="57" fillId="0" borderId="0" xfId="0" applyFont="1" applyAlignment="1">
      <alignment horizontal="center"/>
    </xf>
    <xf numFmtId="0" fontId="57" fillId="0" borderId="0" xfId="0" applyFont="1"/>
    <xf numFmtId="0" fontId="56" fillId="0" borderId="0" xfId="0" applyFont="1" applyFill="1"/>
    <xf numFmtId="0" fontId="53" fillId="0" borderId="0" xfId="0" applyFont="1" applyFill="1"/>
    <xf numFmtId="0" fontId="53" fillId="0" borderId="0" xfId="0" applyFont="1"/>
    <xf numFmtId="0" fontId="57" fillId="0" borderId="0" xfId="0" applyFont="1" applyFill="1" applyBorder="1" applyAlignment="1" applyProtection="1">
      <alignment horizontal="center" vertical="center" wrapText="1"/>
      <protection locked="0"/>
    </xf>
    <xf numFmtId="0" fontId="58" fillId="0" borderId="0" xfId="1327" applyFont="1" applyFill="1" applyAlignment="1" applyProtection="1">
      <alignment vertical="center" wrapText="1"/>
    </xf>
    <xf numFmtId="0" fontId="3" fillId="0" borderId="0" xfId="1371" applyFont="1" applyFill="1" applyBorder="1" applyAlignment="1" applyProtection="1">
      <alignment horizontal="center" vertical="center"/>
    </xf>
    <xf numFmtId="0" fontId="57" fillId="0" borderId="0" xfId="1371" applyFont="1" applyFill="1" applyBorder="1" applyAlignment="1">
      <alignment horizontal="center" vertical="center"/>
    </xf>
    <xf numFmtId="0" fontId="59" fillId="0" borderId="0" xfId="1371" applyFont="1" applyFill="1" applyBorder="1" applyAlignment="1">
      <alignment horizontal="center" vertical="center"/>
    </xf>
    <xf numFmtId="0" fontId="12" fillId="0" borderId="0" xfId="1371" applyFont="1" applyFill="1" applyBorder="1" applyAlignment="1">
      <alignment horizontal="center" vertical="top" wrapText="1"/>
    </xf>
    <xf numFmtId="0" fontId="8" fillId="52" borderId="10" xfId="1371" applyFont="1" applyFill="1" applyBorder="1" applyAlignment="1">
      <alignment vertical="center" wrapText="1"/>
    </xf>
    <xf numFmtId="0" fontId="12" fillId="0" borderId="0" xfId="1371" applyFont="1" applyFill="1" applyBorder="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Fill="1" applyAlignment="1" applyProtection="1">
      <alignment vertical="center"/>
    </xf>
    <xf numFmtId="0" fontId="12" fillId="0" borderId="0" xfId="1371" applyFont="1" applyFill="1" applyBorder="1" applyAlignment="1">
      <alignment horizontal="left" vertical="center" wrapText="1"/>
    </xf>
    <xf numFmtId="0" fontId="12" fillId="0" borderId="0" xfId="1371" applyFont="1" applyFill="1" applyBorder="1" applyAlignment="1">
      <alignment horizontal="center" vertical="center" wrapText="1"/>
    </xf>
    <xf numFmtId="0" fontId="11" fillId="0" borderId="0" xfId="1371" applyFont="1" applyFill="1" applyBorder="1" applyAlignment="1">
      <alignment horizontal="center" vertical="center" wrapText="1"/>
    </xf>
    <xf numFmtId="0" fontId="13" fillId="0" borderId="0" xfId="1371" applyFont="1" applyFill="1" applyBorder="1" applyAlignment="1">
      <alignment horizontal="center" vertical="center"/>
    </xf>
    <xf numFmtId="9" fontId="11" fillId="0" borderId="0" xfId="1496" applyFont="1" applyFill="1" applyBorder="1" applyAlignment="1">
      <alignment horizontal="center" vertical="center"/>
    </xf>
    <xf numFmtId="0" fontId="60" fillId="0" borderId="0" xfId="1327" applyFont="1" applyFill="1" applyAlignment="1" applyProtection="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Fill="1" applyBorder="1" applyAlignment="1" applyProtection="1">
      <alignment horizontal="center" vertical="center" wrapText="1"/>
      <protection locked="0"/>
    </xf>
    <xf numFmtId="0" fontId="3" fillId="0" borderId="0" xfId="1371" applyFont="1" applyFill="1" applyBorder="1" applyAlignment="1">
      <alignment horizontal="center" vertical="center"/>
    </xf>
    <xf numFmtId="0" fontId="56" fillId="0" borderId="0" xfId="0" applyFont="1" applyFill="1" applyBorder="1" applyAlignment="1">
      <alignment horizontal="center" vertical="center"/>
    </xf>
    <xf numFmtId="0" fontId="3" fillId="0" borderId="0" xfId="1371" applyFont="1" applyFill="1" applyBorder="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Font="1" applyFill="1" applyBorder="1" applyAlignment="1" applyProtection="1">
      <alignment horizontal="center" vertical="center"/>
      <protection locked="0"/>
    </xf>
    <xf numFmtId="0" fontId="4" fillId="0" borderId="0" xfId="1371" applyFont="1" applyFill="1" applyBorder="1" applyAlignment="1" applyProtection="1">
      <alignment vertical="center" wrapText="1"/>
      <protection locked="0"/>
    </xf>
    <xf numFmtId="0" fontId="63" fillId="0" borderId="0" xfId="0" applyFont="1" applyFill="1" applyAlignment="1" applyProtection="1">
      <alignment horizontal="center"/>
    </xf>
    <xf numFmtId="0" fontId="3" fillId="24" borderId="0" xfId="1371" applyFont="1" applyFill="1" applyAlignment="1">
      <alignment horizontal="center" vertical="center"/>
    </xf>
    <xf numFmtId="0" fontId="4" fillId="24" borderId="0" xfId="1371" applyFont="1" applyFill="1" applyAlignment="1">
      <alignment vertical="center"/>
    </xf>
    <xf numFmtId="0" fontId="4" fillId="24" borderId="0" xfId="1371" applyFont="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0" fontId="4" fillId="0" borderId="0" xfId="1371" applyFont="1" applyFill="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Border="1" applyAlignment="1" applyProtection="1">
      <alignment horizontal="center"/>
      <protection locked="0"/>
    </xf>
    <xf numFmtId="0" fontId="57" fillId="0" borderId="0" xfId="0" applyFont="1" applyBorder="1" applyAlignment="1" applyProtection="1">
      <alignment horizontal="center" vertical="center" wrapText="1"/>
      <protection locked="0"/>
    </xf>
    <xf numFmtId="0" fontId="51" fillId="0" borderId="0" xfId="0" applyFont="1" applyBorder="1" applyAlignment="1">
      <alignment horizontal="center"/>
    </xf>
    <xf numFmtId="0" fontId="52" fillId="0" borderId="0" xfId="0" applyFont="1" applyBorder="1" applyAlignment="1" applyProtection="1">
      <alignment vertical="center" wrapText="1"/>
    </xf>
    <xf numFmtId="0" fontId="0" fillId="0" borderId="0" xfId="0" applyAlignment="1">
      <alignment horizontal="center"/>
    </xf>
    <xf numFmtId="0" fontId="51" fillId="0" borderId="0" xfId="0" applyFont="1" applyFill="1" applyBorder="1" applyAlignment="1">
      <alignment horizontal="center" vertical="center" wrapText="1"/>
    </xf>
    <xf numFmtId="9" fontId="66" fillId="53" borderId="10" xfId="1495" applyFont="1" applyFill="1" applyBorder="1" applyAlignment="1">
      <alignment horizontal="center" vertical="center" wrapText="1"/>
    </xf>
    <xf numFmtId="0" fontId="59" fillId="0" borderId="0" xfId="1371" applyFont="1" applyFill="1" applyBorder="1" applyAlignment="1">
      <alignment horizontal="center" vertical="center"/>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pplyProtection="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Border="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Fill="1"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Fill="1" applyProtection="1">
      <protection locked="0"/>
    </xf>
    <xf numFmtId="0" fontId="9" fillId="0" borderId="0" xfId="0" applyFont="1" applyFill="1" applyBorder="1" applyAlignment="1" applyProtection="1">
      <alignment vertical="top" wrapText="1"/>
      <protection locked="0"/>
    </xf>
    <xf numFmtId="0" fontId="9" fillId="0" borderId="0" xfId="0" applyFont="1" applyFill="1" applyBorder="1" applyAlignment="1" applyProtection="1">
      <alignment horizontal="center" vertical="center" wrapText="1"/>
      <protection locked="0"/>
    </xf>
    <xf numFmtId="0" fontId="54" fillId="0" borderId="0" xfId="0" applyFont="1" applyFill="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5"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6" xfId="0" applyFont="1" applyFill="1" applyBorder="1" applyAlignment="1">
      <alignment horizontal="center" vertical="center" wrapText="1"/>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9" fillId="50" borderId="0" xfId="0" applyFont="1" applyFill="1" applyBorder="1" applyAlignment="1" applyProtection="1">
      <alignment horizontal="center" vertical="center" wrapText="1"/>
      <protection locked="0"/>
    </xf>
    <xf numFmtId="0" fontId="52" fillId="50" borderId="12" xfId="0" applyFont="1" applyFill="1" applyBorder="1" applyAlignment="1" applyProtection="1">
      <alignment vertical="center" wrapText="1"/>
    </xf>
    <xf numFmtId="0" fontId="51" fillId="0" borderId="10" xfId="0" applyFont="1" applyFill="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Fill="1" applyBorder="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Fill="1" applyProtection="1">
      <protection locked="0"/>
    </xf>
    <xf numFmtId="0" fontId="8" fillId="0" borderId="0" xfId="0" applyFont="1" applyFill="1" applyBorder="1" applyAlignment="1" applyProtection="1">
      <alignment horizontal="center" vertical="center" wrapText="1"/>
      <protection locked="0"/>
    </xf>
    <xf numFmtId="0" fontId="70" fillId="50" borderId="0" xfId="0" applyFont="1" applyFill="1" applyBorder="1" applyProtection="1">
      <protection locked="0"/>
    </xf>
    <xf numFmtId="0" fontId="70" fillId="0" borderId="0" xfId="0" applyFont="1" applyFill="1" applyProtection="1">
      <protection locked="0"/>
    </xf>
    <xf numFmtId="0" fontId="5" fillId="0" borderId="0" xfId="0" applyFont="1" applyFill="1" applyProtection="1">
      <protection locked="0"/>
    </xf>
    <xf numFmtId="0" fontId="70" fillId="50" borderId="0" xfId="0" applyFont="1" applyFill="1" applyProtection="1">
      <protection locked="0"/>
    </xf>
    <xf numFmtId="0" fontId="71" fillId="0" borderId="0" xfId="0" applyFont="1" applyFill="1" applyProtection="1">
      <protection locked="0"/>
    </xf>
    <xf numFmtId="0" fontId="15" fillId="0" borderId="10" xfId="0" applyFont="1" applyFill="1" applyBorder="1" applyAlignment="1" applyProtection="1">
      <alignment horizontal="left" vertical="center" wrapText="1"/>
      <protection locked="0"/>
    </xf>
    <xf numFmtId="0" fontId="15" fillId="0" borderId="10" xfId="0" applyFont="1" applyFill="1" applyBorder="1" applyAlignment="1" applyProtection="1">
      <alignment vertical="center" wrapText="1"/>
      <protection locked="0"/>
    </xf>
    <xf numFmtId="43" fontId="70" fillId="0" borderId="0" xfId="0" applyNumberFormat="1" applyFont="1" applyFill="1" applyProtection="1">
      <protection locked="0"/>
    </xf>
    <xf numFmtId="9" fontId="70" fillId="0" borderId="0" xfId="1495" applyFont="1" applyFill="1" applyProtection="1">
      <protection locked="0"/>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5" fontId="35" fillId="0" borderId="0" xfId="1251" applyFont="1"/>
    <xf numFmtId="165"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1" fontId="65" fillId="26" borderId="10" xfId="1250" applyNumberFormat="1" applyFont="1" applyFill="1" applyBorder="1" applyAlignment="1">
      <alignment horizontal="center" vertical="center"/>
    </xf>
    <xf numFmtId="167" fontId="9" fillId="26" borderId="10" xfId="1250" applyFont="1" applyFill="1" applyBorder="1" applyAlignment="1">
      <alignment horizontal="center" vertical="center"/>
    </xf>
    <xf numFmtId="171" fontId="65" fillId="60" borderId="10" xfId="1250" applyNumberFormat="1" applyFont="1" applyFill="1" applyBorder="1" applyAlignment="1">
      <alignment horizontal="center" vertical="center"/>
    </xf>
    <xf numFmtId="167"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0" xfId="0" applyFont="1" applyFill="1" applyBorder="1" applyAlignment="1">
      <alignment horizontal="center" vertical="center" wrapText="1"/>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5"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0" fontId="8" fillId="61" borderId="16" xfId="1371" applyFont="1" applyFill="1" applyBorder="1" applyAlignment="1">
      <alignment horizontal="left" vertical="center" wrapText="1"/>
    </xf>
    <xf numFmtId="0" fontId="8" fillId="61" borderId="37" xfId="1371" applyFont="1" applyFill="1" applyBorder="1" applyAlignment="1">
      <alignment horizontal="left" vertical="center" wrapText="1"/>
    </xf>
    <xf numFmtId="0" fontId="8" fillId="61" borderId="10" xfId="1371" applyFont="1" applyFill="1" applyBorder="1" applyAlignment="1">
      <alignment vertical="center" wrapText="1"/>
    </xf>
    <xf numFmtId="0" fontId="8" fillId="61" borderId="17" xfId="1371" applyFont="1" applyFill="1" applyBorder="1" applyAlignment="1">
      <alignment vertical="top" wrapText="1"/>
    </xf>
    <xf numFmtId="0" fontId="8" fillId="61" borderId="16" xfId="1371" applyFont="1" applyFill="1" applyBorder="1" applyAlignment="1">
      <alignment horizontal="center" vertical="center" wrapText="1"/>
    </xf>
    <xf numFmtId="0" fontId="8" fillId="61" borderId="10" xfId="0" applyFont="1" applyFill="1" applyBorder="1" applyAlignment="1">
      <alignment horizontal="center" vertical="center" wrapText="1"/>
    </xf>
    <xf numFmtId="0" fontId="8" fillId="61" borderId="18" xfId="1371" applyFont="1" applyFill="1" applyBorder="1" applyAlignment="1">
      <alignment horizontal="center" vertical="center" wrapText="1"/>
    </xf>
    <xf numFmtId="0" fontId="8" fillId="61" borderId="16" xfId="1371" applyFont="1" applyFill="1" applyBorder="1" applyAlignment="1">
      <alignment horizontal="center" vertical="center"/>
    </xf>
    <xf numFmtId="0" fontId="8" fillId="61" borderId="10" xfId="1371" applyFont="1" applyFill="1" applyBorder="1" applyAlignment="1" applyProtection="1">
      <alignment horizontal="justify" vertical="center" wrapText="1"/>
      <protection locked="0"/>
    </xf>
    <xf numFmtId="0" fontId="8" fillId="61" borderId="10" xfId="1371" applyFont="1" applyFill="1" applyBorder="1" applyAlignment="1">
      <alignment horizontal="justify" vertical="center" wrapText="1"/>
    </xf>
    <xf numFmtId="0" fontId="8" fillId="61" borderId="10" xfId="1371" applyFont="1" applyFill="1" applyBorder="1" applyAlignment="1">
      <alignment horizontal="justify" vertical="center"/>
    </xf>
    <xf numFmtId="1" fontId="9" fillId="24" borderId="47" xfId="1496" applyNumberFormat="1" applyFont="1" applyFill="1" applyBorder="1" applyAlignment="1">
      <alignment vertical="center" wrapText="1"/>
    </xf>
    <xf numFmtId="167" fontId="9" fillId="24" borderId="20" xfId="1250" applyFont="1" applyFill="1" applyBorder="1" applyAlignment="1">
      <alignment horizontal="center" vertical="center"/>
    </xf>
    <xf numFmtId="0" fontId="8" fillId="61" borderId="10" xfId="1371" applyFont="1" applyFill="1" applyBorder="1" applyAlignment="1" applyProtection="1">
      <alignment horizontal="center" vertical="center" wrapText="1"/>
      <protection locked="0"/>
    </xf>
    <xf numFmtId="0" fontId="9" fillId="0" borderId="10" xfId="1371" applyFont="1" applyFill="1" applyBorder="1" applyAlignment="1">
      <alignment horizontal="center" vertical="center"/>
    </xf>
    <xf numFmtId="0" fontId="8" fillId="61" borderId="10" xfId="1371" applyFont="1" applyFill="1" applyBorder="1" applyAlignment="1">
      <alignment horizontal="left" vertical="center" wrapText="1"/>
    </xf>
    <xf numFmtId="0" fontId="8" fillId="61" borderId="10" xfId="1371" applyFont="1" applyFill="1" applyBorder="1" applyAlignment="1">
      <alignment horizontal="center" vertical="center" wrapText="1"/>
    </xf>
    <xf numFmtId="10" fontId="9" fillId="24" borderId="20" xfId="1250" applyNumberFormat="1" applyFont="1" applyFill="1" applyBorder="1" applyAlignment="1">
      <alignment horizontal="center" vertical="center"/>
    </xf>
    <xf numFmtId="10" fontId="56" fillId="0" borderId="10" xfId="0" applyNumberFormat="1" applyFont="1" applyBorder="1" applyAlignment="1">
      <alignment horizontal="center"/>
    </xf>
    <xf numFmtId="9" fontId="56" fillId="0" borderId="10" xfId="0" applyNumberFormat="1" applyFont="1" applyBorder="1" applyAlignment="1">
      <alignment horizontal="center"/>
    </xf>
    <xf numFmtId="1" fontId="9" fillId="24" borderId="20" xfId="1496" applyNumberFormat="1" applyFont="1" applyFill="1" applyBorder="1" applyAlignment="1">
      <alignment horizontal="center" vertical="center" wrapText="1"/>
    </xf>
    <xf numFmtId="0" fontId="9" fillId="0" borderId="18" xfId="1371" applyFont="1" applyFill="1" applyBorder="1" applyAlignment="1">
      <alignment horizontal="center" vertical="center"/>
    </xf>
    <xf numFmtId="1" fontId="9" fillId="24" borderId="18" xfId="1496" applyNumberFormat="1" applyFont="1" applyFill="1" applyBorder="1" applyAlignment="1">
      <alignment horizontal="center" vertical="center" wrapText="1"/>
    </xf>
    <xf numFmtId="0" fontId="8" fillId="61" borderId="16" xfId="1371" applyFont="1" applyFill="1" applyBorder="1" applyAlignment="1" applyProtection="1">
      <alignment horizontal="justify" vertical="center" wrapText="1"/>
      <protection locked="0"/>
    </xf>
    <xf numFmtId="0" fontId="8" fillId="61" borderId="16" xfId="1371" applyFont="1" applyFill="1" applyBorder="1" applyAlignment="1">
      <alignment horizontal="justify" vertical="center" wrapText="1"/>
    </xf>
    <xf numFmtId="0" fontId="8" fillId="61" borderId="16" xfId="1371" applyFont="1" applyFill="1" applyBorder="1" applyAlignment="1">
      <alignment horizontal="justify" vertical="center"/>
    </xf>
    <xf numFmtId="0" fontId="8" fillId="61" borderId="16" xfId="1371" applyFont="1" applyFill="1" applyBorder="1" applyAlignment="1">
      <alignment vertical="center" wrapText="1"/>
    </xf>
    <xf numFmtId="0" fontId="8" fillId="61" borderId="21" xfId="1371" applyFont="1" applyFill="1" applyBorder="1" applyAlignment="1">
      <alignment horizontal="justify" vertical="center" wrapText="1"/>
    </xf>
    <xf numFmtId="171" fontId="65" fillId="24" borderId="10" xfId="1250" applyNumberFormat="1" applyFont="1" applyFill="1" applyBorder="1" applyAlignment="1">
      <alignment horizontal="center" vertical="center"/>
    </xf>
    <xf numFmtId="171" fontId="9" fillId="24" borderId="20" xfId="1250" applyNumberFormat="1" applyFont="1" applyFill="1" applyBorder="1" applyAlignment="1">
      <alignment horizontal="center" vertical="center"/>
    </xf>
    <xf numFmtId="1" fontId="9" fillId="24" borderId="47" xfId="1496" applyNumberFormat="1" applyFont="1" applyFill="1" applyBorder="1" applyAlignment="1">
      <alignment horizontal="center" vertical="center" wrapText="1"/>
    </xf>
    <xf numFmtId="171" fontId="65" fillId="24" borderId="10" xfId="1250" applyNumberFormat="1" applyFont="1" applyFill="1" applyBorder="1" applyAlignment="1">
      <alignment vertical="center"/>
    </xf>
    <xf numFmtId="9" fontId="56" fillId="0" borderId="10" xfId="1495" applyFont="1" applyBorder="1" applyAlignment="1">
      <alignment horizontal="center"/>
    </xf>
    <xf numFmtId="2" fontId="53" fillId="0" borderId="0" xfId="0" applyNumberFormat="1" applyFont="1" applyFill="1"/>
    <xf numFmtId="176" fontId="65" fillId="24" borderId="10" xfId="1250" applyNumberFormat="1" applyFont="1" applyFill="1" applyBorder="1" applyAlignment="1">
      <alignment horizontal="center" vertical="center"/>
    </xf>
    <xf numFmtId="176" fontId="9" fillId="24" borderId="20" xfId="1250" applyNumberFormat="1" applyFont="1" applyFill="1" applyBorder="1" applyAlignment="1">
      <alignment horizontal="center" vertical="center"/>
    </xf>
    <xf numFmtId="10" fontId="56" fillId="0" borderId="10" xfId="1495" applyNumberFormat="1" applyFont="1" applyBorder="1" applyAlignment="1">
      <alignment horizontal="center"/>
    </xf>
    <xf numFmtId="14" fontId="9" fillId="0" borderId="10" xfId="1371" applyNumberFormat="1" applyFont="1" applyFill="1" applyBorder="1" applyAlignment="1" applyProtection="1">
      <alignment horizontal="center" vertical="center" wrapText="1"/>
      <protection locked="0"/>
    </xf>
    <xf numFmtId="0" fontId="76" fillId="0" borderId="0" xfId="1327" applyFont="1" applyFill="1" applyAlignment="1" applyProtection="1">
      <alignment vertical="center" wrapText="1"/>
    </xf>
    <xf numFmtId="0" fontId="76" fillId="0" borderId="0" xfId="0" applyFont="1" applyFill="1"/>
    <xf numFmtId="0" fontId="76" fillId="0" borderId="0" xfId="1327" applyFont="1" applyFill="1" applyAlignment="1" applyProtection="1">
      <alignment vertical="center"/>
    </xf>
    <xf numFmtId="10" fontId="76" fillId="0" borderId="0" xfId="1327" applyNumberFormat="1" applyFont="1" applyFill="1" applyAlignment="1" applyProtection="1">
      <alignment vertical="center"/>
    </xf>
    <xf numFmtId="9" fontId="76" fillId="0" borderId="0" xfId="0" applyNumberFormat="1" applyFont="1" applyFill="1"/>
    <xf numFmtId="10" fontId="76" fillId="0" borderId="0" xfId="0" applyNumberFormat="1" applyFont="1" applyFill="1"/>
    <xf numFmtId="10" fontId="56" fillId="0" borderId="10" xfId="1495" applyNumberFormat="1" applyFont="1" applyBorder="1" applyAlignment="1">
      <alignment horizontal="center" vertical="center"/>
    </xf>
    <xf numFmtId="10" fontId="56" fillId="0" borderId="10" xfId="0" applyNumberFormat="1" applyFont="1" applyBorder="1" applyAlignment="1">
      <alignment horizontal="center" vertical="center"/>
    </xf>
    <xf numFmtId="178" fontId="61" fillId="0" borderId="0" xfId="1495" applyNumberFormat="1" applyFont="1" applyFill="1" applyBorder="1" applyAlignment="1">
      <alignment horizontal="center" vertical="center" wrapText="1"/>
    </xf>
    <xf numFmtId="9" fontId="56" fillId="0" borderId="10" xfId="1495" applyFont="1" applyBorder="1" applyAlignment="1">
      <alignment horizontal="center" vertical="center"/>
    </xf>
    <xf numFmtId="9" fontId="56" fillId="0" borderId="10" xfId="0" applyNumberFormat="1" applyFont="1" applyBorder="1" applyAlignment="1">
      <alignment horizontal="center" vertical="center"/>
    </xf>
    <xf numFmtId="179" fontId="59" fillId="0" borderId="0" xfId="1371" applyNumberFormat="1" applyFont="1" applyFill="1" applyBorder="1" applyAlignment="1">
      <alignment horizontal="center" vertical="center"/>
    </xf>
    <xf numFmtId="179" fontId="11" fillId="0" borderId="0" xfId="1371" applyNumberFormat="1" applyFont="1" applyFill="1" applyBorder="1" applyAlignment="1">
      <alignment horizontal="center" vertical="center" wrapText="1"/>
    </xf>
    <xf numFmtId="179" fontId="61" fillId="0" borderId="0" xfId="1495" applyNumberFormat="1" applyFont="1" applyFill="1" applyBorder="1" applyAlignment="1">
      <alignment horizontal="center" vertical="center" wrapText="1"/>
    </xf>
    <xf numFmtId="179" fontId="53" fillId="0" borderId="0" xfId="0" applyNumberFormat="1" applyFont="1" applyFill="1"/>
    <xf numFmtId="10" fontId="65" fillId="0" borderId="10" xfId="1250" applyNumberFormat="1" applyFont="1" applyFill="1" applyBorder="1" applyAlignment="1">
      <alignment horizontal="center" vertical="center"/>
    </xf>
    <xf numFmtId="0" fontId="73" fillId="0" borderId="10"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center" vertical="center" wrapText="1"/>
      <protection hidden="1"/>
    </xf>
    <xf numFmtId="0" fontId="15" fillId="0" borderId="10" xfId="0" applyFont="1" applyFill="1" applyBorder="1" applyAlignment="1" applyProtection="1">
      <alignment horizontal="center" vertical="center" wrapText="1"/>
      <protection locked="0"/>
    </xf>
    <xf numFmtId="0" fontId="70" fillId="0" borderId="10" xfId="0" applyFont="1" applyFill="1" applyBorder="1" applyAlignment="1" applyProtection="1">
      <alignment horizontal="center"/>
      <protection locked="0"/>
    </xf>
    <xf numFmtId="0" fontId="5" fillId="0" borderId="17"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167" fontId="15" fillId="51" borderId="17" xfId="1250" applyNumberFormat="1" applyFont="1" applyFill="1" applyBorder="1" applyAlignment="1" applyProtection="1">
      <alignment vertical="center" wrapText="1"/>
      <protection hidden="1"/>
    </xf>
    <xf numFmtId="167" fontId="15" fillId="51" borderId="19" xfId="1250" applyNumberFormat="1" applyFont="1" applyFill="1" applyBorder="1" applyAlignment="1" applyProtection="1">
      <alignment vertical="center" wrapText="1"/>
      <protection hidden="1"/>
    </xf>
    <xf numFmtId="167" fontId="15" fillId="0" borderId="17" xfId="1250" applyNumberFormat="1" applyFont="1" applyFill="1" applyBorder="1" applyAlignment="1" applyProtection="1">
      <alignment vertical="center" wrapText="1"/>
      <protection hidden="1"/>
    </xf>
    <xf numFmtId="167" fontId="15" fillId="0" borderId="19" xfId="1250" applyNumberFormat="1" applyFont="1" applyFill="1" applyBorder="1" applyAlignment="1" applyProtection="1">
      <alignment vertical="center" wrapText="1"/>
      <protection hidden="1"/>
    </xf>
    <xf numFmtId="0" fontId="73" fillId="0" borderId="10" xfId="0" applyFont="1" applyFill="1" applyBorder="1" applyAlignment="1" applyProtection="1">
      <alignment horizontal="center" vertical="center"/>
      <protection locked="0"/>
    </xf>
    <xf numFmtId="171" fontId="15" fillId="0" borderId="10" xfId="1250" applyNumberFormat="1" applyFont="1" applyFill="1" applyBorder="1" applyAlignment="1" applyProtection="1">
      <alignment vertical="center" wrapText="1"/>
      <protection hidden="1"/>
    </xf>
    <xf numFmtId="167" fontId="5" fillId="0" borderId="17" xfId="1250" applyFont="1" applyFill="1" applyBorder="1" applyAlignment="1" applyProtection="1">
      <alignment horizontal="center" vertical="center" wrapText="1"/>
      <protection hidden="1"/>
    </xf>
    <xf numFmtId="167" fontId="5" fillId="0" borderId="19" xfId="1250" applyFont="1" applyFill="1" applyBorder="1" applyAlignment="1" applyProtection="1">
      <alignment horizontal="center" vertical="center" wrapText="1"/>
      <protection hidden="1"/>
    </xf>
    <xf numFmtId="170" fontId="5" fillId="0" borderId="10" xfId="0" applyNumberFormat="1" applyFont="1" applyFill="1" applyBorder="1" applyAlignment="1" applyProtection="1">
      <alignment horizontal="center" vertical="center" wrapText="1"/>
      <protection hidden="1"/>
    </xf>
    <xf numFmtId="0" fontId="5" fillId="0" borderId="17" xfId="0" applyFont="1" applyFill="1" applyBorder="1" applyAlignment="1" applyProtection="1">
      <alignment horizontal="justify" vertical="center" wrapText="1"/>
      <protection locked="0"/>
    </xf>
    <xf numFmtId="0" fontId="5" fillId="0" borderId="19" xfId="0" applyFont="1" applyFill="1" applyBorder="1" applyAlignment="1" applyProtection="1">
      <alignment horizontal="justify" vertical="center" wrapText="1"/>
      <protection locked="0"/>
    </xf>
    <xf numFmtId="172" fontId="15" fillId="55" borderId="17" xfId="1251" applyNumberFormat="1" applyFont="1" applyFill="1" applyBorder="1" applyAlignment="1" applyProtection="1">
      <alignment horizontal="center" vertical="center" wrapText="1"/>
      <protection hidden="1"/>
    </xf>
    <xf numFmtId="172" fontId="15" fillId="55" borderId="19" xfId="1251" applyNumberFormat="1"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3" xfId="0" applyFont="1" applyFill="1" applyBorder="1" applyAlignment="1" applyProtection="1">
      <alignment horizontal="center" vertical="center" wrapText="1"/>
      <protection locked="0"/>
    </xf>
    <xf numFmtId="0" fontId="11" fillId="62" borderId="35" xfId="0" applyFont="1" applyFill="1" applyBorder="1" applyAlignment="1" applyProtection="1">
      <alignment horizontal="center" vertical="center" wrapText="1"/>
      <protection locked="0"/>
    </xf>
    <xf numFmtId="171" fontId="15" fillId="50" borderId="17" xfId="1250" applyNumberFormat="1" applyFont="1" applyFill="1" applyBorder="1" applyAlignment="1" applyProtection="1">
      <alignment vertical="center" wrapText="1"/>
      <protection hidden="1"/>
    </xf>
    <xf numFmtId="171" fontId="15" fillId="50" borderId="19" xfId="1250" applyNumberFormat="1" applyFont="1" applyFill="1" applyBorder="1" applyAlignment="1" applyProtection="1">
      <alignment vertical="center" wrapText="1"/>
      <protection hidden="1"/>
    </xf>
    <xf numFmtId="171" fontId="15" fillId="51" borderId="17" xfId="1250" applyNumberFormat="1" applyFont="1" applyFill="1" applyBorder="1" applyAlignment="1" applyProtection="1">
      <alignment vertical="center" wrapText="1"/>
      <protection hidden="1"/>
    </xf>
    <xf numFmtId="171" fontId="15" fillId="51" borderId="19" xfId="1250" applyNumberFormat="1" applyFont="1" applyFill="1" applyBorder="1" applyAlignment="1" applyProtection="1">
      <alignment vertical="center" wrapText="1"/>
      <protection hidden="1"/>
    </xf>
    <xf numFmtId="171" fontId="15" fillId="0" borderId="17" xfId="1250" applyNumberFormat="1" applyFont="1" applyFill="1" applyBorder="1" applyAlignment="1" applyProtection="1">
      <alignment vertical="center" wrapText="1"/>
      <protection hidden="1"/>
    </xf>
    <xf numFmtId="171" fontId="15" fillId="0"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Fill="1" applyBorder="1" applyAlignment="1" applyProtection="1">
      <alignment horizontal="center"/>
      <protection locked="0"/>
    </xf>
    <xf numFmtId="0" fontId="70" fillId="0" borderId="26" xfId="0" applyFont="1" applyFill="1" applyBorder="1" applyAlignment="1" applyProtection="1">
      <alignment horizontal="center"/>
      <protection locked="0"/>
    </xf>
    <xf numFmtId="0" fontId="70" fillId="0" borderId="29" xfId="0" applyFont="1" applyFill="1" applyBorder="1" applyAlignment="1" applyProtection="1">
      <alignment horizontal="center"/>
      <protection locked="0"/>
    </xf>
    <xf numFmtId="0" fontId="15" fillId="0" borderId="10" xfId="0" applyFont="1" applyFill="1" applyBorder="1" applyAlignment="1" applyProtection="1">
      <alignment horizontal="center"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167" fontId="15" fillId="50" borderId="17" xfId="1250" applyNumberFormat="1" applyFont="1" applyFill="1" applyBorder="1" applyAlignment="1" applyProtection="1">
      <alignment vertical="center" wrapText="1"/>
      <protection hidden="1"/>
    </xf>
    <xf numFmtId="167" fontId="15" fillId="50" borderId="19" xfId="1250" applyNumberFormat="1" applyFont="1" applyFill="1" applyBorder="1" applyAlignment="1" applyProtection="1">
      <alignment vertical="center" wrapText="1"/>
      <protection hidden="1"/>
    </xf>
    <xf numFmtId="9" fontId="15" fillId="0" borderId="10" xfId="0" applyNumberFormat="1" applyFont="1" applyFill="1" applyBorder="1" applyAlignment="1" applyProtection="1">
      <alignment vertical="center" wrapText="1"/>
      <protection hidden="1"/>
    </xf>
    <xf numFmtId="0" fontId="15" fillId="0" borderId="10" xfId="0"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2" fillId="50" borderId="28"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28" xfId="0" applyNumberFormat="1"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5" fillId="50" borderId="10" xfId="0"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5" fillId="50" borderId="28"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9" fontId="72" fillId="50" borderId="28" xfId="0" applyNumberFormat="1"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0" fontId="59" fillId="0" borderId="30" xfId="0" applyFont="1" applyFill="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3"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1" xfId="0" applyFont="1" applyFill="1" applyBorder="1" applyAlignment="1" applyProtection="1">
      <alignment horizontal="center" vertical="center" wrapText="1"/>
      <protection locked="0"/>
    </xf>
    <xf numFmtId="0" fontId="57" fillId="0" borderId="18" xfId="0" applyFont="1" applyFill="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11" fillId="24" borderId="14" xfId="1371" applyFont="1" applyFill="1" applyBorder="1" applyAlignment="1" applyProtection="1">
      <alignment horizontal="center" vertical="center"/>
    </xf>
    <xf numFmtId="0" fontId="11" fillId="24" borderId="0" xfId="1371" applyFont="1" applyFill="1" applyBorder="1" applyAlignment="1" applyProtection="1">
      <alignment horizontal="center" vertical="center"/>
    </xf>
    <xf numFmtId="0" fontId="11" fillId="24" borderId="15" xfId="1371" applyFont="1" applyFill="1" applyBorder="1" applyAlignment="1" applyProtection="1">
      <alignment horizontal="center" vertical="center"/>
    </xf>
    <xf numFmtId="0" fontId="59" fillId="0" borderId="48" xfId="1371" applyFont="1" applyFill="1" applyBorder="1" applyAlignment="1">
      <alignment horizontal="center" vertical="center"/>
    </xf>
    <xf numFmtId="0" fontId="59" fillId="0" borderId="23" xfId="1371" applyFont="1" applyFill="1" applyBorder="1" applyAlignment="1">
      <alignment horizontal="center" vertical="center"/>
    </xf>
    <xf numFmtId="0" fontId="59" fillId="0" borderId="46" xfId="1371" applyFont="1" applyFill="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50" borderId="20" xfId="1371" applyFont="1" applyFill="1" applyBorder="1" applyAlignment="1">
      <alignment horizontal="center" vertical="center"/>
    </xf>
    <xf numFmtId="0" fontId="9" fillId="50" borderId="33"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9" fillId="50" borderId="20" xfId="1371" applyFont="1" applyFill="1" applyBorder="1" applyAlignment="1">
      <alignment horizontal="center" vertical="center" wrapText="1"/>
    </xf>
    <xf numFmtId="0" fontId="9" fillId="50" borderId="33" xfId="1371" applyFont="1" applyFill="1" applyBorder="1" applyAlignment="1">
      <alignment horizontal="center" vertical="center" wrapText="1"/>
    </xf>
    <xf numFmtId="0" fontId="9" fillId="50" borderId="47"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5" xfId="1371" applyFont="1" applyFill="1" applyBorder="1" applyAlignment="1">
      <alignment horizontal="center" vertical="center" wrapText="1"/>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9" fillId="50" borderId="47" xfId="1371"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3" xfId="1371" applyNumberFormat="1" applyFont="1" applyFill="1" applyBorder="1" applyAlignment="1">
      <alignment horizontal="center" vertical="center"/>
    </xf>
    <xf numFmtId="0" fontId="9" fillId="50" borderId="18" xfId="1371" applyFont="1" applyFill="1" applyBorder="1" applyAlignment="1">
      <alignment horizontal="center"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52" fillId="0" borderId="48" xfId="1371" applyFont="1" applyFill="1" applyBorder="1" applyAlignment="1">
      <alignment horizontal="center" vertical="center"/>
    </xf>
    <xf numFmtId="0" fontId="52" fillId="0" borderId="23" xfId="1371" applyFont="1" applyFill="1" applyBorder="1" applyAlignment="1">
      <alignment horizontal="center" vertical="center"/>
    </xf>
    <xf numFmtId="0" fontId="52" fillId="0" borderId="46" xfId="1371" applyFont="1" applyFill="1" applyBorder="1" applyAlignment="1">
      <alignment horizontal="center" vertical="center"/>
    </xf>
    <xf numFmtId="0" fontId="52" fillId="0" borderId="14" xfId="1371" applyFont="1" applyFill="1" applyBorder="1" applyAlignment="1">
      <alignment horizontal="center" vertical="center"/>
    </xf>
    <xf numFmtId="0" fontId="52" fillId="0" borderId="0" xfId="1371" applyFont="1" applyFill="1" applyBorder="1" applyAlignment="1">
      <alignment horizontal="center" vertical="center"/>
    </xf>
    <xf numFmtId="0" fontId="52" fillId="0" borderId="15" xfId="1371" applyFont="1" applyFill="1" applyBorder="1" applyAlignment="1">
      <alignment horizontal="center" vertical="center"/>
    </xf>
    <xf numFmtId="0" fontId="52" fillId="0" borderId="49" xfId="1371" applyFont="1" applyFill="1" applyBorder="1" applyAlignment="1">
      <alignment horizontal="center" vertical="center"/>
    </xf>
    <xf numFmtId="0" fontId="52" fillId="0" borderId="28" xfId="1371" applyFont="1" applyFill="1" applyBorder="1" applyAlignment="1">
      <alignment horizontal="center" vertical="center"/>
    </xf>
    <xf numFmtId="0" fontId="52" fillId="0" borderId="50" xfId="1371" applyFont="1" applyFill="1" applyBorder="1" applyAlignment="1">
      <alignment horizontal="center" vertical="center"/>
    </xf>
    <xf numFmtId="0" fontId="9" fillId="50" borderId="20" xfId="1371" applyFont="1" applyFill="1" applyBorder="1" applyAlignment="1">
      <alignment horizontal="justify" vertical="center" wrapText="1"/>
    </xf>
    <xf numFmtId="0" fontId="9" fillId="50" borderId="33" xfId="1371" applyFont="1" applyFill="1" applyBorder="1" applyAlignment="1">
      <alignment horizontal="justify" vertical="center" wrapText="1"/>
    </xf>
    <xf numFmtId="0" fontId="9" fillId="50" borderId="35" xfId="1371" applyFont="1" applyFill="1" applyBorder="1" applyAlignment="1">
      <alignment horizontal="justify" vertical="center" wrapText="1"/>
    </xf>
    <xf numFmtId="17" fontId="9" fillId="24" borderId="20" xfId="1371" applyNumberFormat="1" applyFont="1" applyFill="1" applyBorder="1" applyAlignment="1">
      <alignment horizontal="center" vertical="center" wrapText="1"/>
    </xf>
    <xf numFmtId="17" fontId="9" fillId="24" borderId="33" xfId="1371" applyNumberFormat="1" applyFont="1" applyFill="1" applyBorder="1" applyAlignment="1">
      <alignment horizontal="center" vertical="center" wrapText="1"/>
    </xf>
    <xf numFmtId="17" fontId="9" fillId="24" borderId="35"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3" xfId="1496" applyNumberFormat="1" applyFont="1" applyFill="1" applyBorder="1" applyAlignment="1">
      <alignment horizontal="center" vertical="center" wrapText="1"/>
    </xf>
    <xf numFmtId="170" fontId="9" fillId="0" borderId="47" xfId="1496" applyNumberFormat="1" applyFont="1" applyFill="1" applyBorder="1" applyAlignment="1">
      <alignment horizontal="center" vertical="center" wrapText="1"/>
    </xf>
    <xf numFmtId="0" fontId="9" fillId="24" borderId="35"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3" xfId="1496" applyFont="1" applyFill="1" applyBorder="1" applyAlignment="1">
      <alignment horizontal="center" vertical="center" wrapText="1"/>
    </xf>
    <xf numFmtId="9" fontId="9" fillId="50" borderId="47"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0" xfId="1371" applyFont="1" applyFill="1" applyBorder="1" applyAlignment="1" applyProtection="1">
      <alignment horizontal="center"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3" xfId="0" applyFont="1" applyFill="1" applyBorder="1" applyAlignment="1">
      <alignment horizontal="center" vertical="center" wrapText="1"/>
    </xf>
    <xf numFmtId="0" fontId="53" fillId="50" borderId="47" xfId="0" applyFont="1" applyFill="1" applyBorder="1" applyAlignment="1">
      <alignment horizontal="center" vertical="center" wrapText="1"/>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8" fillId="52" borderId="45"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6" xfId="1371" applyFont="1" applyFill="1" applyBorder="1" applyAlignment="1" applyProtection="1">
      <alignment horizontal="center" vertical="center" wrapText="1"/>
      <protection locked="0"/>
    </xf>
    <xf numFmtId="0" fontId="9" fillId="24" borderId="44"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24" borderId="42" xfId="1371" applyFont="1" applyFill="1" applyBorder="1" applyAlignment="1" applyProtection="1">
      <alignment horizontal="center" vertical="center" wrapText="1"/>
      <protection locked="0"/>
    </xf>
    <xf numFmtId="0" fontId="9" fillId="50" borderId="32"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51" fillId="53" borderId="20" xfId="0" applyFont="1" applyFill="1" applyBorder="1" applyAlignment="1">
      <alignment horizontal="center" vertical="center" wrapText="1"/>
    </xf>
    <xf numFmtId="0" fontId="51" fillId="53" borderId="35"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5" xfId="1495" applyFont="1" applyFill="1" applyBorder="1" applyAlignment="1">
      <alignment horizontal="center" vertical="center" wrapText="1"/>
    </xf>
    <xf numFmtId="0" fontId="56" fillId="0" borderId="51"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2" xfId="0" applyFont="1" applyBorder="1" applyAlignment="1" applyProtection="1">
      <alignment horizontal="center"/>
      <protection locked="0"/>
    </xf>
    <xf numFmtId="0" fontId="57" fillId="0" borderId="11" xfId="0" applyFont="1" applyFill="1" applyBorder="1" applyAlignment="1" applyProtection="1">
      <alignment horizontal="center" vertical="center" wrapText="1"/>
      <protection locked="0"/>
    </xf>
    <xf numFmtId="0" fontId="57" fillId="0" borderId="38" xfId="0" applyFont="1" applyFill="1" applyBorder="1" applyAlignment="1" applyProtection="1">
      <alignment horizontal="center" vertical="center" wrapText="1"/>
      <protection locked="0"/>
    </xf>
    <xf numFmtId="0" fontId="57" fillId="0" borderId="39" xfId="0" applyFont="1" applyFill="1" applyBorder="1" applyAlignment="1" applyProtection="1">
      <alignment horizontal="center" vertical="center" wrapText="1"/>
      <protection locked="0"/>
    </xf>
    <xf numFmtId="0" fontId="57" fillId="0" borderId="53" xfId="0" applyFont="1" applyFill="1" applyBorder="1" applyAlignment="1" applyProtection="1">
      <alignment horizontal="center" vertical="center" wrapText="1"/>
      <protection locked="0"/>
    </xf>
    <xf numFmtId="0" fontId="57" fillId="0" borderId="54" xfId="0" applyFont="1" applyFill="1" applyBorder="1" applyAlignment="1" applyProtection="1">
      <alignment horizontal="center" vertical="center" wrapText="1"/>
      <protection locked="0"/>
    </xf>
    <xf numFmtId="0" fontId="57" fillId="0" borderId="14" xfId="0" applyFont="1" applyFill="1" applyBorder="1" applyAlignment="1" applyProtection="1">
      <alignment horizontal="center" vertical="center" wrapText="1"/>
      <protection locked="0"/>
    </xf>
    <xf numFmtId="0" fontId="57" fillId="0" borderId="15" xfId="0" applyFont="1" applyFill="1" applyBorder="1" applyAlignment="1" applyProtection="1">
      <alignment horizontal="center" vertical="center" wrapText="1"/>
      <protection locked="0"/>
    </xf>
    <xf numFmtId="0" fontId="57" fillId="0" borderId="40" xfId="0" applyFont="1" applyFill="1" applyBorder="1" applyAlignment="1" applyProtection="1">
      <alignment horizontal="center" vertical="center" wrapText="1"/>
      <protection locked="0"/>
    </xf>
    <xf numFmtId="0" fontId="57" fillId="0" borderId="42" xfId="0" applyFont="1" applyFill="1" applyBorder="1" applyAlignment="1" applyProtection="1">
      <alignment horizontal="center" vertical="center" wrapText="1"/>
      <protection locked="0"/>
    </xf>
    <xf numFmtId="0" fontId="57" fillId="0" borderId="11"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9"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2" fillId="0" borderId="11" xfId="0" applyFont="1" applyBorder="1" applyAlignment="1" applyProtection="1">
      <alignment horizontal="center" vertical="center" wrapText="1"/>
    </xf>
    <xf numFmtId="0" fontId="52" fillId="0" borderId="38" xfId="0" applyFont="1" applyBorder="1" applyAlignment="1" applyProtection="1">
      <alignment horizontal="center" vertical="center" wrapText="1"/>
    </xf>
    <xf numFmtId="0" fontId="52" fillId="0" borderId="39" xfId="0" applyFont="1" applyBorder="1" applyAlignment="1" applyProtection="1">
      <alignment horizontal="center" vertical="center" wrapText="1"/>
    </xf>
    <xf numFmtId="0" fontId="51" fillId="52" borderId="10" xfId="0" applyFont="1" applyFill="1" applyBorder="1" applyAlignment="1">
      <alignment horizontal="center" vertical="center" wrapText="1"/>
    </xf>
    <xf numFmtId="0" fontId="39" fillId="64" borderId="27" xfId="0" applyFont="1" applyFill="1" applyBorder="1" applyAlignment="1">
      <alignment horizontal="center"/>
    </xf>
    <xf numFmtId="0" fontId="39" fillId="64" borderId="28" xfId="0" applyFont="1" applyFill="1" applyBorder="1" applyAlignment="1">
      <alignment horizontal="center"/>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7"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3" xfId="0" applyFont="1" applyFill="1" applyBorder="1" applyAlignment="1">
      <alignment horizontal="center" vertical="center"/>
    </xf>
    <xf numFmtId="0" fontId="74" fillId="59" borderId="35" xfId="0" applyFont="1" applyFill="1" applyBorder="1" applyAlignment="1">
      <alignment horizontal="center" vertical="center"/>
    </xf>
    <xf numFmtId="0" fontId="75" fillId="0" borderId="43" xfId="0" applyFont="1" applyBorder="1" applyAlignment="1" applyProtection="1">
      <alignment horizontal="center" wrapText="1"/>
      <protection locked="0"/>
    </xf>
    <xf numFmtId="0" fontId="75" fillId="0" borderId="16" xfId="0" applyFont="1" applyBorder="1" applyAlignment="1" applyProtection="1">
      <alignment horizontal="center" wrapText="1"/>
      <protection locked="0"/>
    </xf>
    <xf numFmtId="0" fontId="9" fillId="0" borderId="10" xfId="1371" applyFont="1" applyFill="1" applyBorder="1" applyAlignment="1" applyProtection="1">
      <alignment horizontal="center" vertical="center" wrapText="1"/>
      <protection locked="0"/>
    </xf>
    <xf numFmtId="0" fontId="9" fillId="0" borderId="18" xfId="1371" applyFont="1" applyFill="1" applyBorder="1" applyAlignment="1" applyProtection="1">
      <alignment horizontal="center" vertical="center" wrapText="1"/>
      <protection locked="0"/>
    </xf>
    <xf numFmtId="0" fontId="9" fillId="0" borderId="32" xfId="1371" applyFont="1" applyFill="1" applyBorder="1" applyAlignment="1" applyProtection="1">
      <alignment horizontal="center" vertical="center" wrapText="1"/>
      <protection locked="0"/>
    </xf>
    <xf numFmtId="0" fontId="9" fillId="0" borderId="66" xfId="1371" applyFont="1" applyFill="1" applyBorder="1" applyAlignment="1" applyProtection="1">
      <alignment horizontal="center" vertical="center" wrapText="1"/>
      <protection locked="0"/>
    </xf>
    <xf numFmtId="0" fontId="59" fillId="0" borderId="30" xfId="0" applyFont="1" applyBorder="1" applyAlignment="1" applyProtection="1">
      <alignment horizontal="center" vertical="center" wrapText="1"/>
      <protection locked="0"/>
    </xf>
    <xf numFmtId="0" fontId="11" fillId="24" borderId="16" xfId="1371" applyFont="1" applyFill="1" applyBorder="1" applyAlignment="1" applyProtection="1">
      <alignment horizontal="center" vertical="center"/>
    </xf>
    <xf numFmtId="0" fontId="11" fillId="24" borderId="10" xfId="1371" applyFont="1" applyFill="1" applyBorder="1" applyAlignment="1" applyProtection="1">
      <alignment horizontal="center" vertical="center"/>
    </xf>
    <xf numFmtId="0" fontId="11" fillId="24" borderId="18" xfId="1371" applyFont="1" applyFill="1" applyBorder="1" applyAlignment="1" applyProtection="1">
      <alignment horizontal="center" vertical="center"/>
    </xf>
    <xf numFmtId="0" fontId="59" fillId="61" borderId="16" xfId="1371" applyFont="1" applyFill="1" applyBorder="1" applyAlignment="1">
      <alignment horizontal="center" vertical="center"/>
    </xf>
    <xf numFmtId="0" fontId="59" fillId="61" borderId="10" xfId="1371" applyFont="1" applyFill="1" applyBorder="1" applyAlignment="1">
      <alignment horizontal="center" vertical="center"/>
    </xf>
    <xf numFmtId="0" fontId="59" fillId="61" borderId="18" xfId="1371" applyFont="1" applyFill="1" applyBorder="1" applyAlignment="1">
      <alignment horizontal="center" vertical="center"/>
    </xf>
    <xf numFmtId="0" fontId="8" fillId="61" borderId="10" xfId="1371" applyFont="1" applyFill="1" applyBorder="1" applyAlignment="1">
      <alignment horizontal="center" vertical="center" wrapText="1"/>
    </xf>
    <xf numFmtId="0" fontId="9" fillId="0" borderId="10" xfId="1371" applyFont="1" applyFill="1" applyBorder="1" applyAlignment="1">
      <alignment horizontal="center" vertical="center"/>
    </xf>
    <xf numFmtId="0" fontId="9" fillId="0" borderId="10" xfId="1371" applyFont="1" applyFill="1" applyBorder="1" applyAlignment="1">
      <alignment horizontal="center" vertical="center" wrapText="1"/>
    </xf>
    <xf numFmtId="0" fontId="9" fillId="0" borderId="18" xfId="1371" applyFont="1" applyFill="1" applyBorder="1" applyAlignment="1">
      <alignment horizontal="center" vertical="center" wrapText="1"/>
    </xf>
    <xf numFmtId="0" fontId="9" fillId="50" borderId="20" xfId="1371" applyFont="1" applyFill="1" applyBorder="1" applyAlignment="1">
      <alignment horizontal="left" vertical="center" wrapText="1"/>
    </xf>
    <xf numFmtId="0" fontId="9" fillId="50" borderId="33" xfId="1371" applyFont="1" applyFill="1" applyBorder="1" applyAlignment="1">
      <alignment horizontal="left" vertical="center" wrapText="1"/>
    </xf>
    <xf numFmtId="0" fontId="9" fillId="50" borderId="47" xfId="1371" applyFont="1" applyFill="1" applyBorder="1" applyAlignment="1">
      <alignment horizontal="left" vertical="center" wrapText="1"/>
    </xf>
    <xf numFmtId="1" fontId="9" fillId="0" borderId="10" xfId="1273" applyNumberFormat="1" applyFont="1" applyFill="1" applyBorder="1" applyAlignment="1">
      <alignment horizontal="center" vertical="center" wrapText="1"/>
    </xf>
    <xf numFmtId="1" fontId="9" fillId="0" borderId="18" xfId="1273" applyNumberFormat="1" applyFont="1" applyFill="1" applyBorder="1" applyAlignment="1">
      <alignment horizontal="center" vertical="center" wrapText="1"/>
    </xf>
    <xf numFmtId="9" fontId="9" fillId="0" borderId="10" xfId="1496" applyFont="1" applyFill="1" applyBorder="1" applyAlignment="1">
      <alignment horizontal="center" vertical="center"/>
    </xf>
    <xf numFmtId="0" fontId="9" fillId="0" borderId="10" xfId="1496" applyNumberFormat="1" applyFont="1" applyFill="1" applyBorder="1" applyAlignment="1">
      <alignment horizontal="center" vertical="center" wrapText="1"/>
    </xf>
    <xf numFmtId="0" fontId="9" fillId="0" borderId="18" xfId="1496" applyNumberFormat="1" applyFont="1" applyFill="1" applyBorder="1" applyAlignment="1">
      <alignment horizontal="center" vertical="center" wrapText="1"/>
    </xf>
    <xf numFmtId="0" fontId="9" fillId="0" borderId="20" xfId="1371" applyFont="1" applyFill="1" applyBorder="1" applyAlignment="1">
      <alignment horizontal="left" vertical="center" wrapText="1"/>
    </xf>
    <xf numFmtId="0" fontId="9" fillId="0" borderId="33" xfId="1371" applyFont="1" applyFill="1" applyBorder="1" applyAlignment="1">
      <alignment horizontal="left" vertical="center" wrapText="1"/>
    </xf>
    <xf numFmtId="0" fontId="9" fillId="0" borderId="47" xfId="1371" applyFont="1" applyFill="1" applyBorder="1" applyAlignment="1">
      <alignment horizontal="left" vertical="center" wrapText="1"/>
    </xf>
    <xf numFmtId="49" fontId="9" fillId="0" borderId="10" xfId="1371" applyNumberFormat="1" applyFont="1" applyFill="1" applyBorder="1" applyAlignment="1">
      <alignment horizontal="center" vertical="center"/>
    </xf>
    <xf numFmtId="0" fontId="9" fillId="0" borderId="18" xfId="1371" applyFont="1" applyFill="1" applyBorder="1" applyAlignment="1">
      <alignment horizontal="center" vertical="center"/>
    </xf>
    <xf numFmtId="0" fontId="14" fillId="0" borderId="10" xfId="1371" applyFont="1" applyFill="1" applyBorder="1" applyAlignment="1">
      <alignment horizontal="center" vertical="center"/>
    </xf>
    <xf numFmtId="0" fontId="14" fillId="0" borderId="18" xfId="1371" applyFont="1" applyFill="1" applyBorder="1" applyAlignment="1">
      <alignment horizontal="center" vertical="center"/>
    </xf>
    <xf numFmtId="0" fontId="8" fillId="61" borderId="16" xfId="1371" applyFont="1" applyFill="1" applyBorder="1" applyAlignment="1">
      <alignment horizontal="left" vertical="center" wrapText="1"/>
    </xf>
    <xf numFmtId="0" fontId="8" fillId="61" borderId="10" xfId="1371" applyFont="1" applyFill="1" applyBorder="1" applyAlignment="1">
      <alignment horizontal="center" vertical="center"/>
    </xf>
    <xf numFmtId="9" fontId="8" fillId="61" borderId="10" xfId="1496" applyFont="1" applyFill="1" applyBorder="1" applyAlignment="1">
      <alignment horizontal="center" vertical="center"/>
    </xf>
    <xf numFmtId="9" fontId="8" fillId="61" borderId="18" xfId="1496" applyFont="1" applyFill="1" applyBorder="1" applyAlignment="1">
      <alignment horizontal="center" vertical="center"/>
    </xf>
    <xf numFmtId="0" fontId="53" fillId="50" borderId="20" xfId="1371" applyFont="1" applyFill="1" applyBorder="1" applyAlignment="1" applyProtection="1">
      <alignment horizontal="justify" vertical="center" wrapText="1"/>
      <protection locked="0"/>
    </xf>
    <xf numFmtId="0" fontId="53" fillId="50" borderId="33" xfId="1371" applyFont="1" applyFill="1" applyBorder="1" applyAlignment="1" applyProtection="1">
      <alignment horizontal="justify" vertical="center" wrapText="1"/>
      <protection locked="0"/>
    </xf>
    <xf numFmtId="0" fontId="53" fillId="50" borderId="47" xfId="1371" applyFont="1" applyFill="1" applyBorder="1" applyAlignment="1" applyProtection="1">
      <alignment horizontal="justify" vertical="center" wrapText="1"/>
      <protection locked="0"/>
    </xf>
    <xf numFmtId="0" fontId="9" fillId="0" borderId="20" xfId="1371" applyFont="1" applyFill="1" applyBorder="1" applyAlignment="1">
      <alignment horizontal="center" vertical="center"/>
    </xf>
    <xf numFmtId="0" fontId="9" fillId="0" borderId="33" xfId="1371" applyFont="1" applyFill="1" applyBorder="1" applyAlignment="1">
      <alignment horizontal="center" vertical="center"/>
    </xf>
    <xf numFmtId="0" fontId="9" fillId="0" borderId="35" xfId="1371" applyFont="1" applyFill="1" applyBorder="1" applyAlignment="1">
      <alignment horizontal="center" vertical="center"/>
    </xf>
    <xf numFmtId="0" fontId="9" fillId="0" borderId="20" xfId="1371" applyFont="1" applyFill="1" applyBorder="1" applyAlignment="1">
      <alignment horizontal="center" vertical="center" wrapText="1"/>
    </xf>
    <xf numFmtId="0" fontId="9" fillId="0" borderId="33" xfId="1371" applyFont="1" applyFill="1" applyBorder="1" applyAlignment="1">
      <alignment horizontal="center" vertical="center" wrapText="1"/>
    </xf>
    <xf numFmtId="0" fontId="9" fillId="0" borderId="35" xfId="1371" applyFont="1" applyFill="1" applyBorder="1" applyAlignment="1">
      <alignment horizontal="center" vertical="center" wrapText="1"/>
    </xf>
    <xf numFmtId="0" fontId="9" fillId="0" borderId="47" xfId="1371" applyFont="1" applyFill="1" applyBorder="1" applyAlignment="1">
      <alignment horizontal="center" vertical="center" wrapText="1"/>
    </xf>
    <xf numFmtId="14" fontId="9" fillId="0" borderId="20" xfId="1371" applyNumberFormat="1" applyFont="1" applyFill="1" applyBorder="1" applyAlignment="1">
      <alignment horizontal="center" vertical="center" wrapText="1"/>
    </xf>
    <xf numFmtId="9" fontId="9" fillId="24" borderId="20" xfId="1495" applyFont="1" applyFill="1" applyBorder="1" applyAlignment="1">
      <alignment horizontal="center" vertical="center" wrapText="1"/>
    </xf>
    <xf numFmtId="9" fontId="9" fillId="24" borderId="33" xfId="1495" applyFont="1" applyFill="1" applyBorder="1" applyAlignment="1">
      <alignment horizontal="center" vertical="center" wrapText="1"/>
    </xf>
    <xf numFmtId="9" fontId="9" fillId="24" borderId="47" xfId="1495" applyFont="1" applyFill="1" applyBorder="1" applyAlignment="1">
      <alignment horizontal="center" vertical="center" wrapText="1"/>
    </xf>
    <xf numFmtId="0" fontId="52" fillId="61" borderId="16" xfId="1371" applyFont="1" applyFill="1" applyBorder="1" applyAlignment="1">
      <alignment horizontal="center" vertical="center"/>
    </xf>
    <xf numFmtId="0" fontId="52" fillId="61" borderId="10" xfId="1371" applyFont="1" applyFill="1" applyBorder="1" applyAlignment="1">
      <alignment horizontal="center" vertical="center"/>
    </xf>
    <xf numFmtId="0" fontId="52" fillId="61" borderId="18" xfId="1371" applyFont="1" applyFill="1" applyBorder="1" applyAlignment="1">
      <alignment horizontal="center" vertical="center"/>
    </xf>
    <xf numFmtId="9" fontId="9" fillId="50" borderId="36" xfId="1495" applyNumberFormat="1" applyFont="1" applyFill="1" applyBorder="1" applyAlignment="1" applyProtection="1">
      <alignment horizontal="center" vertical="center" wrapText="1"/>
      <protection locked="0"/>
    </xf>
    <xf numFmtId="9" fontId="9" fillId="50" borderId="19" xfId="1495" applyNumberFormat="1" applyFont="1" applyFill="1" applyBorder="1" applyAlignment="1" applyProtection="1">
      <alignment horizontal="center" vertical="center" wrapText="1"/>
      <protection locked="0"/>
    </xf>
    <xf numFmtId="10" fontId="9" fillId="50" borderId="36" xfId="1495" applyNumberFormat="1" applyFont="1" applyFill="1" applyBorder="1" applyAlignment="1" applyProtection="1">
      <alignment horizontal="center" vertical="center" wrapText="1"/>
      <protection locked="0"/>
    </xf>
    <xf numFmtId="10" fontId="9" fillId="50" borderId="19" xfId="1495" applyNumberFormat="1" applyFont="1" applyFill="1" applyBorder="1" applyAlignment="1" applyProtection="1">
      <alignment horizontal="center" vertical="center" wrapText="1"/>
      <protection locked="0"/>
    </xf>
    <xf numFmtId="10" fontId="9" fillId="50" borderId="36" xfId="1250" applyNumberFormat="1" applyFont="1" applyFill="1" applyBorder="1" applyAlignment="1" applyProtection="1">
      <alignment horizontal="center" vertical="center" wrapText="1"/>
      <protection locked="0"/>
    </xf>
    <xf numFmtId="10" fontId="9" fillId="50" borderId="19" xfId="1250" applyNumberFormat="1" applyFont="1" applyFill="1" applyBorder="1" applyAlignment="1" applyProtection="1">
      <alignment horizontal="center" vertical="center" wrapText="1"/>
      <protection locked="0"/>
    </xf>
    <xf numFmtId="10" fontId="9" fillId="50" borderId="64" xfId="1250" applyNumberFormat="1" applyFont="1" applyFill="1" applyBorder="1" applyAlignment="1" applyProtection="1">
      <alignment horizontal="center" vertical="center" wrapText="1"/>
      <protection locked="0"/>
    </xf>
    <xf numFmtId="10" fontId="9" fillId="50" borderId="65" xfId="1250" applyNumberFormat="1" applyFont="1" applyFill="1" applyBorder="1" applyAlignment="1" applyProtection="1">
      <alignment horizontal="center" vertical="center" wrapText="1"/>
      <protection locked="0"/>
    </xf>
    <xf numFmtId="0" fontId="8" fillId="61" borderId="37" xfId="1371" applyFont="1" applyFill="1" applyBorder="1" applyAlignment="1">
      <alignment horizontal="left" vertical="center" wrapText="1"/>
    </xf>
    <xf numFmtId="0" fontId="8" fillId="61" borderId="34"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0" fontId="8" fillId="61" borderId="18" xfId="1371" applyFont="1" applyFill="1" applyBorder="1" applyAlignment="1" applyProtection="1">
      <alignment horizontal="center" vertical="center" wrapText="1"/>
      <protection locked="0"/>
    </xf>
    <xf numFmtId="0" fontId="53" fillId="0" borderId="20" xfId="1371" applyFont="1" applyFill="1" applyBorder="1" applyAlignment="1" applyProtection="1">
      <alignment horizontal="justify" vertical="center" wrapText="1"/>
      <protection locked="0"/>
    </xf>
    <xf numFmtId="0" fontId="53" fillId="0" borderId="33" xfId="1371" applyFont="1" applyFill="1" applyBorder="1" applyAlignment="1" applyProtection="1">
      <alignment horizontal="justify" vertical="center" wrapText="1"/>
      <protection locked="0"/>
    </xf>
    <xf numFmtId="0" fontId="53" fillId="0" borderId="47" xfId="1371" applyFont="1" applyFill="1" applyBorder="1" applyAlignment="1" applyProtection="1">
      <alignment horizontal="justify" vertical="center" wrapText="1"/>
      <protection locked="0"/>
    </xf>
    <xf numFmtId="0" fontId="9" fillId="0" borderId="20" xfId="1371" applyFont="1" applyFill="1" applyBorder="1" applyAlignment="1" applyProtection="1">
      <alignment horizontal="justify" vertical="center" wrapText="1"/>
      <protection locked="0"/>
    </xf>
    <xf numFmtId="0" fontId="9" fillId="0" borderId="33" xfId="1371" applyFont="1" applyFill="1" applyBorder="1" applyAlignment="1" applyProtection="1">
      <alignment horizontal="justify" vertical="center" wrapText="1"/>
      <protection locked="0"/>
    </xf>
    <xf numFmtId="0" fontId="9" fillId="0" borderId="47" xfId="1371" applyFont="1" applyFill="1" applyBorder="1" applyAlignment="1" applyProtection="1">
      <alignment horizontal="justify" vertical="center" wrapText="1"/>
      <protection locked="0"/>
    </xf>
    <xf numFmtId="0" fontId="75" fillId="0" borderId="10" xfId="0" applyFont="1" applyBorder="1" applyAlignment="1" applyProtection="1">
      <alignment horizontal="center" wrapText="1"/>
      <protection locked="0"/>
    </xf>
    <xf numFmtId="0" fontId="57" fillId="0" borderId="10" xfId="0" applyFont="1" applyFill="1" applyBorder="1" applyAlignment="1" applyProtection="1">
      <alignment horizontal="center" vertical="center" wrapText="1"/>
      <protection locked="0"/>
    </xf>
    <xf numFmtId="0" fontId="9" fillId="50" borderId="35" xfId="1371" applyFont="1" applyFill="1" applyBorder="1" applyAlignment="1">
      <alignment horizontal="left" vertical="center" wrapText="1"/>
    </xf>
    <xf numFmtId="3" fontId="9" fillId="24" borderId="20" xfId="1496" applyNumberFormat="1" applyFont="1" applyFill="1" applyBorder="1" applyAlignment="1">
      <alignment horizontal="center" vertical="center" wrapText="1"/>
    </xf>
    <xf numFmtId="3" fontId="9" fillId="24" borderId="33" xfId="1496" applyNumberFormat="1" applyFont="1" applyFill="1" applyBorder="1" applyAlignment="1">
      <alignment horizontal="center" vertical="center" wrapText="1"/>
    </xf>
    <xf numFmtId="3" fontId="9" fillId="24" borderId="47" xfId="1496" applyNumberFormat="1" applyFont="1" applyFill="1" applyBorder="1" applyAlignment="1">
      <alignment horizontal="center" vertical="center" wrapText="1"/>
    </xf>
    <xf numFmtId="0" fontId="8" fillId="61" borderId="10" xfId="1371" applyFont="1" applyFill="1" applyBorder="1" applyAlignment="1">
      <alignment horizontal="left" vertical="center" wrapText="1"/>
    </xf>
    <xf numFmtId="171" fontId="9" fillId="50" borderId="36" xfId="1250" applyNumberFormat="1" applyFont="1" applyFill="1" applyBorder="1" applyAlignment="1" applyProtection="1">
      <alignment horizontal="center" vertical="center" wrapText="1"/>
      <protection locked="0"/>
    </xf>
    <xf numFmtId="171" fontId="9" fillId="50" borderId="19" xfId="1250" applyNumberFormat="1" applyFont="1" applyFill="1" applyBorder="1" applyAlignment="1" applyProtection="1">
      <alignment horizontal="center" vertical="center" wrapText="1"/>
      <protection locked="0"/>
    </xf>
    <xf numFmtId="0" fontId="53" fillId="50" borderId="35" xfId="1371" applyFont="1" applyFill="1" applyBorder="1" applyAlignment="1" applyProtection="1">
      <alignment horizontal="justify" vertical="center" wrapText="1"/>
      <protection locked="0"/>
    </xf>
    <xf numFmtId="0" fontId="52" fillId="0" borderId="22" xfId="1371" applyFont="1" applyFill="1" applyBorder="1" applyAlignment="1">
      <alignment horizontal="center" vertical="center"/>
    </xf>
    <xf numFmtId="0" fontId="52" fillId="0" borderId="24" xfId="1371" applyFont="1" applyFill="1" applyBorder="1" applyAlignment="1">
      <alignment horizontal="center" vertical="center"/>
    </xf>
    <xf numFmtId="0" fontId="52" fillId="0" borderId="25" xfId="1371" applyFont="1" applyFill="1" applyBorder="1" applyAlignment="1">
      <alignment horizontal="center" vertical="center"/>
    </xf>
    <xf numFmtId="0" fontId="52" fillId="0" borderId="26" xfId="1371" applyFont="1" applyFill="1" applyBorder="1" applyAlignment="1">
      <alignment horizontal="center" vertical="center"/>
    </xf>
    <xf numFmtId="0" fontId="52" fillId="0" borderId="27" xfId="1371" applyFont="1" applyFill="1" applyBorder="1" applyAlignment="1">
      <alignment horizontal="center" vertical="center"/>
    </xf>
    <xf numFmtId="0" fontId="52" fillId="0" borderId="29" xfId="1371" applyFont="1" applyFill="1" applyBorder="1" applyAlignment="1">
      <alignment horizontal="center" vertical="center"/>
    </xf>
    <xf numFmtId="0" fontId="53" fillId="0" borderId="35" xfId="1371" applyFont="1" applyFill="1" applyBorder="1" applyAlignment="1" applyProtection="1">
      <alignment horizontal="justify" vertical="center" wrapText="1"/>
      <protection locked="0"/>
    </xf>
    <xf numFmtId="0" fontId="53" fillId="0" borderId="20" xfId="1371" applyFont="1" applyFill="1" applyBorder="1" applyAlignment="1" applyProtection="1">
      <alignment horizontal="center" vertical="center" wrapText="1"/>
      <protection locked="0"/>
    </xf>
    <xf numFmtId="0" fontId="53" fillId="0" borderId="33" xfId="1371" applyFont="1" applyFill="1" applyBorder="1" applyAlignment="1" applyProtection="1">
      <alignment horizontal="center" vertical="center" wrapText="1"/>
      <protection locked="0"/>
    </xf>
    <xf numFmtId="0" fontId="53" fillId="0" borderId="35" xfId="1371" applyFont="1" applyFill="1" applyBorder="1" applyAlignment="1" applyProtection="1">
      <alignment horizontal="center" vertical="center" wrapText="1"/>
      <protection locked="0"/>
    </xf>
    <xf numFmtId="0" fontId="8" fillId="61" borderId="17" xfId="1371" applyFont="1" applyFill="1" applyBorder="1" applyAlignment="1">
      <alignment horizontal="left" vertical="center" wrapText="1"/>
    </xf>
    <xf numFmtId="0" fontId="8" fillId="61" borderId="19" xfId="1371" applyFont="1" applyFill="1" applyBorder="1" applyAlignment="1">
      <alignment horizontal="left" vertical="center" wrapText="1"/>
    </xf>
    <xf numFmtId="177" fontId="9" fillId="50" borderId="36" xfId="1250" applyNumberFormat="1" applyFont="1" applyFill="1" applyBorder="1" applyAlignment="1" applyProtection="1">
      <alignment horizontal="center" vertical="center" wrapText="1"/>
      <protection locked="0"/>
    </xf>
    <xf numFmtId="177" fontId="9" fillId="50" borderId="19" xfId="1250" applyNumberFormat="1" applyFont="1" applyFill="1" applyBorder="1" applyAlignment="1" applyProtection="1">
      <alignment horizontal="center" vertical="center" wrapText="1"/>
      <protection locked="0"/>
    </xf>
    <xf numFmtId="175" fontId="9" fillId="50" borderId="36" xfId="1250" applyNumberFormat="1" applyFont="1" applyFill="1" applyBorder="1" applyAlignment="1" applyProtection="1">
      <alignment horizontal="center" vertical="center" wrapText="1"/>
      <protection locked="0"/>
    </xf>
    <xf numFmtId="175" fontId="9" fillId="50" borderId="19" xfId="1250" applyNumberFormat="1" applyFont="1" applyFill="1" applyBorder="1" applyAlignment="1" applyProtection="1">
      <alignment horizontal="center" vertical="center" wrapText="1"/>
      <protection locked="0"/>
    </xf>
    <xf numFmtId="10" fontId="9" fillId="50" borderId="36" xfId="1495" applyNumberFormat="1" applyFont="1" applyFill="1" applyBorder="1" applyAlignment="1" applyProtection="1">
      <alignment vertical="center" wrapText="1"/>
      <protection locked="0"/>
    </xf>
    <xf numFmtId="10" fontId="9" fillId="50" borderId="19" xfId="1495" applyNumberFormat="1" applyFont="1" applyFill="1" applyBorder="1" applyAlignment="1" applyProtection="1">
      <alignment vertical="center" wrapText="1"/>
      <protection locked="0"/>
    </xf>
    <xf numFmtId="0" fontId="9" fillId="0" borderId="20" xfId="1371" applyFont="1" applyFill="1" applyBorder="1" applyAlignment="1" applyProtection="1">
      <alignment horizontal="center" vertical="center" wrapText="1"/>
      <protection locked="0"/>
    </xf>
    <xf numFmtId="0" fontId="9" fillId="0" borderId="33" xfId="1371" applyFont="1" applyFill="1" applyBorder="1" applyAlignment="1" applyProtection="1">
      <alignment horizontal="center" vertical="center" wrapText="1"/>
      <protection locked="0"/>
    </xf>
    <xf numFmtId="0" fontId="9" fillId="0" borderId="35" xfId="1371" applyFont="1" applyFill="1" applyBorder="1" applyAlignment="1" applyProtection="1">
      <alignment horizontal="center" vertical="center" wrapText="1"/>
      <protection locked="0"/>
    </xf>
    <xf numFmtId="0" fontId="9" fillId="50" borderId="20" xfId="1371" applyFont="1" applyFill="1" applyBorder="1" applyAlignment="1" applyProtection="1">
      <alignment horizontal="center" vertical="center" wrapText="1"/>
      <protection locked="0"/>
    </xf>
    <xf numFmtId="0" fontId="9" fillId="50" borderId="35" xfId="1371" applyFont="1" applyFill="1" applyBorder="1" applyAlignment="1" applyProtection="1">
      <alignment horizontal="center" vertical="center" wrapText="1"/>
      <protection locked="0"/>
    </xf>
    <xf numFmtId="0" fontId="53" fillId="50" borderId="20" xfId="0" applyFont="1" applyFill="1" applyBorder="1" applyAlignment="1">
      <alignment horizontal="justify" vertical="center" wrapText="1"/>
    </xf>
    <xf numFmtId="0" fontId="53" fillId="50" borderId="33" xfId="0" applyFont="1" applyFill="1" applyBorder="1" applyAlignment="1">
      <alignment horizontal="justify" vertical="center" wrapText="1"/>
    </xf>
    <xf numFmtId="0" fontId="53" fillId="50" borderId="35"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3" xfId="0" applyFont="1" applyFill="1" applyBorder="1" applyAlignment="1">
      <alignment horizontal="justify" vertical="center" wrapText="1"/>
    </xf>
    <xf numFmtId="0" fontId="56" fillId="50" borderId="47" xfId="0" applyFont="1" applyFill="1" applyBorder="1" applyAlignment="1">
      <alignment horizontal="justify" vertical="center" wrapText="1"/>
    </xf>
    <xf numFmtId="0" fontId="9" fillId="50" borderId="35" xfId="1371" applyFont="1" applyFill="1" applyBorder="1" applyAlignment="1">
      <alignment horizontal="center" vertical="center" wrapText="1"/>
    </xf>
    <xf numFmtId="1" fontId="9" fillId="50" borderId="20" xfId="1495" applyNumberFormat="1" applyFont="1" applyFill="1" applyBorder="1" applyAlignment="1">
      <alignment horizontal="center" vertical="center" wrapText="1"/>
    </xf>
    <xf numFmtId="1" fontId="9" fillId="50" borderId="33" xfId="1495" applyNumberFormat="1" applyFont="1" applyFill="1" applyBorder="1" applyAlignment="1">
      <alignment horizontal="center" vertical="center" wrapText="1"/>
    </xf>
    <xf numFmtId="1" fontId="9" fillId="50" borderId="47" xfId="1495" applyNumberFormat="1" applyFont="1" applyFill="1" applyBorder="1" applyAlignment="1">
      <alignment horizontal="center" vertical="center" wrapText="1"/>
    </xf>
    <xf numFmtId="0" fontId="9" fillId="50" borderId="35" xfId="1371" applyFont="1" applyFill="1" applyBorder="1" applyAlignment="1">
      <alignment horizontal="center" vertical="center"/>
    </xf>
    <xf numFmtId="0" fontId="9" fillId="0" borderId="20" xfId="1371" applyFont="1" applyFill="1" applyBorder="1" applyAlignment="1">
      <alignment horizontal="justify" vertical="center" wrapText="1"/>
    </xf>
    <xf numFmtId="0" fontId="9" fillId="0" borderId="33" xfId="1371" applyFont="1" applyFill="1" applyBorder="1" applyAlignment="1">
      <alignment horizontal="justify" vertical="center" wrapText="1"/>
    </xf>
    <xf numFmtId="0" fontId="9" fillId="0" borderId="35" xfId="1371" applyFont="1" applyFill="1" applyBorder="1" applyAlignment="1">
      <alignment horizontal="justify" vertical="center" wrapText="1"/>
    </xf>
    <xf numFmtId="0" fontId="9" fillId="24" borderId="20" xfId="1371" applyFont="1" applyFill="1" applyBorder="1" applyAlignment="1">
      <alignment horizontal="left" vertical="center" wrapText="1"/>
    </xf>
    <xf numFmtId="0" fontId="9" fillId="24" borderId="33" xfId="1371" applyFont="1" applyFill="1" applyBorder="1" applyAlignment="1">
      <alignment horizontal="left" vertical="center" wrapText="1"/>
    </xf>
    <xf numFmtId="0" fontId="9" fillId="24" borderId="47" xfId="1371" applyFont="1" applyFill="1" applyBorder="1" applyAlignment="1">
      <alignment horizontal="left" vertical="center" wrapText="1"/>
    </xf>
    <xf numFmtId="0" fontId="14" fillId="24" borderId="20" xfId="1371" applyFont="1" applyFill="1" applyBorder="1" applyAlignment="1">
      <alignment horizontal="center" vertical="center"/>
    </xf>
    <xf numFmtId="0" fontId="14" fillId="24" borderId="33" xfId="1371" applyFont="1" applyFill="1" applyBorder="1" applyAlignment="1">
      <alignment horizontal="center" vertical="center"/>
    </xf>
    <xf numFmtId="0" fontId="14" fillId="24" borderId="47" xfId="1371" applyFont="1" applyFill="1" applyBorder="1" applyAlignment="1">
      <alignment horizontal="center" vertical="center"/>
    </xf>
    <xf numFmtId="0" fontId="8" fillId="50" borderId="20" xfId="1496" applyNumberFormat="1" applyFont="1" applyFill="1" applyBorder="1" applyAlignment="1">
      <alignment horizontal="center" vertical="center" wrapText="1"/>
    </xf>
    <xf numFmtId="0" fontId="8" fillId="50" borderId="47" xfId="1496" applyNumberFormat="1" applyFont="1" applyFill="1" applyBorder="1" applyAlignment="1">
      <alignment horizontal="center" vertical="center" wrapText="1"/>
    </xf>
    <xf numFmtId="0" fontId="51" fillId="56" borderId="20" xfId="0" applyFont="1" applyFill="1" applyBorder="1" applyAlignment="1">
      <alignment horizontal="center" vertical="center" wrapText="1"/>
    </xf>
    <xf numFmtId="0" fontId="51" fillId="56" borderId="35"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5" xfId="1495" applyFont="1" applyFill="1" applyBorder="1" applyAlignment="1">
      <alignment horizontal="center" vertical="center" wrapText="1"/>
    </xf>
    <xf numFmtId="0" fontId="0" fillId="56" borderId="17" xfId="0" applyFont="1" applyFill="1" applyBorder="1" applyAlignment="1">
      <alignment horizontal="center" vertical="center" wrapText="1"/>
    </xf>
    <xf numFmtId="0" fontId="0" fillId="56" borderId="19" xfId="0" applyFont="1" applyFill="1" applyBorder="1" applyAlignment="1">
      <alignment horizontal="center" vertical="center" wrapText="1"/>
    </xf>
    <xf numFmtId="0" fontId="39" fillId="64" borderId="27" xfId="0" applyFont="1" applyFill="1" applyBorder="1" applyAlignment="1">
      <alignment horizontal="center" vertical="center"/>
    </xf>
    <xf numFmtId="0" fontId="39" fillId="64" borderId="28" xfId="0"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9D5D-4C01-BCD9-1A4052E81B09}"/>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9D5D-4C01-BCD9-1A4052E81B09}"/>
            </c:ext>
          </c:extLst>
        </c:ser>
        <c:dLbls>
          <c:showLegendKey val="0"/>
          <c:showVal val="0"/>
          <c:showCatName val="0"/>
          <c:showSerName val="0"/>
          <c:showPercent val="0"/>
          <c:showBubbleSize val="0"/>
        </c:dLbls>
        <c:marker val="1"/>
        <c:smooth val="0"/>
        <c:axId val="114531328"/>
        <c:axId val="164602624"/>
      </c:lineChart>
      <c:catAx>
        <c:axId val="11453132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64602624"/>
        <c:crosses val="autoZero"/>
        <c:auto val="1"/>
        <c:lblAlgn val="ctr"/>
        <c:lblOffset val="100"/>
        <c:noMultiLvlLbl val="0"/>
      </c:catAx>
      <c:valAx>
        <c:axId val="16460262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4531328"/>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3"/>
          <c:order val="0"/>
          <c:tx>
            <c:strRef>
              <c:f>'META 1'!$C$26</c:f>
              <c:strCache>
                <c:ptCount val="1"/>
                <c:pt idx="0">
                  <c:v>Magnitud programada mensual</c:v>
                </c:pt>
              </c:strCache>
            </c:strRef>
          </c:tx>
          <c:invertIfNegative val="0"/>
          <c:cat>
            <c:strRef>
              <c:f>'META 1'!$B$27:$B$32</c:f>
              <c:strCache>
                <c:ptCount val="6"/>
                <c:pt idx="0">
                  <c:v>Julio</c:v>
                </c:pt>
                <c:pt idx="1">
                  <c:v>Agosto</c:v>
                </c:pt>
                <c:pt idx="2">
                  <c:v>Septiembre</c:v>
                </c:pt>
                <c:pt idx="3">
                  <c:v>Octubre</c:v>
                </c:pt>
                <c:pt idx="4">
                  <c:v>Noviembre</c:v>
                </c:pt>
                <c:pt idx="5">
                  <c:v>Diciembre</c:v>
                </c:pt>
              </c:strCache>
            </c:strRef>
          </c:cat>
          <c:val>
            <c:numRef>
              <c:f>'META 1'!$C$27:$C$32</c:f>
              <c:numCache>
                <c:formatCode>0.00%</c:formatCode>
                <c:ptCount val="6"/>
                <c:pt idx="0">
                  <c:v>9.7000000000000003E-3</c:v>
                </c:pt>
                <c:pt idx="1">
                  <c:v>1.3599999999999999E-2</c:v>
                </c:pt>
                <c:pt idx="2">
                  <c:v>2.1100000000000001E-2</c:v>
                </c:pt>
                <c:pt idx="3">
                  <c:v>2.1100000000000001E-2</c:v>
                </c:pt>
                <c:pt idx="4">
                  <c:v>2.1100000000000001E-2</c:v>
                </c:pt>
                <c:pt idx="5">
                  <c:v>1.34E-2</c:v>
                </c:pt>
              </c:numCache>
            </c:numRef>
          </c:val>
          <c:extLst>
            <c:ext xmlns:c16="http://schemas.microsoft.com/office/drawing/2014/chart" uri="{C3380CC4-5D6E-409C-BE32-E72D297353CC}">
              <c16:uniqueId val="{00000006-376D-45E2-8F89-4A0795F6B14A}"/>
            </c:ext>
          </c:extLst>
        </c:ser>
        <c:ser>
          <c:idx val="4"/>
          <c:order val="1"/>
          <c:tx>
            <c:strRef>
              <c:f>'META 1'!$D$26</c:f>
              <c:strCache>
                <c:ptCount val="1"/>
                <c:pt idx="0">
                  <c:v>Magnitud ejecutada mensual</c:v>
                </c:pt>
              </c:strCache>
            </c:strRef>
          </c:tx>
          <c:invertIfNegative val="0"/>
          <c:cat>
            <c:strRef>
              <c:f>'META 1'!$B$27:$B$32</c:f>
              <c:strCache>
                <c:ptCount val="6"/>
                <c:pt idx="0">
                  <c:v>Julio</c:v>
                </c:pt>
                <c:pt idx="1">
                  <c:v>Agosto</c:v>
                </c:pt>
                <c:pt idx="2">
                  <c:v>Septiembre</c:v>
                </c:pt>
                <c:pt idx="3">
                  <c:v>Octubre</c:v>
                </c:pt>
                <c:pt idx="4">
                  <c:v>Noviembre</c:v>
                </c:pt>
                <c:pt idx="5">
                  <c:v>Diciembre</c:v>
                </c:pt>
              </c:strCache>
            </c:strRef>
          </c:cat>
          <c:val>
            <c:numRef>
              <c:f>'META 1'!$D$27:$D$32</c:f>
              <c:numCache>
                <c:formatCode>0.00%</c:formatCode>
                <c:ptCount val="6"/>
                <c:pt idx="0">
                  <c:v>9.7000000000000003E-3</c:v>
                </c:pt>
                <c:pt idx="1">
                  <c:v>1.3599999999999999E-2</c:v>
                </c:pt>
                <c:pt idx="2">
                  <c:v>2.1100000000000001E-2</c:v>
                </c:pt>
                <c:pt idx="3">
                  <c:v>1.7500000000000002E-2</c:v>
                </c:pt>
              </c:numCache>
            </c:numRef>
          </c:val>
          <c:extLst>
            <c:ext xmlns:c16="http://schemas.microsoft.com/office/drawing/2014/chart" uri="{C3380CC4-5D6E-409C-BE32-E72D297353CC}">
              <c16:uniqueId val="{00000007-376D-45E2-8F89-4A0795F6B14A}"/>
            </c:ext>
          </c:extLst>
        </c:ser>
        <c:dLbls>
          <c:showLegendKey val="0"/>
          <c:showVal val="0"/>
          <c:showCatName val="0"/>
          <c:showSerName val="0"/>
          <c:showPercent val="0"/>
          <c:showBubbleSize val="0"/>
        </c:dLbls>
        <c:gapWidth val="150"/>
        <c:axId val="165800960"/>
        <c:axId val="177148672"/>
      </c:barChart>
      <c:catAx>
        <c:axId val="16580096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77148672"/>
        <c:crosses val="autoZero"/>
        <c:auto val="1"/>
        <c:lblAlgn val="ctr"/>
        <c:lblOffset val="100"/>
        <c:noMultiLvlLbl val="0"/>
      </c:catAx>
      <c:valAx>
        <c:axId val="177148672"/>
        <c:scaling>
          <c:orientation val="minMax"/>
          <c:max val="0.1"/>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65800960"/>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3"/>
          <c:order val="0"/>
          <c:tx>
            <c:strRef>
              <c:f>'META 2'!$C$26</c:f>
              <c:strCache>
                <c:ptCount val="1"/>
                <c:pt idx="0">
                  <c:v>Magnitud programada mensual</c:v>
                </c:pt>
              </c:strCache>
            </c:strRef>
          </c:tx>
          <c:invertIfNegative val="0"/>
          <c:cat>
            <c:strRef>
              <c:f>'META 2'!$B$27:$B$32</c:f>
              <c:strCache>
                <c:ptCount val="6"/>
                <c:pt idx="0">
                  <c:v>Julio</c:v>
                </c:pt>
                <c:pt idx="1">
                  <c:v>Agosto</c:v>
                </c:pt>
                <c:pt idx="2">
                  <c:v>Septiembre</c:v>
                </c:pt>
                <c:pt idx="3">
                  <c:v>Octubre</c:v>
                </c:pt>
                <c:pt idx="4">
                  <c:v>Noviembre</c:v>
                </c:pt>
                <c:pt idx="5">
                  <c:v>Diciembre</c:v>
                </c:pt>
              </c:strCache>
            </c:strRef>
          </c:cat>
          <c:val>
            <c:numRef>
              <c:f>'META 2'!$C$27:$C$32</c:f>
              <c:numCache>
                <c:formatCode>_(* #,##0_);_(* \(#,##0\);_(* "-"??_);_(@_)</c:formatCode>
                <c:ptCount val="6"/>
                <c:pt idx="0">
                  <c:v>1888</c:v>
                </c:pt>
                <c:pt idx="1">
                  <c:v>871</c:v>
                </c:pt>
                <c:pt idx="2">
                  <c:v>951</c:v>
                </c:pt>
                <c:pt idx="3">
                  <c:v>1815</c:v>
                </c:pt>
                <c:pt idx="4">
                  <c:v>1814</c:v>
                </c:pt>
                <c:pt idx="5">
                  <c:v>1466</c:v>
                </c:pt>
              </c:numCache>
            </c:numRef>
          </c:val>
          <c:extLst>
            <c:ext xmlns:c16="http://schemas.microsoft.com/office/drawing/2014/chart" uri="{C3380CC4-5D6E-409C-BE32-E72D297353CC}">
              <c16:uniqueId val="{00000000-A883-40DF-89EC-9575A86A166C}"/>
            </c:ext>
          </c:extLst>
        </c:ser>
        <c:ser>
          <c:idx val="4"/>
          <c:order val="1"/>
          <c:tx>
            <c:strRef>
              <c:f>'META 2'!$D$26</c:f>
              <c:strCache>
                <c:ptCount val="1"/>
                <c:pt idx="0">
                  <c:v>Magnitud ejecutada mensual</c:v>
                </c:pt>
              </c:strCache>
            </c:strRef>
          </c:tx>
          <c:invertIfNegative val="0"/>
          <c:cat>
            <c:strRef>
              <c:f>'META 2'!$B$27:$B$32</c:f>
              <c:strCache>
                <c:ptCount val="6"/>
                <c:pt idx="0">
                  <c:v>Julio</c:v>
                </c:pt>
                <c:pt idx="1">
                  <c:v>Agosto</c:v>
                </c:pt>
                <c:pt idx="2">
                  <c:v>Septiembre</c:v>
                </c:pt>
                <c:pt idx="3">
                  <c:v>Octubre</c:v>
                </c:pt>
                <c:pt idx="4">
                  <c:v>Noviembre</c:v>
                </c:pt>
                <c:pt idx="5">
                  <c:v>Diciembre</c:v>
                </c:pt>
              </c:strCache>
            </c:strRef>
          </c:cat>
          <c:val>
            <c:numRef>
              <c:f>'META 2'!$D$27:$D$32</c:f>
              <c:numCache>
                <c:formatCode>_(* #,##0_);_(* \(#,##0\);_(* "-"??_);_(@_)</c:formatCode>
                <c:ptCount val="6"/>
                <c:pt idx="0">
                  <c:v>2109</c:v>
                </c:pt>
                <c:pt idx="1">
                  <c:v>1289</c:v>
                </c:pt>
                <c:pt idx="2" formatCode="_(* #,##0.00_);_(* \(#,##0.00\);_(* &quot;-&quot;??_);_(@_)">
                  <c:v>638</c:v>
                </c:pt>
                <c:pt idx="3">
                  <c:v>4229</c:v>
                </c:pt>
              </c:numCache>
            </c:numRef>
          </c:val>
          <c:extLst>
            <c:ext xmlns:c16="http://schemas.microsoft.com/office/drawing/2014/chart" uri="{C3380CC4-5D6E-409C-BE32-E72D297353CC}">
              <c16:uniqueId val="{00000001-A883-40DF-89EC-9575A86A166C}"/>
            </c:ext>
          </c:extLst>
        </c:ser>
        <c:dLbls>
          <c:showLegendKey val="0"/>
          <c:showVal val="0"/>
          <c:showCatName val="0"/>
          <c:showSerName val="0"/>
          <c:showPercent val="0"/>
          <c:showBubbleSize val="0"/>
        </c:dLbls>
        <c:gapWidth val="150"/>
        <c:axId val="3246720"/>
        <c:axId val="3256704"/>
      </c:barChart>
      <c:catAx>
        <c:axId val="324672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3256704"/>
        <c:crosses val="autoZero"/>
        <c:auto val="1"/>
        <c:lblAlgn val="ctr"/>
        <c:lblOffset val="100"/>
        <c:noMultiLvlLbl val="0"/>
      </c:catAx>
      <c:valAx>
        <c:axId val="3256704"/>
        <c:scaling>
          <c:orientation val="minMax"/>
          <c:max val="2000"/>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246720"/>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3"/>
          <c:order val="0"/>
          <c:tx>
            <c:strRef>
              <c:f>'META 3'!$C$26</c:f>
              <c:strCache>
                <c:ptCount val="1"/>
                <c:pt idx="0">
                  <c:v>Magnitud programada mensual</c:v>
                </c:pt>
              </c:strCache>
            </c:strRef>
          </c:tx>
          <c:invertIfNegative val="0"/>
          <c:cat>
            <c:strRef>
              <c:f>'META 3'!$B$27:$B$32</c:f>
              <c:strCache>
                <c:ptCount val="6"/>
                <c:pt idx="0">
                  <c:v>Julio</c:v>
                </c:pt>
                <c:pt idx="1">
                  <c:v>Agosto</c:v>
                </c:pt>
                <c:pt idx="2">
                  <c:v>Septiembre</c:v>
                </c:pt>
                <c:pt idx="3">
                  <c:v>Octubre</c:v>
                </c:pt>
                <c:pt idx="4">
                  <c:v>Noviembre</c:v>
                </c:pt>
                <c:pt idx="5">
                  <c:v>Diciembre</c:v>
                </c:pt>
              </c:strCache>
            </c:strRef>
          </c:cat>
          <c:val>
            <c:numRef>
              <c:f>'META 3'!$C$27:$C$32</c:f>
              <c:numCache>
                <c:formatCode>_(* #,##0.00000_);_(* \(#,##0.00000\);_(* "-"??_);_(@_)</c:formatCode>
                <c:ptCount val="6"/>
                <c:pt idx="0">
                  <c:v>1.9060000000000001E-2</c:v>
                </c:pt>
                <c:pt idx="1">
                  <c:v>1.6199999999999999E-2</c:v>
                </c:pt>
                <c:pt idx="2">
                  <c:v>1.6199999999999999E-2</c:v>
                </c:pt>
                <c:pt idx="3">
                  <c:v>1.6199999999999999E-2</c:v>
                </c:pt>
                <c:pt idx="4">
                  <c:v>1.6199999999999999E-2</c:v>
                </c:pt>
                <c:pt idx="5">
                  <c:v>1.6140000000000002E-2</c:v>
                </c:pt>
              </c:numCache>
            </c:numRef>
          </c:val>
          <c:extLst>
            <c:ext xmlns:c16="http://schemas.microsoft.com/office/drawing/2014/chart" uri="{C3380CC4-5D6E-409C-BE32-E72D297353CC}">
              <c16:uniqueId val="{00000000-0C64-42FB-8583-72BF004994C2}"/>
            </c:ext>
          </c:extLst>
        </c:ser>
        <c:ser>
          <c:idx val="4"/>
          <c:order val="1"/>
          <c:tx>
            <c:strRef>
              <c:f>'META 3'!$D$26</c:f>
              <c:strCache>
                <c:ptCount val="1"/>
                <c:pt idx="0">
                  <c:v>Magnitud ejecutada mensual</c:v>
                </c:pt>
              </c:strCache>
            </c:strRef>
          </c:tx>
          <c:invertIfNegative val="0"/>
          <c:cat>
            <c:strRef>
              <c:f>'META 3'!$B$27:$B$32</c:f>
              <c:strCache>
                <c:ptCount val="6"/>
                <c:pt idx="0">
                  <c:v>Julio</c:v>
                </c:pt>
                <c:pt idx="1">
                  <c:v>Agosto</c:v>
                </c:pt>
                <c:pt idx="2">
                  <c:v>Septiembre</c:v>
                </c:pt>
                <c:pt idx="3">
                  <c:v>Octubre</c:v>
                </c:pt>
                <c:pt idx="4">
                  <c:v>Noviembre</c:v>
                </c:pt>
                <c:pt idx="5">
                  <c:v>Diciembre</c:v>
                </c:pt>
              </c:strCache>
            </c:strRef>
          </c:cat>
          <c:val>
            <c:numRef>
              <c:f>'META 3'!$D$27:$D$32</c:f>
              <c:numCache>
                <c:formatCode>_(* #,##0.00000_);_(* \(#,##0.00000\);_(* "-"??_);_(@_)</c:formatCode>
                <c:ptCount val="6"/>
                <c:pt idx="0">
                  <c:v>1.8959999999999998E-2</c:v>
                </c:pt>
                <c:pt idx="1">
                  <c:v>1.6199999999999999E-2</c:v>
                </c:pt>
                <c:pt idx="2">
                  <c:v>1.6199999999999999E-2</c:v>
                </c:pt>
                <c:pt idx="3">
                  <c:v>1.6199999999999999E-2</c:v>
                </c:pt>
              </c:numCache>
            </c:numRef>
          </c:val>
          <c:extLst>
            <c:ext xmlns:c16="http://schemas.microsoft.com/office/drawing/2014/chart" uri="{C3380CC4-5D6E-409C-BE32-E72D297353CC}">
              <c16:uniqueId val="{00000001-0C64-42FB-8583-72BF004994C2}"/>
            </c:ext>
          </c:extLst>
        </c:ser>
        <c:dLbls>
          <c:showLegendKey val="0"/>
          <c:showVal val="0"/>
          <c:showCatName val="0"/>
          <c:showSerName val="0"/>
          <c:showPercent val="0"/>
          <c:showBubbleSize val="0"/>
        </c:dLbls>
        <c:gapWidth val="150"/>
        <c:axId val="178305280"/>
        <c:axId val="178311168"/>
      </c:barChart>
      <c:catAx>
        <c:axId val="1783052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78311168"/>
        <c:crosses val="autoZero"/>
        <c:auto val="1"/>
        <c:lblAlgn val="ctr"/>
        <c:lblOffset val="100"/>
        <c:noMultiLvlLbl val="0"/>
      </c:catAx>
      <c:valAx>
        <c:axId val="178311168"/>
        <c:scaling>
          <c:orientation val="minMax"/>
          <c:max val="2.0000000000000004E-2"/>
          <c:min val="0"/>
        </c:scaling>
        <c:delete val="0"/>
        <c:axPos val="l"/>
        <c:majorGridlines/>
        <c:numFmt formatCode="#,##0.00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78305280"/>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3"/>
          <c:order val="0"/>
          <c:tx>
            <c:strRef>
              <c:f>'META 4'!$C$26</c:f>
              <c:strCache>
                <c:ptCount val="1"/>
                <c:pt idx="0">
                  <c:v>Magnitud programada mensual</c:v>
                </c:pt>
              </c:strCache>
            </c:strRef>
          </c:tx>
          <c:invertIfNegative val="0"/>
          <c:cat>
            <c:strRef>
              <c:f>'META 4'!$B$27:$B$32</c:f>
              <c:strCache>
                <c:ptCount val="6"/>
                <c:pt idx="0">
                  <c:v>Julio</c:v>
                </c:pt>
                <c:pt idx="1">
                  <c:v>Agosto</c:v>
                </c:pt>
                <c:pt idx="2">
                  <c:v>Septiembre</c:v>
                </c:pt>
                <c:pt idx="3">
                  <c:v>Octubre</c:v>
                </c:pt>
                <c:pt idx="4">
                  <c:v>Noviembre</c:v>
                </c:pt>
                <c:pt idx="5">
                  <c:v>Diciembre</c:v>
                </c:pt>
              </c:strCache>
            </c:strRef>
          </c:cat>
          <c:val>
            <c:numRef>
              <c:f>'META 4'!$C$27:$C$32</c:f>
              <c:numCache>
                <c:formatCode>_(* #,##0_);_(* \(#,##0\);_(* "-"??_);_(@_)</c:formatCode>
                <c:ptCount val="6"/>
                <c:pt idx="0">
                  <c:v>5489</c:v>
                </c:pt>
                <c:pt idx="1">
                  <c:v>2199</c:v>
                </c:pt>
                <c:pt idx="2">
                  <c:v>3520</c:v>
                </c:pt>
                <c:pt idx="3">
                  <c:v>932</c:v>
                </c:pt>
                <c:pt idx="4">
                  <c:v>930</c:v>
                </c:pt>
                <c:pt idx="5">
                  <c:v>930</c:v>
                </c:pt>
              </c:numCache>
            </c:numRef>
          </c:val>
          <c:extLst>
            <c:ext xmlns:c16="http://schemas.microsoft.com/office/drawing/2014/chart" uri="{C3380CC4-5D6E-409C-BE32-E72D297353CC}">
              <c16:uniqueId val="{00000000-2FCE-4011-B80F-B7C090C610EF}"/>
            </c:ext>
          </c:extLst>
        </c:ser>
        <c:ser>
          <c:idx val="4"/>
          <c:order val="1"/>
          <c:tx>
            <c:strRef>
              <c:f>'META 4'!$D$26</c:f>
              <c:strCache>
                <c:ptCount val="1"/>
                <c:pt idx="0">
                  <c:v>Magnitud ejecutada mensual</c:v>
                </c:pt>
              </c:strCache>
            </c:strRef>
          </c:tx>
          <c:invertIfNegative val="0"/>
          <c:cat>
            <c:strRef>
              <c:f>'META 4'!$B$27:$B$32</c:f>
              <c:strCache>
                <c:ptCount val="6"/>
                <c:pt idx="0">
                  <c:v>Julio</c:v>
                </c:pt>
                <c:pt idx="1">
                  <c:v>Agosto</c:v>
                </c:pt>
                <c:pt idx="2">
                  <c:v>Septiembre</c:v>
                </c:pt>
                <c:pt idx="3">
                  <c:v>Octubre</c:v>
                </c:pt>
                <c:pt idx="4">
                  <c:v>Noviembre</c:v>
                </c:pt>
                <c:pt idx="5">
                  <c:v>Diciembre</c:v>
                </c:pt>
              </c:strCache>
            </c:strRef>
          </c:cat>
          <c:val>
            <c:numRef>
              <c:f>'META 4'!$D$27:$D$32</c:f>
              <c:numCache>
                <c:formatCode>_(* #,##0_);_(* \(#,##0\);_(* "-"??_);_(@_)</c:formatCode>
                <c:ptCount val="6"/>
                <c:pt idx="0">
                  <c:v>5489</c:v>
                </c:pt>
                <c:pt idx="1">
                  <c:v>2199</c:v>
                </c:pt>
                <c:pt idx="2">
                  <c:v>3520</c:v>
                </c:pt>
                <c:pt idx="3">
                  <c:v>2523</c:v>
                </c:pt>
              </c:numCache>
            </c:numRef>
          </c:val>
          <c:extLst>
            <c:ext xmlns:c16="http://schemas.microsoft.com/office/drawing/2014/chart" uri="{C3380CC4-5D6E-409C-BE32-E72D297353CC}">
              <c16:uniqueId val="{00000001-2FCE-4011-B80F-B7C090C610EF}"/>
            </c:ext>
          </c:extLst>
        </c:ser>
        <c:dLbls>
          <c:showLegendKey val="0"/>
          <c:showVal val="0"/>
          <c:showCatName val="0"/>
          <c:showSerName val="0"/>
          <c:showPercent val="0"/>
          <c:showBubbleSize val="0"/>
        </c:dLbls>
        <c:gapWidth val="150"/>
        <c:axId val="165717888"/>
        <c:axId val="165719424"/>
      </c:barChart>
      <c:catAx>
        <c:axId val="16571788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65719424"/>
        <c:crosses val="autoZero"/>
        <c:auto val="1"/>
        <c:lblAlgn val="ctr"/>
        <c:lblOffset val="100"/>
        <c:noMultiLvlLbl val="0"/>
      </c:catAx>
      <c:valAx>
        <c:axId val="165719424"/>
        <c:scaling>
          <c:orientation val="minMax"/>
          <c:max val="13000"/>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65717888"/>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4965-421E-AD72-12FA7C93BAAC}"/>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4965-421E-AD72-12FA7C93BAAC}"/>
            </c:ext>
          </c:extLst>
        </c:ser>
        <c:dLbls>
          <c:showLegendKey val="0"/>
          <c:showVal val="0"/>
          <c:showCatName val="0"/>
          <c:showSerName val="0"/>
          <c:showPercent val="0"/>
          <c:showBubbleSize val="0"/>
        </c:dLbls>
        <c:marker val="1"/>
        <c:smooth val="0"/>
        <c:axId val="183800960"/>
        <c:axId val="183802496"/>
      </c:lineChart>
      <c:catAx>
        <c:axId val="18380096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83802496"/>
        <c:crosses val="autoZero"/>
        <c:auto val="1"/>
        <c:lblAlgn val="ctr"/>
        <c:lblOffset val="100"/>
        <c:noMultiLvlLbl val="0"/>
      </c:catAx>
      <c:valAx>
        <c:axId val="183802496"/>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83800960"/>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2.emf"/><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229960</xdr:colOff>
      <xdr:row>33</xdr:row>
      <xdr:rowOff>69396</xdr:rowOff>
    </xdr:from>
    <xdr:to>
      <xdr:col>7</xdr:col>
      <xdr:colOff>462642</xdr:colOff>
      <xdr:row>37</xdr:row>
      <xdr:rowOff>326571</xdr:rowOff>
    </xdr:to>
    <xdr:graphicFrame macro="">
      <xdr:nvGraphicFramePr>
        <xdr:cNvPr id="35784912" name="3 Gráfico">
          <a:extLst>
            <a:ext uri="{FF2B5EF4-FFF2-40B4-BE49-F238E27FC236}">
              <a16:creationId xmlns:a16="http://schemas.microsoft.com/office/drawing/2014/main" id="{00000000-0008-0000-0300-0000D008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7777" name="Object 1" hidden="1">
              <a:extLst>
                <a:ext uri="{63B3BB69-23CF-44E3-9099-C40C66FF867C}">
                  <a14:compatExt spid="_x0000_s35787777"/>
                </a:ext>
                <a:ext uri="{FF2B5EF4-FFF2-40B4-BE49-F238E27FC236}">
                  <a16:creationId xmlns:a16="http://schemas.microsoft.com/office/drawing/2014/main" id="{00000000-0008-0000-0400-0000011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530678</xdr:colOff>
      <xdr:row>33</xdr:row>
      <xdr:rowOff>54428</xdr:rowOff>
    </xdr:from>
    <xdr:to>
      <xdr:col>6</xdr:col>
      <xdr:colOff>1266824</xdr:colOff>
      <xdr:row>37</xdr:row>
      <xdr:rowOff>311604</xdr:rowOff>
    </xdr:to>
    <xdr:graphicFrame macro="">
      <xdr:nvGraphicFramePr>
        <xdr:cNvPr id="5" name="3 Gráfico">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8801" name="Object 1" hidden="1">
              <a:extLst>
                <a:ext uri="{63B3BB69-23CF-44E3-9099-C40C66FF867C}">
                  <a14:compatExt spid="_x0000_s35788801"/>
                </a:ext>
                <a:ext uri="{FF2B5EF4-FFF2-40B4-BE49-F238E27FC236}">
                  <a16:creationId xmlns:a16="http://schemas.microsoft.com/office/drawing/2014/main" id="{00000000-0008-0000-0500-0000011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312964</xdr:colOff>
      <xdr:row>33</xdr:row>
      <xdr:rowOff>108857</xdr:rowOff>
    </xdr:from>
    <xdr:to>
      <xdr:col>6</xdr:col>
      <xdr:colOff>1049110</xdr:colOff>
      <xdr:row>37</xdr:row>
      <xdr:rowOff>366033</xdr:rowOff>
    </xdr:to>
    <xdr:graphicFrame macro="">
      <xdr:nvGraphicFramePr>
        <xdr:cNvPr id="5" name="3 Gráfico">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6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136071</xdr:colOff>
      <xdr:row>33</xdr:row>
      <xdr:rowOff>95250</xdr:rowOff>
    </xdr:from>
    <xdr:to>
      <xdr:col>7</xdr:col>
      <xdr:colOff>381000</xdr:colOff>
      <xdr:row>37</xdr:row>
      <xdr:rowOff>352426</xdr:rowOff>
    </xdr:to>
    <xdr:graphicFrame macro="">
      <xdr:nvGraphicFramePr>
        <xdr:cNvPr id="5" name="3 Gráfico">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7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7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7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8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8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8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8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8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8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8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8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8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8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8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8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8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8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8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8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8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8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8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8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8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8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8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8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7856F208\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docs.live.net/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O22"/>
  <sheetViews>
    <sheetView showGridLines="0" topLeftCell="A11" zoomScale="70" zoomScaleNormal="70" zoomScaleSheetLayoutView="80" workbookViewId="0">
      <selection activeCell="AE13" sqref="AE13:AE14"/>
    </sheetView>
  </sheetViews>
  <sheetFormatPr baseColWidth="10" defaultRowHeight="15" x14ac:dyDescent="0.25"/>
  <cols>
    <col min="1" max="1" width="15.85546875" style="80" customWidth="1"/>
    <col min="2" max="2" width="23.140625" style="80" customWidth="1"/>
    <col min="3" max="3" width="16.140625" style="80" customWidth="1"/>
    <col min="4" max="4" width="16.42578125" style="88" customWidth="1"/>
    <col min="5" max="5" width="17.42578125" style="80" customWidth="1"/>
    <col min="6" max="6" width="23.42578125" style="80" customWidth="1"/>
    <col min="7" max="7" width="17.140625" style="80" customWidth="1"/>
    <col min="8" max="8" width="16.5703125" style="80" customWidth="1"/>
    <col min="9" max="9" width="18.140625" style="80" customWidth="1"/>
    <col min="10" max="10" width="13.85546875" style="80" customWidth="1"/>
    <col min="11" max="11" width="13.85546875" style="100" customWidth="1"/>
    <col min="12" max="14" width="13.85546875" style="80" customWidth="1"/>
    <col min="15" max="17" width="13.7109375" style="80" customWidth="1"/>
    <col min="18" max="18" width="11.7109375" style="80" customWidth="1"/>
    <col min="19" max="19" width="9.85546875" style="80" customWidth="1"/>
    <col min="20" max="20" width="10.28515625" style="80" customWidth="1"/>
    <col min="21" max="21" width="14.140625" style="80" customWidth="1"/>
    <col min="22" max="22" width="11.7109375" style="80" customWidth="1"/>
    <col min="23" max="23" width="12.42578125" style="80" customWidth="1"/>
    <col min="24" max="26" width="14.7109375" style="80" customWidth="1"/>
    <col min="27" max="27" width="16.42578125" style="122" customWidth="1"/>
    <col min="28" max="28" width="14.85546875" style="80" customWidth="1"/>
    <col min="29" max="29" width="14.42578125" style="80" customWidth="1"/>
    <col min="30" max="30" width="89.85546875" style="80" customWidth="1"/>
    <col min="31" max="31" width="79.5703125" style="80" customWidth="1"/>
    <col min="32" max="32" width="87.42578125" style="80" customWidth="1"/>
    <col min="33" max="16384" width="11.42578125" style="80"/>
  </cols>
  <sheetData>
    <row r="2" spans="1:67" s="124" customFormat="1" ht="45.75" customHeight="1" x14ac:dyDescent="0.25">
      <c r="A2" s="233"/>
      <c r="B2" s="233"/>
      <c r="C2" s="230" t="s">
        <v>24</v>
      </c>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60"/>
    </row>
    <row r="3" spans="1:67" s="124" customFormat="1" ht="45.75" customHeight="1" x14ac:dyDescent="0.25">
      <c r="A3" s="233"/>
      <c r="B3" s="233"/>
      <c r="C3" s="230" t="s">
        <v>25</v>
      </c>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61"/>
    </row>
    <row r="4" spans="1:67" s="124" customFormat="1" ht="45.75" customHeight="1" x14ac:dyDescent="0.25">
      <c r="A4" s="233"/>
      <c r="B4" s="233"/>
      <c r="C4" s="230" t="s">
        <v>198</v>
      </c>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61"/>
    </row>
    <row r="5" spans="1:67" s="124" customFormat="1" ht="45.75" customHeight="1" x14ac:dyDescent="0.25">
      <c r="A5" s="233"/>
      <c r="B5" s="233"/>
      <c r="C5" s="240" t="s">
        <v>29</v>
      </c>
      <c r="D5" s="240"/>
      <c r="E5" s="240"/>
      <c r="F5" s="240"/>
      <c r="G5" s="240"/>
      <c r="H5" s="240"/>
      <c r="I5" s="240"/>
      <c r="J5" s="240"/>
      <c r="K5" s="240"/>
      <c r="L5" s="240"/>
      <c r="M5" s="240"/>
      <c r="N5" s="240"/>
      <c r="O5" s="240"/>
      <c r="P5" s="240"/>
      <c r="Q5" s="240"/>
      <c r="R5" s="258" t="s">
        <v>189</v>
      </c>
      <c r="S5" s="258"/>
      <c r="T5" s="258"/>
      <c r="U5" s="258"/>
      <c r="V5" s="258"/>
      <c r="W5" s="258"/>
      <c r="X5" s="258"/>
      <c r="Y5" s="258"/>
      <c r="Z5" s="258"/>
      <c r="AA5" s="258"/>
      <c r="AB5" s="258"/>
      <c r="AC5" s="258"/>
      <c r="AD5" s="258"/>
      <c r="AE5" s="258"/>
      <c r="AF5" s="262"/>
    </row>
    <row r="6" spans="1:67" s="125" customFormat="1" ht="30.75" customHeight="1" x14ac:dyDescent="0.25">
      <c r="D6" s="126"/>
      <c r="K6" s="127"/>
      <c r="AA6" s="128"/>
    </row>
    <row r="7" spans="1:67" s="125" customFormat="1" ht="42" customHeight="1" x14ac:dyDescent="0.25">
      <c r="B7" s="129" t="s">
        <v>32</v>
      </c>
      <c r="C7" s="232" t="e">
        <f>+#REF!</f>
        <v>#REF!</v>
      </c>
      <c r="D7" s="232"/>
      <c r="E7" s="232"/>
      <c r="F7" s="232"/>
      <c r="G7" s="232"/>
      <c r="K7" s="127"/>
      <c r="AA7" s="128"/>
    </row>
    <row r="8" spans="1:67" s="125" customFormat="1" ht="42" customHeight="1" x14ac:dyDescent="0.25">
      <c r="B8" s="129" t="s">
        <v>1</v>
      </c>
      <c r="C8" s="232" t="e">
        <f>+#REF!</f>
        <v>#REF!</v>
      </c>
      <c r="D8" s="232"/>
      <c r="E8" s="232"/>
      <c r="F8" s="232"/>
      <c r="G8" s="232"/>
      <c r="K8" s="127"/>
      <c r="AA8" s="128"/>
    </row>
    <row r="9" spans="1:67" s="125" customFormat="1" ht="42" customHeight="1" x14ac:dyDescent="0.25">
      <c r="B9" s="130" t="s">
        <v>30</v>
      </c>
      <c r="C9" s="232" t="e">
        <f>+#REF!</f>
        <v>#REF!</v>
      </c>
      <c r="D9" s="232"/>
      <c r="E9" s="232"/>
      <c r="F9" s="232"/>
      <c r="G9" s="232"/>
      <c r="K9" s="127"/>
      <c r="Q9" s="131"/>
      <c r="R9" s="132"/>
      <c r="AA9" s="128"/>
    </row>
    <row r="10" spans="1:67" s="91" customFormat="1" ht="24.75" customHeight="1" x14ac:dyDescent="0.2">
      <c r="A10" s="89"/>
      <c r="B10" s="89"/>
      <c r="C10" s="89"/>
      <c r="D10" s="89"/>
      <c r="E10" s="90"/>
      <c r="F10" s="90"/>
      <c r="G10" s="90"/>
      <c r="H10" s="90"/>
      <c r="I10" s="90"/>
      <c r="J10" s="90"/>
      <c r="K10" s="105"/>
      <c r="L10" s="90"/>
      <c r="M10" s="90"/>
      <c r="N10" s="90"/>
      <c r="O10" s="90"/>
      <c r="P10" s="90"/>
      <c r="Q10" s="90"/>
      <c r="R10" s="90"/>
      <c r="S10" s="90"/>
      <c r="T10" s="90"/>
      <c r="U10" s="90"/>
      <c r="V10" s="90"/>
      <c r="W10" s="90"/>
      <c r="X10" s="90"/>
      <c r="Y10" s="90"/>
      <c r="Z10" s="90"/>
      <c r="AA10" s="123"/>
      <c r="AB10" s="90"/>
      <c r="AC10" s="90"/>
    </row>
    <row r="11" spans="1:67" s="92" customFormat="1" ht="35.25" customHeight="1" x14ac:dyDescent="0.2">
      <c r="A11" s="249" t="str">
        <f>+'[1]Sección 1. Metas - Magnitud'!B13</f>
        <v>PLAN DE DESARROLLO - BOGOTÁ MEJOR PARA TODOS 2016-2020</v>
      </c>
      <c r="B11" s="250"/>
      <c r="C11" s="250"/>
      <c r="D11" s="250"/>
      <c r="E11" s="250"/>
      <c r="F11" s="250"/>
      <c r="G11" s="250"/>
      <c r="H11" s="251"/>
      <c r="I11" s="264" t="s">
        <v>36</v>
      </c>
      <c r="J11" s="265"/>
      <c r="K11" s="265"/>
      <c r="L11" s="265"/>
      <c r="M11" s="265"/>
      <c r="N11" s="266"/>
      <c r="O11" s="259" t="s">
        <v>38</v>
      </c>
      <c r="P11" s="259"/>
      <c r="Q11" s="259"/>
      <c r="R11" s="259"/>
      <c r="S11" s="259"/>
      <c r="T11" s="259"/>
      <c r="U11" s="259"/>
      <c r="V11" s="259"/>
      <c r="W11" s="259"/>
      <c r="X11" s="259"/>
      <c r="Y11" s="259"/>
      <c r="Z11" s="259"/>
      <c r="AA11" s="259"/>
      <c r="AB11" s="259"/>
      <c r="AC11" s="259"/>
      <c r="AD11" s="249" t="s">
        <v>18</v>
      </c>
      <c r="AE11" s="250"/>
      <c r="AF11" s="251"/>
    </row>
    <row r="12" spans="1:67" s="92" customFormat="1" ht="56.25" customHeight="1" x14ac:dyDescent="0.2">
      <c r="A12" s="85" t="s">
        <v>35</v>
      </c>
      <c r="B12" s="85" t="s">
        <v>27</v>
      </c>
      <c r="C12" s="85" t="s">
        <v>34</v>
      </c>
      <c r="D12" s="85" t="s">
        <v>33</v>
      </c>
      <c r="E12" s="85" t="s">
        <v>26</v>
      </c>
      <c r="F12" s="85" t="s">
        <v>3</v>
      </c>
      <c r="G12" s="85" t="s">
        <v>2</v>
      </c>
      <c r="H12" s="85" t="s">
        <v>150</v>
      </c>
      <c r="I12" s="87" t="s">
        <v>31</v>
      </c>
      <c r="J12" s="87">
        <v>2016</v>
      </c>
      <c r="K12" s="87">
        <v>2017</v>
      </c>
      <c r="L12" s="87">
        <v>2018</v>
      </c>
      <c r="M12" s="87">
        <v>2019</v>
      </c>
      <c r="N12" s="87">
        <v>2020</v>
      </c>
      <c r="O12" s="95" t="s">
        <v>23</v>
      </c>
      <c r="P12" s="95" t="s">
        <v>19</v>
      </c>
      <c r="Q12" s="95" t="s">
        <v>20</v>
      </c>
      <c r="R12" s="95" t="s">
        <v>21</v>
      </c>
      <c r="S12" s="95" t="s">
        <v>22</v>
      </c>
      <c r="T12" s="95" t="s">
        <v>10</v>
      </c>
      <c r="U12" s="95" t="s">
        <v>11</v>
      </c>
      <c r="V12" s="95" t="s">
        <v>12</v>
      </c>
      <c r="W12" s="95" t="s">
        <v>13</v>
      </c>
      <c r="X12" s="95" t="s">
        <v>14</v>
      </c>
      <c r="Y12" s="95" t="s">
        <v>15</v>
      </c>
      <c r="Z12" s="95" t="s">
        <v>16</v>
      </c>
      <c r="AA12" s="95" t="s">
        <v>37</v>
      </c>
      <c r="AB12" s="96" t="s">
        <v>5</v>
      </c>
      <c r="AC12" s="95" t="s">
        <v>6</v>
      </c>
      <c r="AD12" s="86" t="s">
        <v>7</v>
      </c>
      <c r="AE12" s="86" t="s">
        <v>9</v>
      </c>
      <c r="AF12" s="86" t="s">
        <v>8</v>
      </c>
    </row>
    <row r="13" spans="1:67" s="94" customFormat="1" ht="84.75" customHeight="1" x14ac:dyDescent="0.25">
      <c r="A13" s="231" t="s">
        <v>154</v>
      </c>
      <c r="B13" s="231" t="str">
        <f>+'[2]Sección 1. Metas - Magnitud'!I15</f>
        <v>Demarcar 2.600 kilómetro carril de vías</v>
      </c>
      <c r="C13" s="231">
        <v>224</v>
      </c>
      <c r="D13" s="231" t="s">
        <v>187</v>
      </c>
      <c r="E13" s="231">
        <v>171</v>
      </c>
      <c r="F13" s="263" t="s">
        <v>175</v>
      </c>
      <c r="G13" s="231" t="s">
        <v>152</v>
      </c>
      <c r="H13" s="231" t="s">
        <v>70</v>
      </c>
      <c r="I13" s="241" t="e">
        <f>SUM(J13:N14)</f>
        <v>#REF!</v>
      </c>
      <c r="J13" s="238" t="e">
        <f>+#REF!</f>
        <v>#REF!</v>
      </c>
      <c r="K13" s="267" t="e">
        <f>+#REF!</f>
        <v>#REF!</v>
      </c>
      <c r="L13" s="236" t="e">
        <f>+#REF!</f>
        <v>#REF!</v>
      </c>
      <c r="M13" s="238" t="e">
        <f>+#REF!</f>
        <v>#REF!</v>
      </c>
      <c r="N13" s="238" t="e">
        <f>+#REF!</f>
        <v>#REF!</v>
      </c>
      <c r="O13" s="242" t="e">
        <f>+#REF!</f>
        <v>#REF!</v>
      </c>
      <c r="P13" s="242">
        <v>6.45</v>
      </c>
      <c r="Q13" s="242">
        <v>31.03</v>
      </c>
      <c r="R13" s="242"/>
      <c r="S13" s="242" t="e">
        <f>+#REF!</f>
        <v>#REF!</v>
      </c>
      <c r="T13" s="242" t="e">
        <f>+#REF!</f>
        <v>#REF!</v>
      </c>
      <c r="U13" s="242" t="e">
        <f>+#REF!</f>
        <v>#REF!</v>
      </c>
      <c r="V13" s="242" t="e">
        <f>+#REF!</f>
        <v>#REF!</v>
      </c>
      <c r="W13" s="242" t="e">
        <f>+#REF!</f>
        <v>#REF!</v>
      </c>
      <c r="X13" s="242" t="e">
        <f>+#REF!</f>
        <v>#REF!</v>
      </c>
      <c r="Y13" s="242" t="e">
        <f>+#REF!</f>
        <v>#REF!</v>
      </c>
      <c r="Z13" s="242" t="e">
        <f>+#REF!</f>
        <v>#REF!</v>
      </c>
      <c r="AA13" s="247" t="e">
        <f>SUM(O13:Z14)</f>
        <v>#REF!</v>
      </c>
      <c r="AB13" s="244" t="e">
        <f>+AA13/K13</f>
        <v>#REF!</v>
      </c>
      <c r="AC13" s="244" t="e">
        <f>+(J13+AA13)/I13</f>
        <v>#REF!</v>
      </c>
      <c r="AD13" s="245" t="s">
        <v>219</v>
      </c>
      <c r="AE13" s="234" t="s">
        <v>223</v>
      </c>
      <c r="AF13" s="245" t="s">
        <v>220</v>
      </c>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I13" s="93"/>
      <c r="BJ13" s="93"/>
      <c r="BK13" s="93"/>
      <c r="BL13" s="93"/>
      <c r="BM13" s="93"/>
      <c r="BN13" s="93"/>
      <c r="BO13" s="93"/>
    </row>
    <row r="14" spans="1:67" ht="195.75" customHeight="1" x14ac:dyDescent="0.25">
      <c r="A14" s="231"/>
      <c r="B14" s="231"/>
      <c r="C14" s="231"/>
      <c r="D14" s="231"/>
      <c r="E14" s="231"/>
      <c r="F14" s="263"/>
      <c r="G14" s="231"/>
      <c r="H14" s="231"/>
      <c r="I14" s="241"/>
      <c r="J14" s="239"/>
      <c r="K14" s="268"/>
      <c r="L14" s="237"/>
      <c r="M14" s="239"/>
      <c r="N14" s="239"/>
      <c r="O14" s="243"/>
      <c r="P14" s="243"/>
      <c r="Q14" s="243"/>
      <c r="R14" s="243"/>
      <c r="S14" s="243"/>
      <c r="T14" s="243"/>
      <c r="U14" s="243"/>
      <c r="V14" s="243"/>
      <c r="W14" s="243"/>
      <c r="X14" s="243"/>
      <c r="Y14" s="243"/>
      <c r="Z14" s="243"/>
      <c r="AA14" s="248"/>
      <c r="AB14" s="244"/>
      <c r="AC14" s="244"/>
      <c r="AD14" s="246"/>
      <c r="AE14" s="235"/>
      <c r="AF14" s="246"/>
    </row>
    <row r="15" spans="1:67" ht="89.25" customHeight="1" x14ac:dyDescent="0.25">
      <c r="A15" s="231" t="s">
        <v>154</v>
      </c>
      <c r="B15" s="231" t="str">
        <f>+'[2]Sección 1. Metas - Magnitud'!I18</f>
        <v>Instalar 35.000 señales verticales de pedestal</v>
      </c>
      <c r="C15" s="231">
        <v>223</v>
      </c>
      <c r="D15" s="231" t="s">
        <v>188</v>
      </c>
      <c r="E15" s="231">
        <v>170</v>
      </c>
      <c r="F15" s="263" t="s">
        <v>174</v>
      </c>
      <c r="G15" s="231" t="s">
        <v>152</v>
      </c>
      <c r="H15" s="231" t="s">
        <v>70</v>
      </c>
      <c r="I15" s="241" t="e">
        <f>SUM(J15:N16)</f>
        <v>#REF!</v>
      </c>
      <c r="J15" s="256" t="e">
        <f>+#REF!</f>
        <v>#REF!</v>
      </c>
      <c r="K15" s="252" t="e">
        <f>+#REF!</f>
        <v>#REF!</v>
      </c>
      <c r="L15" s="254" t="e">
        <f>+#REF!</f>
        <v>#REF!</v>
      </c>
      <c r="M15" s="256" t="e">
        <f>+#REF!</f>
        <v>#REF!</v>
      </c>
      <c r="N15" s="256" t="e">
        <f>+#REF!</f>
        <v>#REF!</v>
      </c>
      <c r="O15" s="242">
        <v>53</v>
      </c>
      <c r="P15" s="242">
        <v>712</v>
      </c>
      <c r="Q15" s="242">
        <v>881</v>
      </c>
      <c r="R15" s="242"/>
      <c r="S15" s="242" t="e">
        <f>+#REF!</f>
        <v>#REF!</v>
      </c>
      <c r="T15" s="242" t="e">
        <f>+#REF!</f>
        <v>#REF!</v>
      </c>
      <c r="U15" s="242" t="e">
        <f>+#REF!</f>
        <v>#REF!</v>
      </c>
      <c r="V15" s="242" t="e">
        <f>+#REF!</f>
        <v>#REF!</v>
      </c>
      <c r="W15" s="242" t="e">
        <f>+#REF!</f>
        <v>#REF!</v>
      </c>
      <c r="X15" s="242" t="e">
        <f>+#REF!</f>
        <v>#REF!</v>
      </c>
      <c r="Y15" s="242" t="e">
        <f>+#REF!</f>
        <v>#REF!</v>
      </c>
      <c r="Z15" s="242" t="e">
        <f>+#REF!</f>
        <v>#REF!</v>
      </c>
      <c r="AA15" s="247" t="e">
        <f>SUM(O15:Z16)</f>
        <v>#REF!</v>
      </c>
      <c r="AB15" s="244" t="e">
        <f>+AA15/K15</f>
        <v>#REF!</v>
      </c>
      <c r="AC15" s="244" t="e">
        <f>+(J15+AA15)/I15</f>
        <v>#REF!</v>
      </c>
      <c r="AD15" s="245" t="s">
        <v>221</v>
      </c>
      <c r="AE15" s="234" t="s">
        <v>223</v>
      </c>
      <c r="AF15" s="245" t="s">
        <v>222</v>
      </c>
    </row>
    <row r="16" spans="1:67" ht="140.25" customHeight="1" x14ac:dyDescent="0.25">
      <c r="A16" s="231"/>
      <c r="B16" s="231"/>
      <c r="C16" s="231"/>
      <c r="D16" s="231"/>
      <c r="E16" s="231"/>
      <c r="F16" s="263"/>
      <c r="G16" s="231"/>
      <c r="H16" s="231"/>
      <c r="I16" s="241"/>
      <c r="J16" s="257"/>
      <c r="K16" s="253"/>
      <c r="L16" s="255"/>
      <c r="M16" s="257"/>
      <c r="N16" s="257"/>
      <c r="O16" s="243"/>
      <c r="P16" s="243"/>
      <c r="Q16" s="243"/>
      <c r="R16" s="243"/>
      <c r="S16" s="243"/>
      <c r="T16" s="243"/>
      <c r="U16" s="243"/>
      <c r="V16" s="243"/>
      <c r="W16" s="243"/>
      <c r="X16" s="243"/>
      <c r="Y16" s="243"/>
      <c r="Z16" s="243"/>
      <c r="AA16" s="248"/>
      <c r="AB16" s="244"/>
      <c r="AC16" s="244"/>
      <c r="AD16" s="246"/>
      <c r="AE16" s="235"/>
      <c r="AF16" s="246"/>
    </row>
    <row r="17" spans="1:32" ht="62.25" customHeight="1" x14ac:dyDescent="0.25">
      <c r="A17" s="231" t="s">
        <v>154</v>
      </c>
      <c r="B17" s="287" t="str">
        <f>+'[2]Sección 1. Metas - Magnitud'!I45</f>
        <v>Realizar el 100% de las actividades para la segunda fase del Sistema Inteligente de Tranporte - SIT</v>
      </c>
      <c r="C17" s="231">
        <v>231</v>
      </c>
      <c r="D17" s="231" t="s">
        <v>176</v>
      </c>
      <c r="E17" s="231">
        <v>178</v>
      </c>
      <c r="F17" s="263" t="s">
        <v>177</v>
      </c>
      <c r="G17" s="231" t="s">
        <v>151</v>
      </c>
      <c r="H17" s="231" t="s">
        <v>70</v>
      </c>
      <c r="I17" s="269">
        <f>SUM(J17:N18)</f>
        <v>1</v>
      </c>
      <c r="J17" s="298">
        <v>0.05</v>
      </c>
      <c r="K17" s="285">
        <v>0.28999999999999998</v>
      </c>
      <c r="L17" s="288">
        <v>0.25</v>
      </c>
      <c r="M17" s="285">
        <v>0.4</v>
      </c>
      <c r="N17" s="285">
        <v>0.01</v>
      </c>
      <c r="O17" s="290">
        <v>0.19</v>
      </c>
      <c r="P17" s="291"/>
      <c r="Q17" s="291"/>
      <c r="R17" s="294">
        <v>0</v>
      </c>
      <c r="S17" s="295"/>
      <c r="T17" s="295"/>
      <c r="U17" s="273">
        <v>0</v>
      </c>
      <c r="V17" s="274"/>
      <c r="W17" s="274"/>
      <c r="X17" s="273">
        <v>0</v>
      </c>
      <c r="Y17" s="274"/>
      <c r="Z17" s="274"/>
      <c r="AA17" s="277">
        <f>+R17+O17+U17+X17</f>
        <v>0.19</v>
      </c>
      <c r="AB17" s="244">
        <f>+AA17/K17</f>
        <v>0.65517241379310354</v>
      </c>
      <c r="AC17" s="244">
        <f>+(J17+AA17)/I17</f>
        <v>0.24</v>
      </c>
      <c r="AD17" s="271" t="s">
        <v>224</v>
      </c>
      <c r="AE17" s="234" t="s">
        <v>223</v>
      </c>
      <c r="AF17" s="271" t="s">
        <v>225</v>
      </c>
    </row>
    <row r="18" spans="1:32" ht="200.25" customHeight="1" x14ac:dyDescent="0.25">
      <c r="A18" s="231"/>
      <c r="B18" s="287"/>
      <c r="C18" s="231"/>
      <c r="D18" s="231"/>
      <c r="E18" s="231"/>
      <c r="F18" s="263"/>
      <c r="G18" s="231"/>
      <c r="H18" s="231"/>
      <c r="I18" s="270"/>
      <c r="J18" s="299"/>
      <c r="K18" s="286"/>
      <c r="L18" s="289"/>
      <c r="M18" s="286"/>
      <c r="N18" s="286"/>
      <c r="O18" s="292"/>
      <c r="P18" s="293"/>
      <c r="Q18" s="293"/>
      <c r="R18" s="296"/>
      <c r="S18" s="297"/>
      <c r="T18" s="297"/>
      <c r="U18" s="275"/>
      <c r="V18" s="276"/>
      <c r="W18" s="276"/>
      <c r="X18" s="275"/>
      <c r="Y18" s="276"/>
      <c r="Z18" s="276"/>
      <c r="AA18" s="278"/>
      <c r="AB18" s="244"/>
      <c r="AC18" s="244"/>
      <c r="AD18" s="272"/>
      <c r="AE18" s="235"/>
      <c r="AF18" s="272"/>
    </row>
    <row r="19" spans="1:32" ht="62.25" customHeight="1" x14ac:dyDescent="0.25">
      <c r="A19" s="231" t="s">
        <v>154</v>
      </c>
      <c r="B19" s="287" t="str">
        <f>+'[2]Sección 1. Metas - Magnitud'!I48</f>
        <v>Realizar el 100% de las actividades para la segunda fase de Semáforos Inteligentes.</v>
      </c>
      <c r="C19" s="231">
        <v>232</v>
      </c>
      <c r="D19" s="231" t="s">
        <v>178</v>
      </c>
      <c r="E19" s="231">
        <v>179</v>
      </c>
      <c r="F19" s="263" t="s">
        <v>179</v>
      </c>
      <c r="G19" s="231" t="s">
        <v>151</v>
      </c>
      <c r="H19" s="231" t="s">
        <v>70</v>
      </c>
      <c r="I19" s="269">
        <f>SUM(J19:N20)</f>
        <v>1</v>
      </c>
      <c r="J19" s="298">
        <v>0.01</v>
      </c>
      <c r="K19" s="285">
        <v>0.15</v>
      </c>
      <c r="L19" s="288">
        <v>0.42</v>
      </c>
      <c r="M19" s="285">
        <v>0.42</v>
      </c>
      <c r="N19" s="285">
        <v>0</v>
      </c>
      <c r="O19" s="281">
        <v>0.35</v>
      </c>
      <c r="P19" s="282"/>
      <c r="Q19" s="282"/>
      <c r="R19" s="290">
        <v>0</v>
      </c>
      <c r="S19" s="291"/>
      <c r="T19" s="291"/>
      <c r="U19" s="281">
        <v>0</v>
      </c>
      <c r="V19" s="282"/>
      <c r="W19" s="282"/>
      <c r="X19" s="281">
        <v>0</v>
      </c>
      <c r="Y19" s="282"/>
      <c r="Z19" s="282"/>
      <c r="AA19" s="279">
        <f>+R19+O19+U19+X19</f>
        <v>0.35</v>
      </c>
      <c r="AB19" s="244">
        <f>+AA19/K19</f>
        <v>2.3333333333333335</v>
      </c>
      <c r="AC19" s="244">
        <f>+(J19+AA19)/I19</f>
        <v>0.36</v>
      </c>
      <c r="AD19" s="271" t="s">
        <v>227</v>
      </c>
      <c r="AE19" s="234" t="s">
        <v>223</v>
      </c>
      <c r="AF19" s="271" t="s">
        <v>225</v>
      </c>
    </row>
    <row r="20" spans="1:32" ht="298.5" customHeight="1" x14ac:dyDescent="0.25">
      <c r="A20" s="231"/>
      <c r="B20" s="287"/>
      <c r="C20" s="231"/>
      <c r="D20" s="231"/>
      <c r="E20" s="231"/>
      <c r="F20" s="263"/>
      <c r="G20" s="231"/>
      <c r="H20" s="231"/>
      <c r="I20" s="270"/>
      <c r="J20" s="299"/>
      <c r="K20" s="286"/>
      <c r="L20" s="289"/>
      <c r="M20" s="286"/>
      <c r="N20" s="286"/>
      <c r="O20" s="283"/>
      <c r="P20" s="284"/>
      <c r="Q20" s="284"/>
      <c r="R20" s="292"/>
      <c r="S20" s="293"/>
      <c r="T20" s="293"/>
      <c r="U20" s="283"/>
      <c r="V20" s="284"/>
      <c r="W20" s="284"/>
      <c r="X20" s="283"/>
      <c r="Y20" s="284"/>
      <c r="Z20" s="284"/>
      <c r="AA20" s="280"/>
      <c r="AB20" s="244"/>
      <c r="AC20" s="244"/>
      <c r="AD20" s="272"/>
      <c r="AE20" s="235"/>
      <c r="AF20" s="272"/>
    </row>
    <row r="21" spans="1:32" ht="62.25" customHeight="1" x14ac:dyDescent="0.25">
      <c r="A21" s="231" t="s">
        <v>154</v>
      </c>
      <c r="B21" s="287" t="str">
        <f>+'[2]Sección 1. Metas - Magnitud'!I51</f>
        <v>Realizar el 100% de las actividades para la primera fase de Detección Electrónica DEI</v>
      </c>
      <c r="C21" s="231">
        <v>233</v>
      </c>
      <c r="D21" s="231" t="s">
        <v>180</v>
      </c>
      <c r="E21" s="231">
        <v>180</v>
      </c>
      <c r="F21" s="263" t="s">
        <v>181</v>
      </c>
      <c r="G21" s="231" t="s">
        <v>151</v>
      </c>
      <c r="H21" s="231" t="s">
        <v>70</v>
      </c>
      <c r="I21" s="269">
        <f>SUM(J21:N22)</f>
        <v>1</v>
      </c>
      <c r="J21" s="298">
        <v>0.01</v>
      </c>
      <c r="K21" s="285">
        <v>0.1</v>
      </c>
      <c r="L21" s="288">
        <v>0.3</v>
      </c>
      <c r="M21" s="285">
        <v>0.55000000000000004</v>
      </c>
      <c r="N21" s="285">
        <v>0.04</v>
      </c>
      <c r="O21" s="281">
        <v>4.4999999999999998E-2</v>
      </c>
      <c r="P21" s="282"/>
      <c r="Q21" s="282"/>
      <c r="R21" s="281">
        <v>0</v>
      </c>
      <c r="S21" s="282"/>
      <c r="T21" s="282"/>
      <c r="U21" s="281">
        <v>0</v>
      </c>
      <c r="V21" s="282"/>
      <c r="W21" s="282"/>
      <c r="X21" s="281">
        <v>0</v>
      </c>
      <c r="Y21" s="282"/>
      <c r="Z21" s="282"/>
      <c r="AA21" s="279">
        <f>+R21+O21+U21+X21</f>
        <v>4.4999999999999998E-2</v>
      </c>
      <c r="AB21" s="244">
        <f>+AA21/K21</f>
        <v>0.44999999999999996</v>
      </c>
      <c r="AC21" s="244">
        <f>+(J21+AA21)/I21</f>
        <v>5.5E-2</v>
      </c>
      <c r="AD21" s="271" t="s">
        <v>228</v>
      </c>
      <c r="AE21" s="234" t="s">
        <v>223</v>
      </c>
      <c r="AF21" s="271" t="s">
        <v>225</v>
      </c>
    </row>
    <row r="22" spans="1:32" ht="124.5" customHeight="1" x14ac:dyDescent="0.25">
      <c r="A22" s="231"/>
      <c r="B22" s="287"/>
      <c r="C22" s="231"/>
      <c r="D22" s="231"/>
      <c r="E22" s="231"/>
      <c r="F22" s="263"/>
      <c r="G22" s="231"/>
      <c r="H22" s="231"/>
      <c r="I22" s="270"/>
      <c r="J22" s="299"/>
      <c r="K22" s="286"/>
      <c r="L22" s="289"/>
      <c r="M22" s="286"/>
      <c r="N22" s="286"/>
      <c r="O22" s="283"/>
      <c r="P22" s="284"/>
      <c r="Q22" s="284"/>
      <c r="R22" s="283"/>
      <c r="S22" s="284"/>
      <c r="T22" s="284"/>
      <c r="U22" s="283"/>
      <c r="V22" s="284"/>
      <c r="W22" s="284"/>
      <c r="X22" s="283"/>
      <c r="Y22" s="284"/>
      <c r="Z22" s="284"/>
      <c r="AA22" s="280"/>
      <c r="AB22" s="244"/>
      <c r="AC22" s="244"/>
      <c r="AD22" s="272"/>
      <c r="AE22" s="235"/>
      <c r="AF22" s="272"/>
    </row>
  </sheetData>
  <mergeCells count="150">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 ref="M21:M22"/>
    <mergeCell ref="N21:N22"/>
    <mergeCell ref="O17:Q18"/>
    <mergeCell ref="R17:T18"/>
    <mergeCell ref="L21:L22"/>
    <mergeCell ref="I19:I20"/>
    <mergeCell ref="J19:J20"/>
    <mergeCell ref="K19:K20"/>
    <mergeCell ref="R19:T20"/>
    <mergeCell ref="J17:J18"/>
    <mergeCell ref="K17:K18"/>
    <mergeCell ref="L17:L18"/>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AF17:AF18"/>
    <mergeCell ref="AB17:AB18"/>
    <mergeCell ref="AC17:AC18"/>
    <mergeCell ref="AD17:AD18"/>
    <mergeCell ref="X17:Z18"/>
    <mergeCell ref="AA17:AA18"/>
    <mergeCell ref="AE17:AE18"/>
    <mergeCell ref="U17:W18"/>
    <mergeCell ref="AF21:AF22"/>
    <mergeCell ref="N15:N16"/>
    <mergeCell ref="O15:O16"/>
    <mergeCell ref="P15:P16"/>
    <mergeCell ref="Q15:Q16"/>
    <mergeCell ref="R15:R16"/>
    <mergeCell ref="S15:S16"/>
    <mergeCell ref="E15:E16"/>
    <mergeCell ref="C17:C18"/>
    <mergeCell ref="D17:D18"/>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1:X68"/>
  <sheetViews>
    <sheetView topLeftCell="A37" zoomScale="90" zoomScaleNormal="90" workbookViewId="0">
      <selection activeCell="C51" sqref="C51:I5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302"/>
      <c r="C2" s="300" t="s">
        <v>24</v>
      </c>
      <c r="D2" s="300"/>
      <c r="E2" s="300"/>
      <c r="F2" s="300"/>
      <c r="G2" s="300"/>
      <c r="H2" s="300"/>
      <c r="I2" s="304"/>
      <c r="J2" s="13"/>
      <c r="K2" s="13"/>
      <c r="M2" s="14" t="s">
        <v>47</v>
      </c>
    </row>
    <row r="3" spans="2:14" ht="25.5" customHeight="1" x14ac:dyDescent="0.2">
      <c r="B3" s="303"/>
      <c r="C3" s="301" t="s">
        <v>25</v>
      </c>
      <c r="D3" s="301"/>
      <c r="E3" s="301"/>
      <c r="F3" s="301"/>
      <c r="G3" s="301"/>
      <c r="H3" s="301"/>
      <c r="I3" s="305"/>
      <c r="J3" s="13"/>
      <c r="K3" s="13"/>
      <c r="M3" s="14" t="s">
        <v>48</v>
      </c>
    </row>
    <row r="4" spans="2:14" ht="25.5" customHeight="1" x14ac:dyDescent="0.2">
      <c r="B4" s="303"/>
      <c r="C4" s="301" t="s">
        <v>49</v>
      </c>
      <c r="D4" s="301"/>
      <c r="E4" s="301"/>
      <c r="F4" s="301"/>
      <c r="G4" s="301"/>
      <c r="H4" s="301"/>
      <c r="I4" s="305"/>
      <c r="J4" s="13"/>
      <c r="K4" s="13"/>
      <c r="M4" s="14" t="s">
        <v>50</v>
      </c>
    </row>
    <row r="5" spans="2:14" ht="25.5" customHeight="1" x14ac:dyDescent="0.2">
      <c r="B5" s="303"/>
      <c r="C5" s="301" t="s">
        <v>51</v>
      </c>
      <c r="D5" s="301"/>
      <c r="E5" s="301"/>
      <c r="F5" s="301"/>
      <c r="G5" s="306" t="s">
        <v>52</v>
      </c>
      <c r="H5" s="306"/>
      <c r="I5" s="305"/>
      <c r="J5" s="13"/>
      <c r="K5" s="13"/>
      <c r="M5" s="14" t="s">
        <v>53</v>
      </c>
    </row>
    <row r="6" spans="2:14" ht="23.25" customHeight="1" x14ac:dyDescent="0.2">
      <c r="B6" s="307" t="s">
        <v>54</v>
      </c>
      <c r="C6" s="308"/>
      <c r="D6" s="308"/>
      <c r="E6" s="308"/>
      <c r="F6" s="308"/>
      <c r="G6" s="308"/>
      <c r="H6" s="308"/>
      <c r="I6" s="309"/>
      <c r="J6" s="15"/>
      <c r="K6" s="15"/>
    </row>
    <row r="7" spans="2:14" ht="24" customHeight="1" x14ac:dyDescent="0.2">
      <c r="B7" s="310" t="s">
        <v>55</v>
      </c>
      <c r="C7" s="311"/>
      <c r="D7" s="311"/>
      <c r="E7" s="311"/>
      <c r="F7" s="311"/>
      <c r="G7" s="311"/>
      <c r="H7" s="311"/>
      <c r="I7" s="312"/>
      <c r="J7" s="16"/>
      <c r="K7" s="16"/>
    </row>
    <row r="8" spans="2:14" ht="24" customHeight="1" x14ac:dyDescent="0.2">
      <c r="B8" s="313" t="s">
        <v>56</v>
      </c>
      <c r="C8" s="314"/>
      <c r="D8" s="314"/>
      <c r="E8" s="314"/>
      <c r="F8" s="314"/>
      <c r="G8" s="314"/>
      <c r="H8" s="314"/>
      <c r="I8" s="315"/>
      <c r="J8" s="64"/>
      <c r="K8" s="64"/>
      <c r="N8" s="6" t="s">
        <v>57</v>
      </c>
    </row>
    <row r="9" spans="2:14" ht="30.75" customHeight="1" x14ac:dyDescent="0.2">
      <c r="B9" s="119" t="s">
        <v>58</v>
      </c>
      <c r="C9" s="65">
        <v>231</v>
      </c>
      <c r="D9" s="321" t="s">
        <v>59</v>
      </c>
      <c r="E9" s="321"/>
      <c r="F9" s="322" t="s">
        <v>201</v>
      </c>
      <c r="G9" s="323"/>
      <c r="H9" s="323"/>
      <c r="I9" s="324"/>
      <c r="J9" s="18"/>
      <c r="K9" s="18"/>
      <c r="M9" s="14" t="s">
        <v>60</v>
      </c>
      <c r="N9" s="6" t="s">
        <v>61</v>
      </c>
    </row>
    <row r="10" spans="2:14" ht="30.75" customHeight="1" x14ac:dyDescent="0.2">
      <c r="B10" s="21" t="s">
        <v>62</v>
      </c>
      <c r="C10" s="66" t="s">
        <v>81</v>
      </c>
      <c r="D10" s="325" t="s">
        <v>63</v>
      </c>
      <c r="E10" s="326"/>
      <c r="F10" s="316" t="s">
        <v>155</v>
      </c>
      <c r="G10" s="317"/>
      <c r="H10" s="19" t="s">
        <v>64</v>
      </c>
      <c r="I10" s="121" t="s">
        <v>81</v>
      </c>
      <c r="J10" s="20"/>
      <c r="K10" s="20"/>
      <c r="M10" s="14" t="s">
        <v>65</v>
      </c>
      <c r="N10" s="6" t="s">
        <v>66</v>
      </c>
    </row>
    <row r="11" spans="2:14" ht="30.75" customHeight="1" x14ac:dyDescent="0.2">
      <c r="B11" s="21" t="s">
        <v>67</v>
      </c>
      <c r="C11" s="318" t="s">
        <v>156</v>
      </c>
      <c r="D11" s="318"/>
      <c r="E11" s="318"/>
      <c r="F11" s="318"/>
      <c r="G11" s="19" t="s">
        <v>68</v>
      </c>
      <c r="H11" s="319">
        <v>1032</v>
      </c>
      <c r="I11" s="320"/>
      <c r="J11" s="22"/>
      <c r="K11" s="22"/>
      <c r="M11" s="14" t="s">
        <v>69</v>
      </c>
      <c r="N11" s="6" t="s">
        <v>70</v>
      </c>
    </row>
    <row r="12" spans="2:14" ht="30.75" customHeight="1" x14ac:dyDescent="0.2">
      <c r="B12" s="21" t="s">
        <v>71</v>
      </c>
      <c r="C12" s="327" t="s">
        <v>65</v>
      </c>
      <c r="D12" s="327"/>
      <c r="E12" s="327"/>
      <c r="F12" s="327"/>
      <c r="G12" s="19" t="s">
        <v>72</v>
      </c>
      <c r="H12" s="328" t="s">
        <v>157</v>
      </c>
      <c r="I12" s="329"/>
      <c r="J12" s="23"/>
      <c r="K12" s="23"/>
      <c r="M12" s="24" t="s">
        <v>73</v>
      </c>
    </row>
    <row r="13" spans="2:14" ht="30.75" customHeight="1" x14ac:dyDescent="0.2">
      <c r="B13" s="21" t="s">
        <v>74</v>
      </c>
      <c r="C13" s="330" t="s">
        <v>45</v>
      </c>
      <c r="D13" s="330"/>
      <c r="E13" s="330"/>
      <c r="F13" s="330"/>
      <c r="G13" s="330"/>
      <c r="H13" s="330"/>
      <c r="I13" s="331"/>
      <c r="J13" s="25"/>
      <c r="K13" s="25"/>
      <c r="M13" s="24"/>
    </row>
    <row r="14" spans="2:14" ht="30.75" customHeight="1" x14ac:dyDescent="0.2">
      <c r="B14" s="21" t="s">
        <v>75</v>
      </c>
      <c r="C14" s="316" t="s">
        <v>202</v>
      </c>
      <c r="D14" s="317"/>
      <c r="E14" s="317"/>
      <c r="F14" s="317"/>
      <c r="G14" s="317"/>
      <c r="H14" s="317"/>
      <c r="I14" s="332"/>
      <c r="J14" s="20"/>
      <c r="K14" s="20"/>
      <c r="M14" s="24"/>
      <c r="N14" s="6" t="s">
        <v>76</v>
      </c>
    </row>
    <row r="15" spans="2:14" ht="30.75" customHeight="1" x14ac:dyDescent="0.2">
      <c r="B15" s="21" t="s">
        <v>77</v>
      </c>
      <c r="C15" s="333" t="s">
        <v>203</v>
      </c>
      <c r="D15" s="333"/>
      <c r="E15" s="333"/>
      <c r="F15" s="333"/>
      <c r="G15" s="19" t="s">
        <v>78</v>
      </c>
      <c r="H15" s="334" t="s">
        <v>91</v>
      </c>
      <c r="I15" s="335"/>
      <c r="J15" s="20"/>
      <c r="K15" s="20"/>
      <c r="M15" s="24" t="s">
        <v>80</v>
      </c>
      <c r="N15" s="6" t="s">
        <v>81</v>
      </c>
    </row>
    <row r="16" spans="2:14" ht="30.75" customHeight="1" x14ac:dyDescent="0.2">
      <c r="B16" s="21" t="s">
        <v>82</v>
      </c>
      <c r="C16" s="336" t="s">
        <v>215</v>
      </c>
      <c r="D16" s="337"/>
      <c r="E16" s="337"/>
      <c r="F16" s="337"/>
      <c r="G16" s="19" t="s">
        <v>83</v>
      </c>
      <c r="H16" s="334" t="s">
        <v>70</v>
      </c>
      <c r="I16" s="335"/>
      <c r="J16" s="20"/>
      <c r="K16" s="20"/>
      <c r="M16" s="24" t="s">
        <v>84</v>
      </c>
    </row>
    <row r="17" spans="2:14" ht="36" customHeight="1" x14ac:dyDescent="0.2">
      <c r="B17" s="21" t="s">
        <v>85</v>
      </c>
      <c r="C17" s="330" t="s">
        <v>204</v>
      </c>
      <c r="D17" s="330"/>
      <c r="E17" s="330"/>
      <c r="F17" s="330"/>
      <c r="G17" s="330"/>
      <c r="H17" s="330"/>
      <c r="I17" s="331"/>
      <c r="J17" s="25"/>
      <c r="K17" s="25"/>
      <c r="M17" s="24" t="s">
        <v>86</v>
      </c>
      <c r="N17" s="6" t="s">
        <v>39</v>
      </c>
    </row>
    <row r="18" spans="2:14" ht="30.75" customHeight="1" x14ac:dyDescent="0.2">
      <c r="B18" s="21" t="s">
        <v>87</v>
      </c>
      <c r="C18" s="333" t="s">
        <v>163</v>
      </c>
      <c r="D18" s="333"/>
      <c r="E18" s="333"/>
      <c r="F18" s="333"/>
      <c r="G18" s="333"/>
      <c r="H18" s="333"/>
      <c r="I18" s="338"/>
      <c r="J18" s="26"/>
      <c r="K18" s="26"/>
      <c r="M18" s="24" t="s">
        <v>88</v>
      </c>
      <c r="N18" s="6" t="s">
        <v>40</v>
      </c>
    </row>
    <row r="19" spans="2:14" ht="30.75" customHeight="1" x14ac:dyDescent="0.2">
      <c r="B19" s="21" t="s">
        <v>89</v>
      </c>
      <c r="C19" s="333" t="s">
        <v>159</v>
      </c>
      <c r="D19" s="333"/>
      <c r="E19" s="333"/>
      <c r="F19" s="333"/>
      <c r="G19" s="333"/>
      <c r="H19" s="333"/>
      <c r="I19" s="338"/>
      <c r="J19" s="27"/>
      <c r="K19" s="27"/>
      <c r="M19" s="24"/>
      <c r="N19" s="6" t="s">
        <v>41</v>
      </c>
    </row>
    <row r="20" spans="2:14" ht="30.75" customHeight="1" x14ac:dyDescent="0.2">
      <c r="B20" s="21" t="s">
        <v>90</v>
      </c>
      <c r="C20" s="339" t="s">
        <v>151</v>
      </c>
      <c r="D20" s="339"/>
      <c r="E20" s="339"/>
      <c r="F20" s="339"/>
      <c r="G20" s="339"/>
      <c r="H20" s="339"/>
      <c r="I20" s="340"/>
      <c r="J20" s="28"/>
      <c r="K20" s="28"/>
      <c r="M20" s="24" t="s">
        <v>91</v>
      </c>
      <c r="N20" s="6" t="s">
        <v>42</v>
      </c>
    </row>
    <row r="21" spans="2:14" ht="27.75" customHeight="1" x14ac:dyDescent="0.2">
      <c r="B21" s="341" t="s">
        <v>92</v>
      </c>
      <c r="C21" s="343" t="s">
        <v>93</v>
      </c>
      <c r="D21" s="343"/>
      <c r="E21" s="343"/>
      <c r="F21" s="344" t="s">
        <v>94</v>
      </c>
      <c r="G21" s="344"/>
      <c r="H21" s="344"/>
      <c r="I21" s="345"/>
      <c r="J21" s="29"/>
      <c r="K21" s="29"/>
      <c r="M21" s="24" t="s">
        <v>79</v>
      </c>
      <c r="N21" s="6" t="s">
        <v>43</v>
      </c>
    </row>
    <row r="22" spans="2:14" ht="27" customHeight="1" x14ac:dyDescent="0.2">
      <c r="B22" s="342"/>
      <c r="C22" s="333" t="s">
        <v>160</v>
      </c>
      <c r="D22" s="333"/>
      <c r="E22" s="333"/>
      <c r="F22" s="333" t="s">
        <v>161</v>
      </c>
      <c r="G22" s="333"/>
      <c r="H22" s="333"/>
      <c r="I22" s="338"/>
      <c r="J22" s="27"/>
      <c r="K22" s="27"/>
      <c r="M22" s="24" t="s">
        <v>95</v>
      </c>
      <c r="N22" s="6" t="s">
        <v>44</v>
      </c>
    </row>
    <row r="23" spans="2:14" ht="39.75" customHeight="1" x14ac:dyDescent="0.2">
      <c r="B23" s="21" t="s">
        <v>96</v>
      </c>
      <c r="C23" s="334" t="s">
        <v>151</v>
      </c>
      <c r="D23" s="334"/>
      <c r="E23" s="334"/>
      <c r="F23" s="334" t="s">
        <v>151</v>
      </c>
      <c r="G23" s="334"/>
      <c r="H23" s="334"/>
      <c r="I23" s="335"/>
      <c r="J23" s="20"/>
      <c r="K23" s="20"/>
      <c r="M23" s="24"/>
      <c r="N23" s="6" t="s">
        <v>45</v>
      </c>
    </row>
    <row r="24" spans="2:14" ht="44.25" customHeight="1" x14ac:dyDescent="0.2">
      <c r="B24" s="21" t="s">
        <v>97</v>
      </c>
      <c r="C24" s="355" t="s">
        <v>205</v>
      </c>
      <c r="D24" s="356"/>
      <c r="E24" s="357"/>
      <c r="F24" s="322" t="s">
        <v>206</v>
      </c>
      <c r="G24" s="323"/>
      <c r="H24" s="323"/>
      <c r="I24" s="324"/>
      <c r="J24" s="26"/>
      <c r="K24" s="26"/>
      <c r="M24" s="30"/>
      <c r="N24" s="6" t="s">
        <v>46</v>
      </c>
    </row>
    <row r="25" spans="2:14" ht="29.25" customHeight="1" x14ac:dyDescent="0.2">
      <c r="B25" s="21" t="s">
        <v>98</v>
      </c>
      <c r="C25" s="358" t="s">
        <v>215</v>
      </c>
      <c r="D25" s="359"/>
      <c r="E25" s="360"/>
      <c r="F25" s="19" t="s">
        <v>99</v>
      </c>
      <c r="G25" s="361">
        <v>0.3</v>
      </c>
      <c r="H25" s="362"/>
      <c r="I25" s="363"/>
      <c r="J25" s="31"/>
      <c r="K25" s="31"/>
      <c r="M25" s="30"/>
    </row>
    <row r="26" spans="2:14" ht="27" customHeight="1" x14ac:dyDescent="0.2">
      <c r="B26" s="21" t="s">
        <v>100</v>
      </c>
      <c r="C26" s="322" t="s">
        <v>216</v>
      </c>
      <c r="D26" s="323"/>
      <c r="E26" s="364"/>
      <c r="F26" s="19" t="s">
        <v>101</v>
      </c>
      <c r="G26" s="365">
        <v>0.3</v>
      </c>
      <c r="H26" s="366"/>
      <c r="I26" s="367"/>
      <c r="J26" s="32"/>
      <c r="K26" s="32"/>
      <c r="M26" s="30"/>
    </row>
    <row r="27" spans="2:14" ht="47.25" customHeight="1" x14ac:dyDescent="0.2">
      <c r="B27" s="118" t="s">
        <v>102</v>
      </c>
      <c r="C27" s="368" t="s">
        <v>86</v>
      </c>
      <c r="D27" s="369"/>
      <c r="E27" s="370"/>
      <c r="F27" s="33" t="s">
        <v>103</v>
      </c>
      <c r="G27" s="365" t="s">
        <v>182</v>
      </c>
      <c r="H27" s="366"/>
      <c r="I27" s="367"/>
      <c r="J27" s="29"/>
      <c r="K27" s="29"/>
      <c r="M27" s="30"/>
    </row>
    <row r="28" spans="2:14" ht="30" customHeight="1" x14ac:dyDescent="0.2">
      <c r="B28" s="371" t="s">
        <v>104</v>
      </c>
      <c r="C28" s="372"/>
      <c r="D28" s="372"/>
      <c r="E28" s="372"/>
      <c r="F28" s="372"/>
      <c r="G28" s="372"/>
      <c r="H28" s="372"/>
      <c r="I28" s="373"/>
      <c r="J28" s="64"/>
      <c r="K28" s="64"/>
      <c r="M28" s="30"/>
    </row>
    <row r="29" spans="2:14" ht="56.25" customHeight="1" x14ac:dyDescent="0.2">
      <c r="B29" s="34" t="s">
        <v>105</v>
      </c>
      <c r="C29" s="35" t="s">
        <v>106</v>
      </c>
      <c r="D29" s="35" t="s">
        <v>107</v>
      </c>
      <c r="E29" s="35" t="s">
        <v>108</v>
      </c>
      <c r="F29" s="35" t="s">
        <v>109</v>
      </c>
      <c r="G29" s="36" t="s">
        <v>110</v>
      </c>
      <c r="H29" s="36" t="s">
        <v>111</v>
      </c>
      <c r="I29" s="37" t="s">
        <v>112</v>
      </c>
      <c r="J29" s="76" t="s">
        <v>162</v>
      </c>
      <c r="K29" s="27"/>
      <c r="M29" s="30"/>
    </row>
    <row r="30" spans="2:14" ht="19.5" customHeight="1" x14ac:dyDescent="0.2">
      <c r="B30" s="38" t="s">
        <v>113</v>
      </c>
      <c r="C30" s="77">
        <v>0</v>
      </c>
      <c r="D30" s="78">
        <f>+C30</f>
        <v>0</v>
      </c>
      <c r="E30" s="98">
        <v>0</v>
      </c>
      <c r="F30" s="79">
        <f>+E30</f>
        <v>0</v>
      </c>
      <c r="G30" s="54" t="e">
        <f>+C30/E30</f>
        <v>#DIV/0!</v>
      </c>
      <c r="H30" s="55" t="e">
        <f>+D30/F30</f>
        <v>#DIV/0!</v>
      </c>
      <c r="I30" s="56">
        <f>+D30/$G$26</f>
        <v>0</v>
      </c>
      <c r="J30" s="75">
        <v>0.99</v>
      </c>
      <c r="K30" s="39"/>
      <c r="M30" s="30"/>
    </row>
    <row r="31" spans="2:14" ht="19.5" customHeight="1" x14ac:dyDescent="0.2">
      <c r="B31" s="38" t="s">
        <v>114</v>
      </c>
      <c r="C31" s="77">
        <v>0</v>
      </c>
      <c r="D31" s="78">
        <f>+D30+C31</f>
        <v>0</v>
      </c>
      <c r="E31" s="98">
        <v>0</v>
      </c>
      <c r="F31" s="79">
        <f>+F30+E31</f>
        <v>0</v>
      </c>
      <c r="G31" s="54" t="e">
        <f t="shared" ref="G31:H40" si="0">+C31/E31</f>
        <v>#DIV/0!</v>
      </c>
      <c r="H31" s="55" t="e">
        <f t="shared" si="0"/>
        <v>#DIV/0!</v>
      </c>
      <c r="I31" s="56">
        <f t="shared" ref="I31:I41" si="1">+D31/$G$26</f>
        <v>0</v>
      </c>
      <c r="J31" s="75">
        <v>0.99</v>
      </c>
      <c r="K31" s="39"/>
      <c r="M31" s="30"/>
    </row>
    <row r="32" spans="2:14" ht="19.5" customHeight="1" x14ac:dyDescent="0.2">
      <c r="B32" s="38" t="s">
        <v>115</v>
      </c>
      <c r="C32" s="77">
        <v>0</v>
      </c>
      <c r="D32" s="78">
        <f t="shared" ref="D32:D40" si="2">+D31+C32</f>
        <v>0</v>
      </c>
      <c r="E32" s="98">
        <v>0.19</v>
      </c>
      <c r="F32" s="79">
        <f t="shared" ref="F32:F41" si="3">+F31+E32</f>
        <v>0.19</v>
      </c>
      <c r="G32" s="54">
        <f t="shared" si="0"/>
        <v>0</v>
      </c>
      <c r="H32" s="55">
        <f t="shared" si="0"/>
        <v>0</v>
      </c>
      <c r="I32" s="56">
        <f t="shared" si="1"/>
        <v>0</v>
      </c>
      <c r="J32" s="75">
        <v>0.99</v>
      </c>
      <c r="K32" s="39"/>
      <c r="M32" s="30"/>
    </row>
    <row r="33" spans="2:11" ht="19.5" customHeight="1" x14ac:dyDescent="0.2">
      <c r="B33" s="38" t="s">
        <v>116</v>
      </c>
      <c r="C33" s="77">
        <v>0</v>
      </c>
      <c r="D33" s="78">
        <f t="shared" si="2"/>
        <v>0</v>
      </c>
      <c r="E33" s="98">
        <v>0</v>
      </c>
      <c r="F33" s="79">
        <f t="shared" si="3"/>
        <v>0.19</v>
      </c>
      <c r="G33" s="54" t="e">
        <f t="shared" si="0"/>
        <v>#DIV/0!</v>
      </c>
      <c r="H33" s="55">
        <f t="shared" si="0"/>
        <v>0</v>
      </c>
      <c r="I33" s="56">
        <f t="shared" si="1"/>
        <v>0</v>
      </c>
      <c r="J33" s="75">
        <v>0.99</v>
      </c>
      <c r="K33" s="39"/>
    </row>
    <row r="34" spans="2:11" ht="19.5" customHeight="1" x14ac:dyDescent="0.2">
      <c r="B34" s="38" t="s">
        <v>117</v>
      </c>
      <c r="C34" s="77">
        <v>0</v>
      </c>
      <c r="D34" s="78">
        <f t="shared" si="2"/>
        <v>0</v>
      </c>
      <c r="E34" s="98">
        <v>0</v>
      </c>
      <c r="F34" s="79">
        <f t="shared" si="3"/>
        <v>0.19</v>
      </c>
      <c r="G34" s="54" t="e">
        <f t="shared" si="0"/>
        <v>#DIV/0!</v>
      </c>
      <c r="H34" s="55">
        <f t="shared" si="0"/>
        <v>0</v>
      </c>
      <c r="I34" s="56">
        <f t="shared" si="1"/>
        <v>0</v>
      </c>
      <c r="J34" s="75">
        <v>0.99</v>
      </c>
      <c r="K34" s="39"/>
    </row>
    <row r="35" spans="2:11" ht="19.5" customHeight="1" x14ac:dyDescent="0.2">
      <c r="B35" s="38" t="s">
        <v>118</v>
      </c>
      <c r="C35" s="77">
        <v>0</v>
      </c>
      <c r="D35" s="78">
        <f t="shared" si="2"/>
        <v>0</v>
      </c>
      <c r="E35" s="98">
        <v>0</v>
      </c>
      <c r="F35" s="79">
        <f t="shared" si="3"/>
        <v>0.19</v>
      </c>
      <c r="G35" s="54" t="e">
        <f t="shared" si="0"/>
        <v>#DIV/0!</v>
      </c>
      <c r="H35" s="55">
        <f t="shared" si="0"/>
        <v>0</v>
      </c>
      <c r="I35" s="56">
        <f t="shared" si="1"/>
        <v>0</v>
      </c>
      <c r="J35" s="75">
        <v>0.99</v>
      </c>
      <c r="K35" s="39"/>
    </row>
    <row r="36" spans="2:11" ht="19.5" customHeight="1" x14ac:dyDescent="0.2">
      <c r="B36" s="38" t="s">
        <v>119</v>
      </c>
      <c r="C36" s="77">
        <v>0</v>
      </c>
      <c r="D36" s="78">
        <f t="shared" si="2"/>
        <v>0</v>
      </c>
      <c r="E36" s="98">
        <v>0</v>
      </c>
      <c r="F36" s="79">
        <f t="shared" si="3"/>
        <v>0.19</v>
      </c>
      <c r="G36" s="54" t="e">
        <f t="shared" si="0"/>
        <v>#DIV/0!</v>
      </c>
      <c r="H36" s="55">
        <f t="shared" si="0"/>
        <v>0</v>
      </c>
      <c r="I36" s="56">
        <f t="shared" si="1"/>
        <v>0</v>
      </c>
      <c r="J36" s="75">
        <v>0.99</v>
      </c>
      <c r="K36" s="39"/>
    </row>
    <row r="37" spans="2:11" ht="19.5" customHeight="1" x14ac:dyDescent="0.2">
      <c r="B37" s="38" t="s">
        <v>120</v>
      </c>
      <c r="C37" s="77">
        <v>0</v>
      </c>
      <c r="D37" s="78">
        <f t="shared" si="2"/>
        <v>0</v>
      </c>
      <c r="E37" s="98">
        <v>0</v>
      </c>
      <c r="F37" s="79">
        <f t="shared" si="3"/>
        <v>0.19</v>
      </c>
      <c r="G37" s="54" t="e">
        <f t="shared" si="0"/>
        <v>#DIV/0!</v>
      </c>
      <c r="H37" s="55">
        <f t="shared" si="0"/>
        <v>0</v>
      </c>
      <c r="I37" s="56">
        <f t="shared" si="1"/>
        <v>0</v>
      </c>
      <c r="J37" s="75">
        <v>0.99</v>
      </c>
      <c r="K37" s="39"/>
    </row>
    <row r="38" spans="2:11" ht="19.5" customHeight="1" x14ac:dyDescent="0.2">
      <c r="B38" s="38" t="s">
        <v>121</v>
      </c>
      <c r="C38" s="77">
        <v>0</v>
      </c>
      <c r="D38" s="78">
        <f t="shared" si="2"/>
        <v>0</v>
      </c>
      <c r="E38" s="98">
        <v>0.02</v>
      </c>
      <c r="F38" s="79">
        <f t="shared" si="3"/>
        <v>0.21</v>
      </c>
      <c r="G38" s="54">
        <f t="shared" si="0"/>
        <v>0</v>
      </c>
      <c r="H38" s="55">
        <f t="shared" si="0"/>
        <v>0</v>
      </c>
      <c r="I38" s="56">
        <f t="shared" si="1"/>
        <v>0</v>
      </c>
      <c r="J38" s="75">
        <v>0.99</v>
      </c>
      <c r="K38" s="39"/>
    </row>
    <row r="39" spans="2:11" ht="19.5" customHeight="1" x14ac:dyDescent="0.2">
      <c r="B39" s="38" t="s">
        <v>122</v>
      </c>
      <c r="C39" s="77">
        <v>0</v>
      </c>
      <c r="D39" s="78">
        <f t="shared" si="2"/>
        <v>0</v>
      </c>
      <c r="E39" s="98">
        <v>0</v>
      </c>
      <c r="F39" s="79">
        <f t="shared" si="3"/>
        <v>0.21</v>
      </c>
      <c r="G39" s="54" t="e">
        <f t="shared" si="0"/>
        <v>#DIV/0!</v>
      </c>
      <c r="H39" s="55">
        <f t="shared" si="0"/>
        <v>0</v>
      </c>
      <c r="I39" s="56">
        <f t="shared" si="1"/>
        <v>0</v>
      </c>
      <c r="J39" s="75">
        <v>0.99</v>
      </c>
      <c r="K39" s="39"/>
    </row>
    <row r="40" spans="2:11" ht="19.5" customHeight="1" x14ac:dyDescent="0.2">
      <c r="B40" s="38" t="s">
        <v>123</v>
      </c>
      <c r="C40" s="77">
        <v>0</v>
      </c>
      <c r="D40" s="78">
        <f t="shared" si="2"/>
        <v>0</v>
      </c>
      <c r="E40" s="98">
        <v>0</v>
      </c>
      <c r="F40" s="79">
        <f t="shared" si="3"/>
        <v>0.21</v>
      </c>
      <c r="G40" s="54" t="e">
        <f t="shared" si="0"/>
        <v>#DIV/0!</v>
      </c>
      <c r="H40" s="55">
        <f t="shared" si="0"/>
        <v>0</v>
      </c>
      <c r="I40" s="56">
        <f t="shared" si="1"/>
        <v>0</v>
      </c>
      <c r="J40" s="75">
        <v>0.99</v>
      </c>
      <c r="K40" s="39"/>
    </row>
    <row r="41" spans="2:11" ht="19.5" customHeight="1" x14ac:dyDescent="0.2">
      <c r="B41" s="38" t="s">
        <v>124</v>
      </c>
      <c r="C41" s="77">
        <v>0</v>
      </c>
      <c r="D41" s="78">
        <f>+D40+C41</f>
        <v>0</v>
      </c>
      <c r="E41" s="98">
        <v>0.04</v>
      </c>
      <c r="F41" s="79">
        <f t="shared" si="3"/>
        <v>0.25</v>
      </c>
      <c r="G41" s="54">
        <f>+C41/E41</f>
        <v>0</v>
      </c>
      <c r="H41" s="55">
        <f>+D41/F41</f>
        <v>0</v>
      </c>
      <c r="I41" s="56">
        <f t="shared" si="1"/>
        <v>0</v>
      </c>
      <c r="J41" s="75">
        <v>0.99</v>
      </c>
      <c r="K41" s="39"/>
    </row>
    <row r="42" spans="2:11" ht="54.75" customHeight="1" x14ac:dyDescent="0.2">
      <c r="B42" s="83" t="s">
        <v>125</v>
      </c>
      <c r="C42" s="374" t="s">
        <v>224</v>
      </c>
      <c r="D42" s="374"/>
      <c r="E42" s="374"/>
      <c r="F42" s="374"/>
      <c r="G42" s="374"/>
      <c r="H42" s="374"/>
      <c r="I42" s="375"/>
      <c r="J42" s="40"/>
      <c r="K42" s="40"/>
    </row>
    <row r="43" spans="2:11" ht="29.25" customHeight="1" x14ac:dyDescent="0.2">
      <c r="B43" s="371" t="s">
        <v>126</v>
      </c>
      <c r="C43" s="372"/>
      <c r="D43" s="372"/>
      <c r="E43" s="372"/>
      <c r="F43" s="372"/>
      <c r="G43" s="372"/>
      <c r="H43" s="372"/>
      <c r="I43" s="373"/>
      <c r="J43" s="64"/>
      <c r="K43" s="64"/>
    </row>
    <row r="44" spans="2:11" ht="32.25" customHeight="1" x14ac:dyDescent="0.2">
      <c r="B44" s="346"/>
      <c r="C44" s="347"/>
      <c r="D44" s="347"/>
      <c r="E44" s="347"/>
      <c r="F44" s="347"/>
      <c r="G44" s="347"/>
      <c r="H44" s="347"/>
      <c r="I44" s="348"/>
      <c r="J44" s="64"/>
      <c r="K44" s="64"/>
    </row>
    <row r="45" spans="2:11" ht="32.25" customHeight="1" x14ac:dyDescent="0.2">
      <c r="B45" s="349"/>
      <c r="C45" s="350"/>
      <c r="D45" s="350"/>
      <c r="E45" s="350"/>
      <c r="F45" s="350"/>
      <c r="G45" s="350"/>
      <c r="H45" s="350"/>
      <c r="I45" s="351"/>
      <c r="J45" s="40"/>
      <c r="K45" s="40"/>
    </row>
    <row r="46" spans="2:11" ht="32.25" customHeight="1" x14ac:dyDescent="0.2">
      <c r="B46" s="349"/>
      <c r="C46" s="350"/>
      <c r="D46" s="350"/>
      <c r="E46" s="350"/>
      <c r="F46" s="350"/>
      <c r="G46" s="350"/>
      <c r="H46" s="350"/>
      <c r="I46" s="351"/>
      <c r="J46" s="40"/>
      <c r="K46" s="40"/>
    </row>
    <row r="47" spans="2:11" ht="32.25" customHeight="1" x14ac:dyDescent="0.2">
      <c r="B47" s="349"/>
      <c r="C47" s="350"/>
      <c r="D47" s="350"/>
      <c r="E47" s="350"/>
      <c r="F47" s="350"/>
      <c r="G47" s="350"/>
      <c r="H47" s="350"/>
      <c r="I47" s="351"/>
      <c r="J47" s="40"/>
      <c r="K47" s="40"/>
    </row>
    <row r="48" spans="2:11" ht="32.25" customHeight="1" x14ac:dyDescent="0.2">
      <c r="B48" s="352"/>
      <c r="C48" s="353"/>
      <c r="D48" s="353"/>
      <c r="E48" s="353"/>
      <c r="F48" s="353"/>
      <c r="G48" s="353"/>
      <c r="H48" s="353"/>
      <c r="I48" s="354"/>
      <c r="J48" s="41"/>
      <c r="K48" s="41"/>
    </row>
    <row r="49" spans="2:11" ht="83.25" customHeight="1" x14ac:dyDescent="0.2">
      <c r="B49" s="21" t="s">
        <v>127</v>
      </c>
      <c r="C49" s="374" t="s">
        <v>224</v>
      </c>
      <c r="D49" s="374"/>
      <c r="E49" s="374"/>
      <c r="F49" s="374"/>
      <c r="G49" s="374"/>
      <c r="H49" s="374"/>
      <c r="I49" s="375"/>
      <c r="J49" s="42"/>
      <c r="K49" s="42"/>
    </row>
    <row r="50" spans="2:11" ht="34.5" customHeight="1" x14ac:dyDescent="0.2">
      <c r="B50" s="21" t="s">
        <v>128</v>
      </c>
      <c r="C50" s="376" t="s">
        <v>182</v>
      </c>
      <c r="D50" s="376"/>
      <c r="E50" s="376"/>
      <c r="F50" s="376"/>
      <c r="G50" s="376"/>
      <c r="H50" s="376"/>
      <c r="I50" s="377"/>
      <c r="J50" s="42"/>
      <c r="K50" s="42"/>
    </row>
    <row r="51" spans="2:11" ht="34.5" customHeight="1" x14ac:dyDescent="0.2">
      <c r="B51" s="120" t="s">
        <v>129</v>
      </c>
      <c r="C51" s="378" t="s">
        <v>225</v>
      </c>
      <c r="D51" s="379"/>
      <c r="E51" s="379"/>
      <c r="F51" s="379"/>
      <c r="G51" s="379"/>
      <c r="H51" s="379"/>
      <c r="I51" s="380"/>
      <c r="J51" s="42"/>
      <c r="K51" s="42"/>
    </row>
    <row r="52" spans="2:11" ht="29.25" customHeight="1" x14ac:dyDescent="0.2">
      <c r="B52" s="371" t="s">
        <v>130</v>
      </c>
      <c r="C52" s="372"/>
      <c r="D52" s="372"/>
      <c r="E52" s="372"/>
      <c r="F52" s="372"/>
      <c r="G52" s="372"/>
      <c r="H52" s="372"/>
      <c r="I52" s="373"/>
      <c r="J52" s="42"/>
      <c r="K52" s="42"/>
    </row>
    <row r="53" spans="2:11" ht="33" customHeight="1" x14ac:dyDescent="0.2">
      <c r="B53" s="381" t="s">
        <v>131</v>
      </c>
      <c r="C53" s="117" t="s">
        <v>132</v>
      </c>
      <c r="D53" s="382" t="s">
        <v>133</v>
      </c>
      <c r="E53" s="382"/>
      <c r="F53" s="382"/>
      <c r="G53" s="382" t="s">
        <v>134</v>
      </c>
      <c r="H53" s="382"/>
      <c r="I53" s="383"/>
      <c r="J53" s="43"/>
      <c r="K53" s="43"/>
    </row>
    <row r="54" spans="2:11" ht="31.5" customHeight="1" x14ac:dyDescent="0.2">
      <c r="B54" s="381"/>
      <c r="C54" s="44"/>
      <c r="D54" s="376"/>
      <c r="E54" s="376"/>
      <c r="F54" s="376"/>
      <c r="G54" s="384"/>
      <c r="H54" s="384"/>
      <c r="I54" s="385"/>
      <c r="J54" s="43"/>
      <c r="K54" s="43"/>
    </row>
    <row r="55" spans="2:11" ht="31.5" customHeight="1" x14ac:dyDescent="0.2">
      <c r="B55" s="120" t="s">
        <v>135</v>
      </c>
      <c r="C55" s="397" t="s">
        <v>164</v>
      </c>
      <c r="D55" s="397"/>
      <c r="E55" s="398" t="s">
        <v>136</v>
      </c>
      <c r="F55" s="398"/>
      <c r="G55" s="397" t="s">
        <v>186</v>
      </c>
      <c r="H55" s="397"/>
      <c r="I55" s="399"/>
      <c r="J55" s="45"/>
      <c r="K55" s="45"/>
    </row>
    <row r="56" spans="2:11" ht="31.5" customHeight="1" x14ac:dyDescent="0.2">
      <c r="B56" s="120" t="s">
        <v>137</v>
      </c>
      <c r="C56" s="376" t="str">
        <f>+'[3]HV 1'!C56:D56</f>
        <v>NICOLAS ADOLFO CORREAL HUERTAS</v>
      </c>
      <c r="D56" s="376"/>
      <c r="E56" s="400" t="s">
        <v>138</v>
      </c>
      <c r="F56" s="400"/>
      <c r="G56" s="397" t="str">
        <f>+'[4]HV 1'!G56:I56</f>
        <v>DIANA VIDAL</v>
      </c>
      <c r="H56" s="397"/>
      <c r="I56" s="399"/>
      <c r="J56" s="45"/>
      <c r="K56" s="45"/>
    </row>
    <row r="57" spans="2:11" ht="31.5" customHeight="1" x14ac:dyDescent="0.2">
      <c r="B57" s="120" t="s">
        <v>139</v>
      </c>
      <c r="C57" s="376"/>
      <c r="D57" s="376"/>
      <c r="E57" s="386" t="s">
        <v>140</v>
      </c>
      <c r="F57" s="387"/>
      <c r="G57" s="390"/>
      <c r="H57" s="391"/>
      <c r="I57" s="392"/>
      <c r="J57" s="46"/>
      <c r="K57" s="46"/>
    </row>
    <row r="58" spans="2:11" ht="31.5" customHeight="1" thickBot="1" x14ac:dyDescent="0.25">
      <c r="B58" s="84" t="s">
        <v>141</v>
      </c>
      <c r="C58" s="396"/>
      <c r="D58" s="396"/>
      <c r="E58" s="388"/>
      <c r="F58" s="389"/>
      <c r="G58" s="393"/>
      <c r="H58" s="394"/>
      <c r="I58" s="395"/>
      <c r="J58" s="46"/>
      <c r="K58" s="46"/>
    </row>
    <row r="59" spans="2:11" hidden="1" x14ac:dyDescent="0.2">
      <c r="B59" s="3"/>
      <c r="C59" s="3"/>
      <c r="D59" s="5"/>
      <c r="E59" s="5"/>
      <c r="F59" s="5"/>
      <c r="G59" s="5"/>
      <c r="H59" s="5"/>
      <c r="I59" s="67"/>
      <c r="J59" s="47"/>
      <c r="K59" s="47"/>
    </row>
    <row r="60" spans="2:11" hidden="1" x14ac:dyDescent="0.2">
      <c r="B60" s="68"/>
      <c r="C60" s="69"/>
      <c r="D60" s="69"/>
      <c r="E60" s="70"/>
      <c r="F60" s="70"/>
      <c r="G60" s="71"/>
      <c r="H60" s="72"/>
      <c r="I60" s="69"/>
      <c r="J60" s="53"/>
      <c r="K60" s="53"/>
    </row>
    <row r="61" spans="2:11" hidden="1" x14ac:dyDescent="0.2">
      <c r="B61" s="68"/>
      <c r="C61" s="69"/>
      <c r="D61" s="69"/>
      <c r="E61" s="70"/>
      <c r="F61" s="70"/>
      <c r="G61" s="71"/>
      <c r="H61" s="72"/>
      <c r="I61" s="69"/>
      <c r="J61" s="53"/>
      <c r="K61" s="53"/>
    </row>
    <row r="62" spans="2:11" hidden="1" x14ac:dyDescent="0.2">
      <c r="B62" s="68"/>
      <c r="C62" s="69"/>
      <c r="D62" s="69"/>
      <c r="E62" s="70"/>
      <c r="F62" s="70"/>
      <c r="G62" s="71"/>
      <c r="H62" s="72"/>
      <c r="I62" s="69"/>
      <c r="J62" s="53"/>
      <c r="K62" s="53"/>
    </row>
    <row r="63" spans="2:11" hidden="1" x14ac:dyDescent="0.2">
      <c r="B63" s="68"/>
      <c r="C63" s="69"/>
      <c r="D63" s="69"/>
      <c r="E63" s="70"/>
      <c r="F63" s="70"/>
      <c r="G63" s="71"/>
      <c r="H63" s="72"/>
      <c r="I63" s="69"/>
      <c r="J63" s="53"/>
      <c r="K63" s="53"/>
    </row>
    <row r="64" spans="2:11" hidden="1" x14ac:dyDescent="0.2">
      <c r="B64" s="68"/>
      <c r="C64" s="69"/>
      <c r="D64" s="69"/>
      <c r="E64" s="70"/>
      <c r="F64" s="70"/>
      <c r="G64" s="71"/>
      <c r="H64" s="72"/>
      <c r="I64" s="69"/>
      <c r="J64" s="53"/>
      <c r="K64" s="53"/>
    </row>
    <row r="65" spans="2:11" hidden="1" x14ac:dyDescent="0.2">
      <c r="B65" s="68"/>
      <c r="C65" s="69"/>
      <c r="D65" s="69"/>
      <c r="E65" s="70"/>
      <c r="F65" s="70"/>
      <c r="G65" s="71"/>
      <c r="H65" s="72"/>
      <c r="I65" s="69"/>
      <c r="J65" s="53"/>
      <c r="K65" s="53"/>
    </row>
    <row r="66" spans="2:11" hidden="1" x14ac:dyDescent="0.2">
      <c r="B66" s="68"/>
      <c r="C66" s="69"/>
      <c r="D66" s="69"/>
      <c r="E66" s="70"/>
      <c r="F66" s="70"/>
      <c r="G66" s="71"/>
      <c r="H66" s="72"/>
      <c r="I66" s="69"/>
      <c r="J66" s="53"/>
      <c r="K66" s="53"/>
    </row>
    <row r="67" spans="2:11" hidden="1" x14ac:dyDescent="0.2">
      <c r="B67" s="68"/>
      <c r="C67" s="69"/>
      <c r="D67" s="69"/>
      <c r="E67" s="70"/>
      <c r="F67" s="70"/>
      <c r="G67" s="71"/>
      <c r="H67" s="72"/>
      <c r="I67" s="69"/>
      <c r="J67" s="53"/>
      <c r="K67" s="53"/>
    </row>
    <row r="68" spans="2:11" x14ac:dyDescent="0.2">
      <c r="B68" s="73"/>
      <c r="C68" s="12"/>
      <c r="D68" s="12"/>
      <c r="E68" s="12"/>
      <c r="F68" s="12"/>
      <c r="G68" s="74"/>
      <c r="H68" s="12"/>
      <c r="I68" s="12"/>
    </row>
  </sheetData>
  <mergeCells count="66">
    <mergeCell ref="C57:D57"/>
    <mergeCell ref="E57:F58"/>
    <mergeCell ref="G57:I58"/>
    <mergeCell ref="C58:D58"/>
    <mergeCell ref="C55:D55"/>
    <mergeCell ref="E55:F55"/>
    <mergeCell ref="G55:I55"/>
    <mergeCell ref="C56:D56"/>
    <mergeCell ref="E56:F56"/>
    <mergeCell ref="G56:I56"/>
    <mergeCell ref="C49:I49"/>
    <mergeCell ref="C50:I50"/>
    <mergeCell ref="C51:I51"/>
    <mergeCell ref="B52:I52"/>
    <mergeCell ref="B53:B54"/>
    <mergeCell ref="D53:F53"/>
    <mergeCell ref="G53:I53"/>
    <mergeCell ref="D54:F54"/>
    <mergeCell ref="G54:I54"/>
    <mergeCell ref="B44:I48"/>
    <mergeCell ref="C24:E24"/>
    <mergeCell ref="F24:I24"/>
    <mergeCell ref="C25:E25"/>
    <mergeCell ref="G25:I25"/>
    <mergeCell ref="C26:E26"/>
    <mergeCell ref="G26:I26"/>
    <mergeCell ref="C27:E27"/>
    <mergeCell ref="G27:I27"/>
    <mergeCell ref="B28:I28"/>
    <mergeCell ref="C42:I42"/>
    <mergeCell ref="B43:I43"/>
    <mergeCell ref="B21:B22"/>
    <mergeCell ref="C21:E21"/>
    <mergeCell ref="F21:I21"/>
    <mergeCell ref="C22:E22"/>
    <mergeCell ref="F22:I22"/>
    <mergeCell ref="C23:E23"/>
    <mergeCell ref="F23:I23"/>
    <mergeCell ref="C16:F16"/>
    <mergeCell ref="H16:I16"/>
    <mergeCell ref="C17:I17"/>
    <mergeCell ref="C18:I18"/>
    <mergeCell ref="C19:I19"/>
    <mergeCell ref="C20:I20"/>
    <mergeCell ref="C12:F12"/>
    <mergeCell ref="H12:I12"/>
    <mergeCell ref="C13:I13"/>
    <mergeCell ref="C14:I14"/>
    <mergeCell ref="C15:F15"/>
    <mergeCell ref="H15:I15"/>
    <mergeCell ref="B6:I6"/>
    <mergeCell ref="B7:I7"/>
    <mergeCell ref="B8:I8"/>
    <mergeCell ref="F10:G10"/>
    <mergeCell ref="C11:F11"/>
    <mergeCell ref="H11:I11"/>
    <mergeCell ref="D9:E9"/>
    <mergeCell ref="F9:I9"/>
    <mergeCell ref="D10:E10"/>
    <mergeCell ref="C2:H2"/>
    <mergeCell ref="C3:H3"/>
    <mergeCell ref="B2:B5"/>
    <mergeCell ref="I2:I5"/>
    <mergeCell ref="C4:H4"/>
    <mergeCell ref="C5:F5"/>
    <mergeCell ref="G5:H5"/>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1:M18"/>
  <sheetViews>
    <sheetView topLeftCell="A7" zoomScale="90" zoomScaleNormal="90" workbookViewId="0">
      <selection activeCell="A7" sqref="A1:IV65536"/>
    </sheetView>
  </sheetViews>
  <sheetFormatPr baseColWidth="10" defaultRowHeight="15" x14ac:dyDescent="0.25"/>
  <cols>
    <col min="1" max="1" width="1.28515625" customWidth="1"/>
    <col min="2" max="2" width="20.140625" style="61" customWidth="1"/>
    <col min="3" max="3" width="34.5703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05"/>
      <c r="C1" s="408" t="s">
        <v>24</v>
      </c>
      <c r="D1" s="409"/>
      <c r="E1" s="409"/>
      <c r="F1" s="409"/>
      <c r="G1" s="409"/>
      <c r="H1" s="410"/>
      <c r="I1" s="411"/>
      <c r="J1" s="412"/>
    </row>
    <row r="2" spans="2:13" ht="18" customHeight="1" thickBot="1" x14ac:dyDescent="0.3">
      <c r="B2" s="406"/>
      <c r="C2" s="417" t="s">
        <v>25</v>
      </c>
      <c r="D2" s="418"/>
      <c r="E2" s="418"/>
      <c r="F2" s="418"/>
      <c r="G2" s="418"/>
      <c r="H2" s="419"/>
      <c r="I2" s="413"/>
      <c r="J2" s="414"/>
    </row>
    <row r="3" spans="2:13" ht="18" customHeight="1" thickBot="1" x14ac:dyDescent="0.3">
      <c r="B3" s="406"/>
      <c r="C3" s="417" t="s">
        <v>142</v>
      </c>
      <c r="D3" s="418"/>
      <c r="E3" s="418"/>
      <c r="F3" s="418"/>
      <c r="G3" s="418"/>
      <c r="H3" s="419"/>
      <c r="I3" s="413"/>
      <c r="J3" s="414"/>
    </row>
    <row r="4" spans="2:13" ht="18" customHeight="1" thickBot="1" x14ac:dyDescent="0.3">
      <c r="B4" s="407"/>
      <c r="C4" s="417" t="s">
        <v>143</v>
      </c>
      <c r="D4" s="418"/>
      <c r="E4" s="418"/>
      <c r="F4" s="419"/>
      <c r="G4" s="420" t="s">
        <v>190</v>
      </c>
      <c r="H4" s="421"/>
      <c r="I4" s="415"/>
      <c r="J4" s="416"/>
    </row>
    <row r="5" spans="2:13" ht="18" customHeight="1" thickBot="1" x14ac:dyDescent="0.3">
      <c r="B5" s="57"/>
      <c r="C5" s="58"/>
      <c r="D5" s="58"/>
      <c r="E5" s="58"/>
      <c r="F5" s="58"/>
      <c r="G5" s="58"/>
      <c r="H5" s="58"/>
      <c r="I5" s="58"/>
      <c r="J5" s="59"/>
    </row>
    <row r="6" spans="2:13" ht="51.75" customHeight="1" thickBot="1" x14ac:dyDescent="0.3">
      <c r="B6" s="1" t="s">
        <v>185</v>
      </c>
      <c r="C6" s="424" t="str">
        <f>+'[5]Sección 1. Metas - Magnitud'!C7</f>
        <v>1032 - Gestión y control de tránsito y transporte</v>
      </c>
      <c r="D6" s="425"/>
      <c r="E6" s="426"/>
      <c r="F6" s="60"/>
      <c r="G6" s="58"/>
      <c r="H6" s="58"/>
      <c r="I6" s="58"/>
      <c r="J6" s="59"/>
    </row>
    <row r="7" spans="2:13" ht="32.25" customHeight="1" thickBot="1" x14ac:dyDescent="0.3">
      <c r="B7" s="2" t="s">
        <v>0</v>
      </c>
      <c r="C7" s="424" t="str">
        <f>+'[5]Sección 1. Metas - Magnitud'!C8:F8</f>
        <v>Dirección de Control y Vigilancia</v>
      </c>
      <c r="D7" s="425"/>
      <c r="E7" s="426"/>
      <c r="F7" s="60"/>
      <c r="G7" s="58"/>
      <c r="H7" s="58"/>
      <c r="I7" s="58"/>
      <c r="J7" s="59"/>
    </row>
    <row r="8" spans="2:13" ht="32.25" customHeight="1" thickBot="1" x14ac:dyDescent="0.3">
      <c r="B8" s="2" t="s">
        <v>144</v>
      </c>
      <c r="C8" s="424" t="str">
        <f>+'[5]Sección 1. Metas - Magnitud'!C9:F9</f>
        <v>Subsecretaría de Servicios de la Movilidad</v>
      </c>
      <c r="D8" s="425"/>
      <c r="E8" s="426"/>
      <c r="F8" s="4"/>
      <c r="G8" s="58"/>
      <c r="H8" s="58"/>
      <c r="I8" s="58"/>
      <c r="J8" s="59"/>
    </row>
    <row r="9" spans="2:13" ht="33.75" customHeight="1" thickBot="1" x14ac:dyDescent="0.3">
      <c r="B9" s="2" t="s">
        <v>28</v>
      </c>
      <c r="C9" s="424" t="s">
        <v>184</v>
      </c>
      <c r="D9" s="425"/>
      <c r="E9" s="426"/>
      <c r="F9" s="60"/>
      <c r="G9" s="58"/>
      <c r="H9" s="58"/>
      <c r="I9" s="58"/>
      <c r="J9" s="59"/>
    </row>
    <row r="10" spans="2:13" ht="32.25" customHeight="1" thickBot="1" x14ac:dyDescent="0.3">
      <c r="B10" s="2" t="s">
        <v>197</v>
      </c>
      <c r="C10" s="424" t="s">
        <v>202</v>
      </c>
      <c r="D10" s="425"/>
      <c r="E10" s="426"/>
    </row>
    <row r="12" spans="2:13" x14ac:dyDescent="0.25">
      <c r="B12" s="434" t="s">
        <v>217</v>
      </c>
      <c r="C12" s="435"/>
      <c r="D12" s="435"/>
      <c r="E12" s="435"/>
      <c r="F12" s="435"/>
      <c r="G12" s="435"/>
      <c r="H12" s="436"/>
      <c r="I12" s="428" t="s">
        <v>145</v>
      </c>
      <c r="J12" s="429"/>
      <c r="K12" s="429"/>
    </row>
    <row r="13" spans="2:13" s="62" customFormat="1" ht="30" customHeight="1" x14ac:dyDescent="0.25">
      <c r="B13" s="422" t="s">
        <v>146</v>
      </c>
      <c r="C13" s="422" t="s">
        <v>147</v>
      </c>
      <c r="D13" s="422" t="s">
        <v>196</v>
      </c>
      <c r="E13" s="422" t="s">
        <v>148</v>
      </c>
      <c r="F13" s="422" t="s">
        <v>149</v>
      </c>
      <c r="G13" s="422" t="s">
        <v>191</v>
      </c>
      <c r="H13" s="422" t="s">
        <v>192</v>
      </c>
      <c r="I13" s="430" t="s">
        <v>193</v>
      </c>
      <c r="J13" s="432" t="s">
        <v>194</v>
      </c>
      <c r="K13" s="427" t="s">
        <v>195</v>
      </c>
    </row>
    <row r="14" spans="2:13" s="62" customFormat="1" x14ac:dyDescent="0.25">
      <c r="B14" s="423"/>
      <c r="C14" s="423"/>
      <c r="D14" s="423"/>
      <c r="E14" s="423"/>
      <c r="F14" s="423"/>
      <c r="G14" s="423"/>
      <c r="H14" s="423"/>
      <c r="I14" s="431"/>
      <c r="J14" s="433"/>
      <c r="K14" s="427"/>
    </row>
    <row r="15" spans="2:13" s="62" customFormat="1" ht="105" x14ac:dyDescent="0.25">
      <c r="B15" s="102">
        <v>1</v>
      </c>
      <c r="C15" s="146" t="s">
        <v>229</v>
      </c>
      <c r="D15" s="101">
        <v>0.19</v>
      </c>
      <c r="E15" s="97"/>
      <c r="F15" s="99" t="s">
        <v>230</v>
      </c>
      <c r="G15" s="175">
        <v>0.19</v>
      </c>
      <c r="H15" s="112">
        <v>43160</v>
      </c>
      <c r="I15" s="110">
        <v>0.19</v>
      </c>
      <c r="J15" s="116">
        <v>43132</v>
      </c>
      <c r="K15" s="107"/>
      <c r="M15" s="114"/>
    </row>
    <row r="16" spans="2:13" ht="60" x14ac:dyDescent="0.25">
      <c r="B16" s="145">
        <v>2</v>
      </c>
      <c r="C16" s="108" t="s">
        <v>231</v>
      </c>
      <c r="D16" s="101">
        <v>0.02</v>
      </c>
      <c r="E16" s="97"/>
      <c r="F16" s="99" t="s">
        <v>232</v>
      </c>
      <c r="G16" s="175">
        <v>0.02</v>
      </c>
      <c r="H16" s="112">
        <v>43344</v>
      </c>
      <c r="I16" s="110"/>
      <c r="J16" s="116"/>
      <c r="K16" s="107"/>
      <c r="M16" s="115"/>
    </row>
    <row r="17" spans="2:11" ht="75" x14ac:dyDescent="0.25">
      <c r="B17" s="174">
        <v>3</v>
      </c>
      <c r="C17" s="81" t="s">
        <v>226</v>
      </c>
      <c r="D17" s="101">
        <v>0.04</v>
      </c>
      <c r="E17" s="97"/>
      <c r="F17" s="99" t="s">
        <v>233</v>
      </c>
      <c r="G17" s="175">
        <v>0.04</v>
      </c>
      <c r="H17" s="112">
        <v>43435</v>
      </c>
      <c r="I17" s="110"/>
      <c r="J17" s="116"/>
      <c r="K17" s="107"/>
    </row>
    <row r="18" spans="2:11" x14ac:dyDescent="0.25">
      <c r="B18" s="401" t="s">
        <v>17</v>
      </c>
      <c r="C18" s="402"/>
      <c r="D18" s="63">
        <f>SUM(D15:D17)</f>
        <v>0.25</v>
      </c>
      <c r="E18" s="403" t="s">
        <v>17</v>
      </c>
      <c r="F18" s="404"/>
      <c r="G18" s="63">
        <f>SUM(G15:G17)</f>
        <v>0.25</v>
      </c>
      <c r="H18" s="173"/>
      <c r="I18" s="111">
        <f>SUM(I15:I17)</f>
        <v>0.19</v>
      </c>
      <c r="J18" s="109"/>
      <c r="K18" s="109"/>
    </row>
  </sheetData>
  <mergeCells count="26">
    <mergeCell ref="K13:K14"/>
    <mergeCell ref="I12:K12"/>
    <mergeCell ref="B13:B14"/>
    <mergeCell ref="C13:C14"/>
    <mergeCell ref="D13:D14"/>
    <mergeCell ref="E13:E14"/>
    <mergeCell ref="F13:F14"/>
    <mergeCell ref="G13:G14"/>
    <mergeCell ref="I13:I14"/>
    <mergeCell ref="J13:J14"/>
    <mergeCell ref="B12:H12"/>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X54"/>
  <sheetViews>
    <sheetView tabSelected="1" zoomScale="80" zoomScaleNormal="80" workbookViewId="0">
      <selection activeCell="F6" sqref="F6:I6"/>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12" width="11.42578125" style="11"/>
    <col min="13" max="14" width="11.42578125" style="215"/>
    <col min="15" max="21" width="11.42578125" style="11"/>
    <col min="22" max="24" width="11.42578125" style="12"/>
    <col min="25" max="16384" width="11.42578125" style="7"/>
  </cols>
  <sheetData>
    <row r="1" spans="2:14" ht="37.5" customHeight="1" x14ac:dyDescent="0.2">
      <c r="B1" s="437"/>
      <c r="C1" s="443" t="s">
        <v>25</v>
      </c>
      <c r="D1" s="443"/>
      <c r="E1" s="443"/>
      <c r="F1" s="443"/>
      <c r="G1" s="443"/>
      <c r="H1" s="443"/>
      <c r="I1" s="304"/>
      <c r="J1" s="13"/>
      <c r="K1" s="13"/>
      <c r="M1" s="214" t="s">
        <v>47</v>
      </c>
    </row>
    <row r="2" spans="2:14" ht="37.5" customHeight="1" x14ac:dyDescent="0.2">
      <c r="B2" s="438"/>
      <c r="C2" s="301" t="s">
        <v>239</v>
      </c>
      <c r="D2" s="301"/>
      <c r="E2" s="301"/>
      <c r="F2" s="301"/>
      <c r="G2" s="301"/>
      <c r="H2" s="301"/>
      <c r="I2" s="305"/>
      <c r="J2" s="13"/>
      <c r="K2" s="13"/>
      <c r="M2" s="214" t="s">
        <v>48</v>
      </c>
    </row>
    <row r="3" spans="2:14" ht="37.5" customHeight="1" x14ac:dyDescent="0.2">
      <c r="B3" s="438"/>
      <c r="C3" s="301" t="s">
        <v>240</v>
      </c>
      <c r="D3" s="301"/>
      <c r="E3" s="301"/>
      <c r="F3" s="301" t="s">
        <v>241</v>
      </c>
      <c r="G3" s="301"/>
      <c r="H3" s="301"/>
      <c r="I3" s="305"/>
      <c r="J3" s="13"/>
      <c r="K3" s="13"/>
      <c r="M3" s="214" t="s">
        <v>50</v>
      </c>
    </row>
    <row r="4" spans="2:14" ht="23.25" customHeight="1" x14ac:dyDescent="0.2">
      <c r="B4" s="444"/>
      <c r="C4" s="445"/>
      <c r="D4" s="445"/>
      <c r="E4" s="445"/>
      <c r="F4" s="445"/>
      <c r="G4" s="445"/>
      <c r="H4" s="445"/>
      <c r="I4" s="446"/>
      <c r="J4" s="15"/>
      <c r="K4" s="15"/>
    </row>
    <row r="5" spans="2:14" ht="24" customHeight="1" x14ac:dyDescent="0.2">
      <c r="B5" s="447" t="s">
        <v>234</v>
      </c>
      <c r="C5" s="448"/>
      <c r="D5" s="448"/>
      <c r="E5" s="448"/>
      <c r="F5" s="448"/>
      <c r="G5" s="448"/>
      <c r="H5" s="448"/>
      <c r="I5" s="449"/>
      <c r="J5" s="17"/>
      <c r="K5" s="17"/>
      <c r="N5" s="215" t="s">
        <v>57</v>
      </c>
    </row>
    <row r="6" spans="2:14" ht="30.75" customHeight="1" x14ac:dyDescent="0.2">
      <c r="B6" s="176" t="s">
        <v>242</v>
      </c>
      <c r="C6" s="190">
        <v>1</v>
      </c>
      <c r="D6" s="450" t="s">
        <v>243</v>
      </c>
      <c r="E6" s="450"/>
      <c r="F6" s="452" t="s">
        <v>296</v>
      </c>
      <c r="G6" s="452"/>
      <c r="H6" s="452"/>
      <c r="I6" s="453"/>
      <c r="J6" s="18"/>
      <c r="K6" s="18"/>
      <c r="M6" s="214" t="s">
        <v>60</v>
      </c>
      <c r="N6" s="215" t="s">
        <v>61</v>
      </c>
    </row>
    <row r="7" spans="2:14" ht="30.75" customHeight="1" x14ac:dyDescent="0.2">
      <c r="B7" s="176" t="s">
        <v>244</v>
      </c>
      <c r="C7" s="190" t="s">
        <v>81</v>
      </c>
      <c r="D7" s="450" t="s">
        <v>245</v>
      </c>
      <c r="E7" s="450"/>
      <c r="F7" s="451" t="s">
        <v>289</v>
      </c>
      <c r="G7" s="451"/>
      <c r="H7" s="178" t="s">
        <v>246</v>
      </c>
      <c r="I7" s="197" t="s">
        <v>76</v>
      </c>
      <c r="J7" s="20"/>
      <c r="K7" s="20"/>
      <c r="M7" s="214" t="s">
        <v>65</v>
      </c>
      <c r="N7" s="215" t="s">
        <v>66</v>
      </c>
    </row>
    <row r="8" spans="2:14" ht="30.75" customHeight="1" x14ac:dyDescent="0.2">
      <c r="B8" s="176" t="s">
        <v>247</v>
      </c>
      <c r="C8" s="452" t="s">
        <v>293</v>
      </c>
      <c r="D8" s="452"/>
      <c r="E8" s="452"/>
      <c r="F8" s="452"/>
      <c r="G8" s="178" t="s">
        <v>248</v>
      </c>
      <c r="H8" s="457">
        <v>7551</v>
      </c>
      <c r="I8" s="458"/>
      <c r="J8" s="22"/>
      <c r="K8" s="22"/>
      <c r="M8" s="214" t="s">
        <v>69</v>
      </c>
      <c r="N8" s="215" t="s">
        <v>70</v>
      </c>
    </row>
    <row r="9" spans="2:14" ht="30.75" customHeight="1" x14ac:dyDescent="0.2">
      <c r="B9" s="176" t="s">
        <v>48</v>
      </c>
      <c r="C9" s="459" t="s">
        <v>65</v>
      </c>
      <c r="D9" s="459"/>
      <c r="E9" s="459"/>
      <c r="F9" s="459"/>
      <c r="G9" s="178" t="s">
        <v>249</v>
      </c>
      <c r="H9" s="460" t="s">
        <v>308</v>
      </c>
      <c r="I9" s="461"/>
      <c r="J9" s="23"/>
      <c r="K9" s="23"/>
      <c r="M9" s="216" t="s">
        <v>73</v>
      </c>
    </row>
    <row r="10" spans="2:14" ht="30.75" customHeight="1" x14ac:dyDescent="0.2">
      <c r="B10" s="176" t="s">
        <v>250</v>
      </c>
      <c r="C10" s="452" t="s">
        <v>294</v>
      </c>
      <c r="D10" s="452"/>
      <c r="E10" s="452"/>
      <c r="F10" s="452"/>
      <c r="G10" s="452"/>
      <c r="H10" s="452"/>
      <c r="I10" s="453"/>
      <c r="J10" s="25"/>
      <c r="K10" s="25"/>
      <c r="M10" s="216"/>
    </row>
    <row r="11" spans="2:14" ht="30.75" customHeight="1" x14ac:dyDescent="0.2">
      <c r="B11" s="176" t="s">
        <v>251</v>
      </c>
      <c r="C11" s="462" t="s">
        <v>295</v>
      </c>
      <c r="D11" s="463"/>
      <c r="E11" s="463"/>
      <c r="F11" s="463"/>
      <c r="G11" s="463"/>
      <c r="H11" s="463"/>
      <c r="I11" s="464"/>
      <c r="J11" s="20"/>
      <c r="K11" s="20"/>
      <c r="M11" s="216"/>
      <c r="N11" s="215" t="s">
        <v>76</v>
      </c>
    </row>
    <row r="12" spans="2:14" ht="30.75" customHeight="1" x14ac:dyDescent="0.2">
      <c r="B12" s="176" t="s">
        <v>254</v>
      </c>
      <c r="C12" s="333" t="s">
        <v>297</v>
      </c>
      <c r="D12" s="333"/>
      <c r="E12" s="333"/>
      <c r="F12" s="333"/>
      <c r="G12" s="178" t="s">
        <v>252</v>
      </c>
      <c r="H12" s="334" t="s">
        <v>91</v>
      </c>
      <c r="I12" s="335"/>
      <c r="J12" s="20"/>
      <c r="K12" s="20"/>
      <c r="M12" s="216" t="s">
        <v>80</v>
      </c>
      <c r="N12" s="215" t="s">
        <v>81</v>
      </c>
    </row>
    <row r="13" spans="2:14" ht="30.75" customHeight="1" x14ac:dyDescent="0.2">
      <c r="B13" s="176" t="s">
        <v>255</v>
      </c>
      <c r="C13" s="465" t="s">
        <v>335</v>
      </c>
      <c r="D13" s="465"/>
      <c r="E13" s="465"/>
      <c r="F13" s="465"/>
      <c r="G13" s="178" t="s">
        <v>253</v>
      </c>
      <c r="H13" s="451" t="s">
        <v>70</v>
      </c>
      <c r="I13" s="466"/>
      <c r="J13" s="20"/>
      <c r="K13" s="20"/>
      <c r="M13" s="216" t="s">
        <v>84</v>
      </c>
    </row>
    <row r="14" spans="2:14" ht="51.75" customHeight="1" x14ac:dyDescent="0.2">
      <c r="B14" s="176" t="s">
        <v>256</v>
      </c>
      <c r="C14" s="330" t="s">
        <v>341</v>
      </c>
      <c r="D14" s="330"/>
      <c r="E14" s="330"/>
      <c r="F14" s="330"/>
      <c r="G14" s="330"/>
      <c r="H14" s="330"/>
      <c r="I14" s="331"/>
      <c r="J14" s="25"/>
      <c r="K14" s="25"/>
      <c r="M14" s="216" t="s">
        <v>86</v>
      </c>
    </row>
    <row r="15" spans="2:14" ht="30.75" customHeight="1" x14ac:dyDescent="0.2">
      <c r="B15" s="176" t="s">
        <v>257</v>
      </c>
      <c r="C15" s="454" t="s">
        <v>337</v>
      </c>
      <c r="D15" s="455"/>
      <c r="E15" s="455"/>
      <c r="F15" s="455"/>
      <c r="G15" s="455"/>
      <c r="H15" s="455"/>
      <c r="I15" s="456"/>
      <c r="J15" s="26"/>
      <c r="K15" s="26"/>
      <c r="M15" s="216" t="s">
        <v>88</v>
      </c>
    </row>
    <row r="16" spans="2:14" ht="20.25" customHeight="1" x14ac:dyDescent="0.2">
      <c r="B16" s="176" t="s">
        <v>258</v>
      </c>
      <c r="C16" s="452" t="s">
        <v>333</v>
      </c>
      <c r="D16" s="452"/>
      <c r="E16" s="452"/>
      <c r="F16" s="452"/>
      <c r="G16" s="452"/>
      <c r="H16" s="452"/>
      <c r="I16" s="453"/>
      <c r="J16" s="27"/>
      <c r="K16" s="27"/>
      <c r="M16" s="216"/>
    </row>
    <row r="17" spans="2:13" ht="30.75" customHeight="1" x14ac:dyDescent="0.2">
      <c r="B17" s="176" t="s">
        <v>259</v>
      </c>
      <c r="C17" s="451" t="s">
        <v>298</v>
      </c>
      <c r="D17" s="467"/>
      <c r="E17" s="467"/>
      <c r="F17" s="467"/>
      <c r="G17" s="467"/>
      <c r="H17" s="467"/>
      <c r="I17" s="468"/>
      <c r="J17" s="28"/>
      <c r="K17" s="28"/>
      <c r="M17" s="216" t="s">
        <v>91</v>
      </c>
    </row>
    <row r="18" spans="2:13" ht="18" customHeight="1" x14ac:dyDescent="0.2">
      <c r="B18" s="469" t="s">
        <v>265</v>
      </c>
      <c r="C18" s="470" t="s">
        <v>237</v>
      </c>
      <c r="D18" s="470"/>
      <c r="E18" s="470"/>
      <c r="F18" s="471" t="s">
        <v>238</v>
      </c>
      <c r="G18" s="471"/>
      <c r="H18" s="471"/>
      <c r="I18" s="472"/>
      <c r="J18" s="29"/>
      <c r="K18" s="29"/>
      <c r="M18" s="216" t="s">
        <v>79</v>
      </c>
    </row>
    <row r="19" spans="2:13" ht="30" customHeight="1" x14ac:dyDescent="0.2">
      <c r="B19" s="469"/>
      <c r="C19" s="452" t="s">
        <v>334</v>
      </c>
      <c r="D19" s="452"/>
      <c r="E19" s="452"/>
      <c r="F19" s="452" t="s">
        <v>299</v>
      </c>
      <c r="G19" s="452"/>
      <c r="H19" s="452"/>
      <c r="I19" s="453"/>
      <c r="J19" s="27"/>
      <c r="K19" s="27"/>
      <c r="M19" s="216" t="s">
        <v>95</v>
      </c>
    </row>
    <row r="20" spans="2:13" ht="39.75" customHeight="1" x14ac:dyDescent="0.2">
      <c r="B20" s="176" t="s">
        <v>266</v>
      </c>
      <c r="C20" s="476" t="s">
        <v>300</v>
      </c>
      <c r="D20" s="477"/>
      <c r="E20" s="478"/>
      <c r="F20" s="334" t="s">
        <v>300</v>
      </c>
      <c r="G20" s="334"/>
      <c r="H20" s="334"/>
      <c r="I20" s="335"/>
      <c r="J20" s="20"/>
      <c r="K20" s="20"/>
      <c r="M20" s="216"/>
    </row>
    <row r="21" spans="2:13" ht="42" customHeight="1" x14ac:dyDescent="0.2">
      <c r="B21" s="176" t="s">
        <v>267</v>
      </c>
      <c r="C21" s="479" t="s">
        <v>301</v>
      </c>
      <c r="D21" s="480"/>
      <c r="E21" s="481"/>
      <c r="F21" s="479" t="s">
        <v>302</v>
      </c>
      <c r="G21" s="480"/>
      <c r="H21" s="480"/>
      <c r="I21" s="482"/>
      <c r="J21" s="26"/>
      <c r="K21" s="26"/>
      <c r="M21" s="216"/>
    </row>
    <row r="22" spans="2:13" ht="23.25" customHeight="1" x14ac:dyDescent="0.2">
      <c r="B22" s="176" t="s">
        <v>268</v>
      </c>
      <c r="C22" s="483">
        <v>44013</v>
      </c>
      <c r="D22" s="480"/>
      <c r="E22" s="481"/>
      <c r="F22" s="178" t="s">
        <v>271</v>
      </c>
      <c r="G22" s="196" t="s">
        <v>223</v>
      </c>
      <c r="H22" s="178" t="s">
        <v>275</v>
      </c>
      <c r="I22" s="198">
        <v>0</v>
      </c>
      <c r="J22" s="31"/>
      <c r="K22" s="31"/>
      <c r="M22" s="216"/>
    </row>
    <row r="23" spans="2:13" ht="27" customHeight="1" x14ac:dyDescent="0.2">
      <c r="B23" s="176" t="s">
        <v>269</v>
      </c>
      <c r="C23" s="483">
        <v>44196</v>
      </c>
      <c r="D23" s="480"/>
      <c r="E23" s="481"/>
      <c r="F23" s="178" t="s">
        <v>272</v>
      </c>
      <c r="G23" s="484">
        <v>0.1</v>
      </c>
      <c r="H23" s="485"/>
      <c r="I23" s="486"/>
      <c r="J23" s="32"/>
      <c r="K23" s="32"/>
      <c r="M23" s="216"/>
    </row>
    <row r="24" spans="2:13" ht="30.75" customHeight="1" x14ac:dyDescent="0.2">
      <c r="B24" s="177" t="s">
        <v>270</v>
      </c>
      <c r="C24" s="368" t="s">
        <v>88</v>
      </c>
      <c r="D24" s="369"/>
      <c r="E24" s="370"/>
      <c r="F24" s="179" t="s">
        <v>274</v>
      </c>
      <c r="G24" s="479" t="s">
        <v>223</v>
      </c>
      <c r="H24" s="480"/>
      <c r="I24" s="482"/>
      <c r="J24" s="29"/>
      <c r="K24" s="29"/>
      <c r="M24" s="216"/>
    </row>
    <row r="25" spans="2:13" ht="22.5" customHeight="1" x14ac:dyDescent="0.2">
      <c r="B25" s="487" t="s">
        <v>235</v>
      </c>
      <c r="C25" s="488"/>
      <c r="D25" s="488"/>
      <c r="E25" s="488"/>
      <c r="F25" s="488"/>
      <c r="G25" s="488"/>
      <c r="H25" s="488"/>
      <c r="I25" s="489"/>
      <c r="J25" s="17"/>
      <c r="K25" s="225"/>
      <c r="L25" s="228"/>
      <c r="M25" s="216"/>
    </row>
    <row r="26" spans="2:13" ht="43.5" customHeight="1" x14ac:dyDescent="0.2">
      <c r="B26" s="180" t="s">
        <v>105</v>
      </c>
      <c r="C26" s="192" t="s">
        <v>261</v>
      </c>
      <c r="D26" s="192" t="s">
        <v>260</v>
      </c>
      <c r="E26" s="181" t="s">
        <v>264</v>
      </c>
      <c r="F26" s="192" t="s">
        <v>263</v>
      </c>
      <c r="G26" s="192" t="s">
        <v>262</v>
      </c>
      <c r="H26" s="181" t="s">
        <v>276</v>
      </c>
      <c r="I26" s="182" t="s">
        <v>273</v>
      </c>
      <c r="J26" s="27"/>
      <c r="K26" s="226"/>
      <c r="L26" s="228"/>
      <c r="M26" s="216"/>
    </row>
    <row r="27" spans="2:13" ht="19.5" customHeight="1" x14ac:dyDescent="0.2">
      <c r="B27" s="183" t="s">
        <v>119</v>
      </c>
      <c r="C27" s="229">
        <v>9.7000000000000003E-3</v>
      </c>
      <c r="D27" s="193">
        <v>9.7000000000000003E-3</v>
      </c>
      <c r="E27" s="224">
        <f t="shared" ref="E27:E32" si="0">IF(D27="","",D27/C27)</f>
        <v>1</v>
      </c>
      <c r="F27" s="490">
        <f>+SUM(C27:C32)</f>
        <v>0.1</v>
      </c>
      <c r="G27" s="492">
        <f>+SUM(D27:D32)</f>
        <v>6.1900000000000004E-2</v>
      </c>
      <c r="H27" s="494">
        <f>+G27/F27</f>
        <v>0.61899999999999999</v>
      </c>
      <c r="I27" s="496">
        <f>+H27+I22</f>
        <v>0.61899999999999999</v>
      </c>
      <c r="J27" s="39"/>
      <c r="K27" s="227"/>
      <c r="L27" s="228"/>
    </row>
    <row r="28" spans="2:13" ht="19.5" customHeight="1" x14ac:dyDescent="0.2">
      <c r="B28" s="183" t="s">
        <v>120</v>
      </c>
      <c r="C28" s="229">
        <v>1.3599999999999999E-2</v>
      </c>
      <c r="D28" s="193">
        <v>1.3599999999999999E-2</v>
      </c>
      <c r="E28" s="224">
        <f t="shared" si="0"/>
        <v>1</v>
      </c>
      <c r="F28" s="490"/>
      <c r="G28" s="492"/>
      <c r="H28" s="494"/>
      <c r="I28" s="496"/>
      <c r="J28" s="39"/>
      <c r="K28" s="227"/>
      <c r="L28" s="228"/>
    </row>
    <row r="29" spans="2:13" ht="19.5" customHeight="1" x14ac:dyDescent="0.2">
      <c r="B29" s="183" t="s">
        <v>121</v>
      </c>
      <c r="C29" s="229">
        <v>2.1100000000000001E-2</v>
      </c>
      <c r="D29" s="193">
        <v>2.1100000000000001E-2</v>
      </c>
      <c r="E29" s="195">
        <f t="shared" si="0"/>
        <v>1</v>
      </c>
      <c r="F29" s="490"/>
      <c r="G29" s="492"/>
      <c r="H29" s="494"/>
      <c r="I29" s="496"/>
      <c r="J29" s="39"/>
      <c r="K29" s="227"/>
      <c r="L29" s="228"/>
    </row>
    <row r="30" spans="2:13" ht="19.5" customHeight="1" x14ac:dyDescent="0.2">
      <c r="B30" s="183" t="s">
        <v>122</v>
      </c>
      <c r="C30" s="229">
        <v>2.1100000000000001E-2</v>
      </c>
      <c r="D30" s="193">
        <v>1.7500000000000002E-2</v>
      </c>
      <c r="E30" s="195">
        <f t="shared" si="0"/>
        <v>0.82938388625592419</v>
      </c>
      <c r="F30" s="490"/>
      <c r="G30" s="492"/>
      <c r="H30" s="494"/>
      <c r="I30" s="496"/>
      <c r="J30" s="39"/>
      <c r="K30" s="227"/>
      <c r="L30" s="228"/>
    </row>
    <row r="31" spans="2:13" ht="19.5" customHeight="1" x14ac:dyDescent="0.2">
      <c r="B31" s="183" t="s">
        <v>123</v>
      </c>
      <c r="C31" s="229">
        <v>2.1100000000000001E-2</v>
      </c>
      <c r="D31" s="193"/>
      <c r="E31" s="195" t="str">
        <f t="shared" si="0"/>
        <v/>
      </c>
      <c r="F31" s="490"/>
      <c r="G31" s="492"/>
      <c r="H31" s="494"/>
      <c r="I31" s="496"/>
      <c r="J31" s="39"/>
      <c r="K31" s="227"/>
      <c r="L31" s="228"/>
    </row>
    <row r="32" spans="2:13" ht="19.5" customHeight="1" x14ac:dyDescent="0.2">
      <c r="B32" s="183" t="s">
        <v>124</v>
      </c>
      <c r="C32" s="229">
        <v>1.34E-2</v>
      </c>
      <c r="D32" s="193"/>
      <c r="E32" s="195" t="str">
        <f t="shared" si="0"/>
        <v/>
      </c>
      <c r="F32" s="491"/>
      <c r="G32" s="493"/>
      <c r="H32" s="495"/>
      <c r="I32" s="497"/>
      <c r="J32" s="39"/>
      <c r="K32" s="222"/>
    </row>
    <row r="33" spans="2:11" ht="42.75" customHeight="1" x14ac:dyDescent="0.2">
      <c r="B33" s="199" t="s">
        <v>277</v>
      </c>
      <c r="C33" s="473" t="s">
        <v>347</v>
      </c>
      <c r="D33" s="474"/>
      <c r="E33" s="474"/>
      <c r="F33" s="474"/>
      <c r="G33" s="474"/>
      <c r="H33" s="474"/>
      <c r="I33" s="475"/>
      <c r="J33" s="40"/>
      <c r="K33" s="40"/>
    </row>
    <row r="34" spans="2:11" ht="34.5" customHeight="1" x14ac:dyDescent="0.2">
      <c r="B34" s="346"/>
      <c r="C34" s="347"/>
      <c r="D34" s="347"/>
      <c r="E34" s="347"/>
      <c r="F34" s="347"/>
      <c r="G34" s="347"/>
      <c r="H34" s="347"/>
      <c r="I34" s="348"/>
      <c r="J34" s="17"/>
      <c r="K34" s="17"/>
    </row>
    <row r="35" spans="2:11" ht="34.5" customHeight="1" x14ac:dyDescent="0.2">
      <c r="B35" s="349"/>
      <c r="C35" s="350"/>
      <c r="D35" s="350"/>
      <c r="E35" s="350"/>
      <c r="F35" s="350"/>
      <c r="G35" s="350"/>
      <c r="H35" s="350"/>
      <c r="I35" s="351"/>
      <c r="J35" s="40"/>
      <c r="K35" s="40"/>
    </row>
    <row r="36" spans="2:11" ht="34.5" customHeight="1" x14ac:dyDescent="0.2">
      <c r="B36" s="349"/>
      <c r="C36" s="350"/>
      <c r="D36" s="350"/>
      <c r="E36" s="350"/>
      <c r="F36" s="350"/>
      <c r="G36" s="350"/>
      <c r="H36" s="350"/>
      <c r="I36" s="351"/>
      <c r="J36" s="40"/>
      <c r="K36" s="40"/>
    </row>
    <row r="37" spans="2:11" ht="34.5" customHeight="1" x14ac:dyDescent="0.2">
      <c r="B37" s="349"/>
      <c r="C37" s="350"/>
      <c r="D37" s="350"/>
      <c r="E37" s="350"/>
      <c r="F37" s="350"/>
      <c r="G37" s="350"/>
      <c r="H37" s="350"/>
      <c r="I37" s="351"/>
      <c r="J37" s="40"/>
      <c r="K37" s="40"/>
    </row>
    <row r="38" spans="2:11" ht="34.5" customHeight="1" x14ac:dyDescent="0.2">
      <c r="B38" s="352"/>
      <c r="C38" s="353"/>
      <c r="D38" s="353"/>
      <c r="E38" s="353"/>
      <c r="F38" s="353"/>
      <c r="G38" s="353"/>
      <c r="H38" s="353"/>
      <c r="I38" s="354"/>
      <c r="J38" s="41"/>
      <c r="K38" s="41"/>
    </row>
    <row r="39" spans="2:11" ht="123.75" customHeight="1" x14ac:dyDescent="0.2">
      <c r="B39" s="176" t="s">
        <v>278</v>
      </c>
      <c r="C39" s="502" t="s">
        <v>354</v>
      </c>
      <c r="D39" s="503"/>
      <c r="E39" s="503"/>
      <c r="F39" s="503"/>
      <c r="G39" s="503"/>
      <c r="H39" s="503"/>
      <c r="I39" s="504"/>
      <c r="J39" s="42"/>
      <c r="K39" s="42"/>
    </row>
    <row r="40" spans="2:11" ht="32.25" customHeight="1" x14ac:dyDescent="0.2">
      <c r="B40" s="176" t="s">
        <v>279</v>
      </c>
      <c r="C40" s="502" t="s">
        <v>355</v>
      </c>
      <c r="D40" s="503"/>
      <c r="E40" s="503"/>
      <c r="F40" s="503"/>
      <c r="G40" s="503"/>
      <c r="H40" s="503"/>
      <c r="I40" s="504"/>
      <c r="J40" s="42"/>
      <c r="K40" s="42"/>
    </row>
    <row r="41" spans="2:11" ht="50.25" customHeight="1" x14ac:dyDescent="0.2">
      <c r="B41" s="200" t="s">
        <v>280</v>
      </c>
      <c r="C41" s="505" t="s">
        <v>348</v>
      </c>
      <c r="D41" s="506"/>
      <c r="E41" s="506"/>
      <c r="F41" s="506"/>
      <c r="G41" s="506"/>
      <c r="H41" s="506"/>
      <c r="I41" s="507"/>
      <c r="J41" s="42"/>
      <c r="K41" s="42"/>
    </row>
    <row r="42" spans="2:11" ht="22.5" customHeight="1" x14ac:dyDescent="0.2">
      <c r="B42" s="487" t="s">
        <v>236</v>
      </c>
      <c r="C42" s="488"/>
      <c r="D42" s="488"/>
      <c r="E42" s="488"/>
      <c r="F42" s="488"/>
      <c r="G42" s="488"/>
      <c r="H42" s="488"/>
      <c r="I42" s="489"/>
      <c r="J42" s="42"/>
      <c r="K42" s="42"/>
    </row>
    <row r="43" spans="2:11" ht="22.5" customHeight="1" x14ac:dyDescent="0.2">
      <c r="B43" s="498" t="s">
        <v>281</v>
      </c>
      <c r="C43" s="189" t="s">
        <v>282</v>
      </c>
      <c r="D43" s="500" t="s">
        <v>283</v>
      </c>
      <c r="E43" s="500"/>
      <c r="F43" s="500"/>
      <c r="G43" s="500" t="s">
        <v>284</v>
      </c>
      <c r="H43" s="500"/>
      <c r="I43" s="501"/>
      <c r="J43" s="43"/>
      <c r="K43" s="43"/>
    </row>
    <row r="44" spans="2:11" ht="30.75" customHeight="1" x14ac:dyDescent="0.2">
      <c r="B44" s="499"/>
      <c r="C44" s="213" t="s">
        <v>320</v>
      </c>
      <c r="D44" s="439" t="s">
        <v>320</v>
      </c>
      <c r="E44" s="439"/>
      <c r="F44" s="439"/>
      <c r="G44" s="439" t="s">
        <v>320</v>
      </c>
      <c r="H44" s="439"/>
      <c r="I44" s="440"/>
      <c r="J44" s="43"/>
      <c r="K44" s="43"/>
    </row>
    <row r="45" spans="2:11" ht="32.25" customHeight="1" x14ac:dyDescent="0.2">
      <c r="B45" s="201" t="s">
        <v>285</v>
      </c>
      <c r="C45" s="439" t="s">
        <v>303</v>
      </c>
      <c r="D45" s="439"/>
      <c r="E45" s="439"/>
      <c r="F45" s="439"/>
      <c r="G45" s="439"/>
      <c r="H45" s="439"/>
      <c r="I45" s="440"/>
      <c r="J45" s="46"/>
      <c r="K45" s="46"/>
    </row>
    <row r="46" spans="2:11" ht="28.5" customHeight="1" x14ac:dyDescent="0.2">
      <c r="B46" s="202" t="s">
        <v>286</v>
      </c>
      <c r="C46" s="439" t="s">
        <v>345</v>
      </c>
      <c r="D46" s="439"/>
      <c r="E46" s="439"/>
      <c r="F46" s="439"/>
      <c r="G46" s="439"/>
      <c r="H46" s="439"/>
      <c r="I46" s="440"/>
      <c r="J46" s="46"/>
      <c r="K46" s="46"/>
    </row>
    <row r="47" spans="2:11" ht="30" customHeight="1" x14ac:dyDescent="0.2">
      <c r="B47" s="200" t="s">
        <v>287</v>
      </c>
      <c r="C47" s="439" t="s">
        <v>349</v>
      </c>
      <c r="D47" s="439"/>
      <c r="E47" s="439"/>
      <c r="F47" s="439"/>
      <c r="G47" s="439"/>
      <c r="H47" s="439"/>
      <c r="I47" s="440"/>
      <c r="J47" s="47"/>
      <c r="K47" s="47"/>
    </row>
    <row r="48" spans="2:11" ht="31.5" customHeight="1" thickBot="1" x14ac:dyDescent="0.25">
      <c r="B48" s="203" t="s">
        <v>288</v>
      </c>
      <c r="C48" s="441"/>
      <c r="D48" s="441"/>
      <c r="E48" s="441"/>
      <c r="F48" s="441"/>
      <c r="G48" s="441"/>
      <c r="H48" s="441"/>
      <c r="I48" s="442"/>
      <c r="J48" s="53"/>
      <c r="K48" s="53"/>
    </row>
    <row r="49" spans="2:11" x14ac:dyDescent="0.2">
      <c r="B49" s="48"/>
      <c r="C49" s="49"/>
      <c r="D49" s="49"/>
      <c r="E49" s="50"/>
      <c r="F49" s="50"/>
      <c r="G49" s="51"/>
      <c r="H49" s="52"/>
      <c r="I49" s="49"/>
      <c r="J49" s="53"/>
      <c r="K49" s="53"/>
    </row>
    <row r="50" spans="2:11" x14ac:dyDescent="0.2">
      <c r="B50" s="48"/>
      <c r="C50" s="49"/>
      <c r="D50" s="49"/>
      <c r="E50" s="50"/>
      <c r="F50" s="50"/>
      <c r="G50" s="51"/>
      <c r="H50" s="52"/>
      <c r="I50" s="49"/>
      <c r="J50" s="53"/>
      <c r="K50" s="53"/>
    </row>
    <row r="51" spans="2:11" x14ac:dyDescent="0.2">
      <c r="B51" s="48"/>
      <c r="C51" s="49"/>
      <c r="D51" s="49"/>
      <c r="E51" s="50"/>
      <c r="F51" s="50"/>
      <c r="G51" s="51"/>
      <c r="H51" s="52"/>
      <c r="I51" s="49"/>
      <c r="J51" s="53"/>
      <c r="K51" s="53"/>
    </row>
    <row r="52" spans="2:11" x14ac:dyDescent="0.2">
      <c r="B52" s="48"/>
      <c r="C52" s="49"/>
      <c r="D52" s="49"/>
      <c r="E52" s="50"/>
      <c r="F52" s="50"/>
      <c r="G52" s="51"/>
      <c r="H52" s="52"/>
      <c r="I52" s="49"/>
      <c r="J52" s="53"/>
      <c r="K52" s="53"/>
    </row>
    <row r="53" spans="2:11" x14ac:dyDescent="0.2">
      <c r="B53" s="48"/>
      <c r="C53" s="49"/>
      <c r="D53" s="49"/>
      <c r="E53" s="50"/>
      <c r="F53" s="50"/>
      <c r="G53" s="51"/>
      <c r="H53" s="52"/>
      <c r="I53" s="49"/>
      <c r="J53" s="53"/>
      <c r="K53" s="53"/>
    </row>
    <row r="54" spans="2:11" ht="25.5" customHeight="1" x14ac:dyDescent="0.2">
      <c r="B54" s="48"/>
      <c r="C54" s="49"/>
      <c r="D54" s="49"/>
      <c r="E54" s="50"/>
      <c r="F54" s="50"/>
      <c r="G54" s="51"/>
      <c r="H54" s="52"/>
      <c r="I54" s="49"/>
      <c r="J54" s="53"/>
      <c r="K54" s="53"/>
    </row>
  </sheetData>
  <sheetProtection algorithmName="SHA-512" hashValue="1QO0rPY65g6XJlstWaTlxtc4/qbDxvtyGfqn2sub6MJ07/5s0hJjll8fp+JBoIipzsBFW5HjoLGRrN//TbxArA==" saltValue="hyFlOwpCT36hxsYemat9Jg==" spinCount="100000" sheet="1" objects="1" scenarios="1"/>
  <mergeCells count="60">
    <mergeCell ref="B43:B44"/>
    <mergeCell ref="D43:F43"/>
    <mergeCell ref="G43:I43"/>
    <mergeCell ref="D44:F44"/>
    <mergeCell ref="B34:I38"/>
    <mergeCell ref="C39:I39"/>
    <mergeCell ref="C40:I40"/>
    <mergeCell ref="C41:I41"/>
    <mergeCell ref="G44:I44"/>
    <mergeCell ref="B42:I42"/>
    <mergeCell ref="C33:I33"/>
    <mergeCell ref="C20:E20"/>
    <mergeCell ref="F20:I20"/>
    <mergeCell ref="C21:E21"/>
    <mergeCell ref="F21:I21"/>
    <mergeCell ref="C22:E22"/>
    <mergeCell ref="C23:E23"/>
    <mergeCell ref="G23:I23"/>
    <mergeCell ref="C24:E24"/>
    <mergeCell ref="G24:I24"/>
    <mergeCell ref="B25:I25"/>
    <mergeCell ref="F27:F32"/>
    <mergeCell ref="G27:G32"/>
    <mergeCell ref="H27:H32"/>
    <mergeCell ref="I27:I32"/>
    <mergeCell ref="C16:I16"/>
    <mergeCell ref="C17:I17"/>
    <mergeCell ref="B18:B19"/>
    <mergeCell ref="C18:E18"/>
    <mergeCell ref="F18:I18"/>
    <mergeCell ref="C19:E19"/>
    <mergeCell ref="F19:I19"/>
    <mergeCell ref="C15:I15"/>
    <mergeCell ref="C8:F8"/>
    <mergeCell ref="H8:I8"/>
    <mergeCell ref="C9:F9"/>
    <mergeCell ref="H9:I9"/>
    <mergeCell ref="C10:I10"/>
    <mergeCell ref="C11:I11"/>
    <mergeCell ref="C12:F12"/>
    <mergeCell ref="H12:I12"/>
    <mergeCell ref="C13:F13"/>
    <mergeCell ref="H13:I13"/>
    <mergeCell ref="C14:I14"/>
    <mergeCell ref="B1:B3"/>
    <mergeCell ref="I1:I3"/>
    <mergeCell ref="C47:I47"/>
    <mergeCell ref="C48:I48"/>
    <mergeCell ref="C45:I45"/>
    <mergeCell ref="C46:I46"/>
    <mergeCell ref="C1:H1"/>
    <mergeCell ref="C2:H2"/>
    <mergeCell ref="B4:I4"/>
    <mergeCell ref="B5:I5"/>
    <mergeCell ref="D6:E6"/>
    <mergeCell ref="D7:E7"/>
    <mergeCell ref="F7:G7"/>
    <mergeCell ref="F6:I6"/>
    <mergeCell ref="C3:E3"/>
    <mergeCell ref="F3:H3"/>
  </mergeCells>
  <dataValidations count="7">
    <dataValidation type="list" showDropDown="1" showInputMessage="1" showErrorMessage="1" sqref="K12" xr:uid="{00000000-0002-0000-0300-000000000000}">
      <formula1>O17:O19</formula1>
    </dataValidation>
    <dataValidation type="list" allowBlank="1" showInputMessage="1" showErrorMessage="1" sqref="H12:I12" xr:uid="{00000000-0002-0000-0300-000001000000}">
      <formula1>M17:M19</formula1>
    </dataValidation>
    <dataValidation type="list" allowBlank="1" showInputMessage="1" showErrorMessage="1" sqref="C24:E24" xr:uid="{00000000-0002-0000-0300-000002000000}">
      <formula1>$M$12:$M$15</formula1>
    </dataValidation>
    <dataValidation type="list" allowBlank="1" showInputMessage="1" showErrorMessage="1" sqref="C9:F9" xr:uid="{00000000-0002-0000-0300-000003000000}">
      <formula1>$M$6:$M$9</formula1>
    </dataValidation>
    <dataValidation type="list" allowBlank="1" showInputMessage="1" showErrorMessage="1" sqref="H13:I13" xr:uid="{00000000-0002-0000-0300-000004000000}">
      <formula1>$N$5:$N$8</formula1>
    </dataValidation>
    <dataValidation type="list" allowBlank="1" showInputMessage="1" showErrorMessage="1" sqref="C7 I7" xr:uid="{00000000-0002-0000-0300-000005000000}">
      <formula1>$N$11:$N$12</formula1>
    </dataValidation>
    <dataValidation type="list" allowBlank="1" showInputMessage="1" showErrorMessage="1" sqref="J10:K10" xr:uid="{00000000-0002-0000-0300-000006000000}">
      <formula1>$M$21:$M$26</formula1>
    </dataValidation>
  </dataValidations>
  <pageMargins left="0.7" right="0.7" top="0.75" bottom="0.75" header="0.3" footer="0.3"/>
  <pageSetup orientation="portrait" r:id="rId1"/>
  <ignoredErrors>
    <ignoredError sqref="F27:I32" unlockedFormula="1"/>
  </ignoredErrors>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X54"/>
  <sheetViews>
    <sheetView zoomScale="80" zoomScaleNormal="80" workbookViewId="0">
      <selection activeCell="F6" sqref="F6:I6"/>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12" width="11.42578125" style="11"/>
    <col min="13" max="13" width="11.42578125" style="215"/>
    <col min="14" max="21" width="11.42578125" style="11"/>
    <col min="22" max="24" width="11.42578125" style="12"/>
    <col min="25" max="16384" width="11.42578125" style="7"/>
  </cols>
  <sheetData>
    <row r="1" spans="2:14" ht="37.5" customHeight="1" x14ac:dyDescent="0.2">
      <c r="B1" s="508"/>
      <c r="C1" s="301" t="s">
        <v>25</v>
      </c>
      <c r="D1" s="301"/>
      <c r="E1" s="301"/>
      <c r="F1" s="301"/>
      <c r="G1" s="301"/>
      <c r="H1" s="301"/>
      <c r="I1" s="509"/>
      <c r="J1" s="13"/>
      <c r="K1" s="13"/>
      <c r="M1" s="214" t="s">
        <v>47</v>
      </c>
    </row>
    <row r="2" spans="2:14" ht="37.5" customHeight="1" x14ac:dyDescent="0.2">
      <c r="B2" s="508"/>
      <c r="C2" s="301" t="s">
        <v>239</v>
      </c>
      <c r="D2" s="301"/>
      <c r="E2" s="301"/>
      <c r="F2" s="301"/>
      <c r="G2" s="301"/>
      <c r="H2" s="301"/>
      <c r="I2" s="509"/>
      <c r="J2" s="13"/>
      <c r="K2" s="13"/>
      <c r="M2" s="214" t="s">
        <v>48</v>
      </c>
    </row>
    <row r="3" spans="2:14" ht="37.5" customHeight="1" x14ac:dyDescent="0.2">
      <c r="B3" s="508"/>
      <c r="C3" s="301" t="s">
        <v>240</v>
      </c>
      <c r="D3" s="301"/>
      <c r="E3" s="301"/>
      <c r="F3" s="301" t="s">
        <v>241</v>
      </c>
      <c r="G3" s="301"/>
      <c r="H3" s="301"/>
      <c r="I3" s="509"/>
      <c r="J3" s="13"/>
      <c r="K3" s="13"/>
      <c r="M3" s="214" t="s">
        <v>50</v>
      </c>
    </row>
    <row r="4" spans="2:14" ht="23.25" customHeight="1" x14ac:dyDescent="0.2">
      <c r="B4" s="445"/>
      <c r="C4" s="445"/>
      <c r="D4" s="445"/>
      <c r="E4" s="445"/>
      <c r="F4" s="445"/>
      <c r="G4" s="445"/>
      <c r="H4" s="445"/>
      <c r="I4" s="445"/>
      <c r="J4" s="15"/>
      <c r="K4" s="15"/>
    </row>
    <row r="5" spans="2:14" ht="24" customHeight="1" x14ac:dyDescent="0.2">
      <c r="B5" s="448" t="s">
        <v>234</v>
      </c>
      <c r="C5" s="448"/>
      <c r="D5" s="448"/>
      <c r="E5" s="448"/>
      <c r="F5" s="448"/>
      <c r="G5" s="448"/>
      <c r="H5" s="448"/>
      <c r="I5" s="448"/>
      <c r="J5" s="64"/>
      <c r="K5" s="64"/>
      <c r="N5" s="6" t="s">
        <v>57</v>
      </c>
    </row>
    <row r="6" spans="2:14" ht="30.75" customHeight="1" x14ac:dyDescent="0.2">
      <c r="B6" s="191" t="s">
        <v>242</v>
      </c>
      <c r="C6" s="190">
        <v>2</v>
      </c>
      <c r="D6" s="450" t="s">
        <v>243</v>
      </c>
      <c r="E6" s="450"/>
      <c r="F6" s="452" t="s">
        <v>291</v>
      </c>
      <c r="G6" s="452"/>
      <c r="H6" s="452"/>
      <c r="I6" s="452"/>
      <c r="J6" s="18"/>
      <c r="K6" s="18"/>
      <c r="M6" s="214" t="s">
        <v>60</v>
      </c>
      <c r="N6" s="6" t="s">
        <v>61</v>
      </c>
    </row>
    <row r="7" spans="2:14" ht="30.75" customHeight="1" x14ac:dyDescent="0.2">
      <c r="B7" s="191" t="s">
        <v>244</v>
      </c>
      <c r="C7" s="190" t="s">
        <v>81</v>
      </c>
      <c r="D7" s="450" t="s">
        <v>245</v>
      </c>
      <c r="E7" s="450"/>
      <c r="F7" s="451" t="s">
        <v>289</v>
      </c>
      <c r="G7" s="451"/>
      <c r="H7" s="178" t="s">
        <v>246</v>
      </c>
      <c r="I7" s="190" t="s">
        <v>76</v>
      </c>
      <c r="J7" s="20"/>
      <c r="K7" s="20"/>
      <c r="M7" s="214" t="s">
        <v>65</v>
      </c>
      <c r="N7" s="6" t="s">
        <v>66</v>
      </c>
    </row>
    <row r="8" spans="2:14" ht="30.75" customHeight="1" x14ac:dyDescent="0.2">
      <c r="B8" s="191" t="s">
        <v>247</v>
      </c>
      <c r="C8" s="452" t="s">
        <v>293</v>
      </c>
      <c r="D8" s="452"/>
      <c r="E8" s="452"/>
      <c r="F8" s="452"/>
      <c r="G8" s="178" t="s">
        <v>248</v>
      </c>
      <c r="H8" s="457">
        <v>7551</v>
      </c>
      <c r="I8" s="457"/>
      <c r="J8" s="22"/>
      <c r="K8" s="22"/>
      <c r="M8" s="214" t="s">
        <v>69</v>
      </c>
      <c r="N8" s="6" t="s">
        <v>70</v>
      </c>
    </row>
    <row r="9" spans="2:14" ht="30.75" customHeight="1" x14ac:dyDescent="0.2">
      <c r="B9" s="191" t="s">
        <v>48</v>
      </c>
      <c r="C9" s="459" t="s">
        <v>65</v>
      </c>
      <c r="D9" s="459"/>
      <c r="E9" s="459"/>
      <c r="F9" s="459"/>
      <c r="G9" s="178" t="s">
        <v>249</v>
      </c>
      <c r="H9" s="460" t="s">
        <v>310</v>
      </c>
      <c r="I9" s="460"/>
      <c r="J9" s="23"/>
      <c r="K9" s="23"/>
      <c r="M9" s="216" t="s">
        <v>73</v>
      </c>
    </row>
    <row r="10" spans="2:14" ht="30.75" customHeight="1" x14ac:dyDescent="0.2">
      <c r="B10" s="191" t="s">
        <v>250</v>
      </c>
      <c r="C10" s="452" t="s">
        <v>294</v>
      </c>
      <c r="D10" s="452"/>
      <c r="E10" s="452"/>
      <c r="F10" s="452"/>
      <c r="G10" s="452"/>
      <c r="H10" s="452"/>
      <c r="I10" s="452"/>
      <c r="J10" s="25"/>
      <c r="K10" s="25"/>
      <c r="M10" s="216"/>
    </row>
    <row r="11" spans="2:14" ht="30.75" customHeight="1" x14ac:dyDescent="0.2">
      <c r="B11" s="191" t="s">
        <v>251</v>
      </c>
      <c r="C11" s="451" t="s">
        <v>305</v>
      </c>
      <c r="D11" s="451"/>
      <c r="E11" s="451"/>
      <c r="F11" s="451"/>
      <c r="G11" s="451"/>
      <c r="H11" s="451"/>
      <c r="I11" s="451"/>
      <c r="J11" s="20"/>
      <c r="K11" s="20"/>
      <c r="M11" s="216"/>
      <c r="N11" s="6" t="s">
        <v>76</v>
      </c>
    </row>
    <row r="12" spans="2:14" ht="30.75" customHeight="1" x14ac:dyDescent="0.2">
      <c r="B12" s="191" t="s">
        <v>254</v>
      </c>
      <c r="C12" s="333" t="s">
        <v>332</v>
      </c>
      <c r="D12" s="333"/>
      <c r="E12" s="333"/>
      <c r="F12" s="333"/>
      <c r="G12" s="178" t="s">
        <v>252</v>
      </c>
      <c r="H12" s="334" t="s">
        <v>91</v>
      </c>
      <c r="I12" s="334"/>
      <c r="J12" s="20"/>
      <c r="K12" s="20"/>
      <c r="M12" s="216" t="s">
        <v>80</v>
      </c>
      <c r="N12" s="6" t="s">
        <v>81</v>
      </c>
    </row>
    <row r="13" spans="2:14" ht="23.25" customHeight="1" x14ac:dyDescent="0.2">
      <c r="B13" s="191" t="s">
        <v>255</v>
      </c>
      <c r="C13" s="465" t="s">
        <v>335</v>
      </c>
      <c r="D13" s="465"/>
      <c r="E13" s="465"/>
      <c r="F13" s="465"/>
      <c r="G13" s="178" t="s">
        <v>253</v>
      </c>
      <c r="H13" s="451" t="s">
        <v>70</v>
      </c>
      <c r="I13" s="451"/>
      <c r="J13" s="20"/>
      <c r="K13" s="20"/>
      <c r="M13" s="216" t="s">
        <v>84</v>
      </c>
    </row>
    <row r="14" spans="2:14" ht="138.75" customHeight="1" x14ac:dyDescent="0.2">
      <c r="B14" s="191" t="s">
        <v>256</v>
      </c>
      <c r="C14" s="330" t="s">
        <v>338</v>
      </c>
      <c r="D14" s="330"/>
      <c r="E14" s="330"/>
      <c r="F14" s="330"/>
      <c r="G14" s="330"/>
      <c r="H14" s="330"/>
      <c r="I14" s="330"/>
      <c r="J14" s="25"/>
      <c r="K14" s="25"/>
      <c r="M14" s="216" t="s">
        <v>86</v>
      </c>
      <c r="N14" s="6"/>
    </row>
    <row r="15" spans="2:14" ht="30.75" customHeight="1" x14ac:dyDescent="0.2">
      <c r="B15" s="191" t="s">
        <v>257</v>
      </c>
      <c r="C15" s="454" t="s">
        <v>337</v>
      </c>
      <c r="D15" s="455"/>
      <c r="E15" s="455"/>
      <c r="F15" s="455"/>
      <c r="G15" s="455"/>
      <c r="H15" s="455"/>
      <c r="I15" s="510"/>
      <c r="J15" s="26"/>
      <c r="K15" s="26"/>
      <c r="M15" s="216" t="s">
        <v>88</v>
      </c>
      <c r="N15" s="6"/>
    </row>
    <row r="16" spans="2:14" ht="36" customHeight="1" x14ac:dyDescent="0.2">
      <c r="B16" s="191" t="s">
        <v>258</v>
      </c>
      <c r="C16" s="452" t="s">
        <v>343</v>
      </c>
      <c r="D16" s="452"/>
      <c r="E16" s="452"/>
      <c r="F16" s="452"/>
      <c r="G16" s="452"/>
      <c r="H16" s="452"/>
      <c r="I16" s="452"/>
      <c r="J16" s="27"/>
      <c r="K16" s="27"/>
      <c r="M16" s="216"/>
      <c r="N16" s="6"/>
    </row>
    <row r="17" spans="2:14" ht="30.75" customHeight="1" x14ac:dyDescent="0.2">
      <c r="B17" s="191" t="s">
        <v>259</v>
      </c>
      <c r="C17" s="451" t="s">
        <v>313</v>
      </c>
      <c r="D17" s="467"/>
      <c r="E17" s="467"/>
      <c r="F17" s="467"/>
      <c r="G17" s="467"/>
      <c r="H17" s="467"/>
      <c r="I17" s="467"/>
      <c r="J17" s="28"/>
      <c r="K17" s="28"/>
      <c r="M17" s="216" t="s">
        <v>91</v>
      </c>
      <c r="N17" s="6"/>
    </row>
    <row r="18" spans="2:14" ht="18" customHeight="1" x14ac:dyDescent="0.2">
      <c r="B18" s="514" t="s">
        <v>265</v>
      </c>
      <c r="C18" s="470" t="s">
        <v>237</v>
      </c>
      <c r="D18" s="470"/>
      <c r="E18" s="470"/>
      <c r="F18" s="471" t="s">
        <v>238</v>
      </c>
      <c r="G18" s="471"/>
      <c r="H18" s="471"/>
      <c r="I18" s="471"/>
      <c r="J18" s="29"/>
      <c r="K18" s="29"/>
      <c r="M18" s="216" t="s">
        <v>79</v>
      </c>
      <c r="N18" s="6"/>
    </row>
    <row r="19" spans="2:14" ht="32.25" customHeight="1" x14ac:dyDescent="0.2">
      <c r="B19" s="514"/>
      <c r="C19" s="452" t="s">
        <v>326</v>
      </c>
      <c r="D19" s="452"/>
      <c r="E19" s="452"/>
      <c r="F19" s="452" t="s">
        <v>327</v>
      </c>
      <c r="G19" s="452"/>
      <c r="H19" s="452"/>
      <c r="I19" s="452"/>
      <c r="J19" s="27"/>
      <c r="K19" s="27"/>
      <c r="M19" s="216" t="s">
        <v>95</v>
      </c>
      <c r="N19" s="6"/>
    </row>
    <row r="20" spans="2:14" ht="35.25" customHeight="1" x14ac:dyDescent="0.2">
      <c r="B20" s="176" t="s">
        <v>266</v>
      </c>
      <c r="C20" s="476" t="s">
        <v>313</v>
      </c>
      <c r="D20" s="477"/>
      <c r="E20" s="478"/>
      <c r="F20" s="334" t="s">
        <v>313</v>
      </c>
      <c r="G20" s="334"/>
      <c r="H20" s="334"/>
      <c r="I20" s="335"/>
      <c r="J20" s="20"/>
      <c r="K20" s="20"/>
      <c r="M20" s="216"/>
      <c r="N20" s="6"/>
    </row>
    <row r="21" spans="2:14" ht="42" customHeight="1" x14ac:dyDescent="0.2">
      <c r="B21" s="176" t="s">
        <v>267</v>
      </c>
      <c r="C21" s="479" t="s">
        <v>328</v>
      </c>
      <c r="D21" s="480"/>
      <c r="E21" s="481"/>
      <c r="F21" s="479" t="s">
        <v>329</v>
      </c>
      <c r="G21" s="480"/>
      <c r="H21" s="480"/>
      <c r="I21" s="482"/>
      <c r="J21" s="26"/>
      <c r="K21" s="26"/>
      <c r="M21" s="216"/>
      <c r="N21" s="6"/>
    </row>
    <row r="22" spans="2:14" ht="23.25" customHeight="1" x14ac:dyDescent="0.2">
      <c r="B22" s="176" t="s">
        <v>268</v>
      </c>
      <c r="C22" s="483">
        <v>44013</v>
      </c>
      <c r="D22" s="480"/>
      <c r="E22" s="481"/>
      <c r="F22" s="178" t="s">
        <v>271</v>
      </c>
      <c r="G22" s="196">
        <v>17534</v>
      </c>
      <c r="H22" s="178" t="s">
        <v>275</v>
      </c>
      <c r="I22" s="206">
        <v>0</v>
      </c>
      <c r="J22" s="31"/>
      <c r="K22" s="31"/>
      <c r="M22" s="216"/>
    </row>
    <row r="23" spans="2:14" ht="27" customHeight="1" x14ac:dyDescent="0.2">
      <c r="B23" s="176" t="s">
        <v>269</v>
      </c>
      <c r="C23" s="483">
        <v>44196</v>
      </c>
      <c r="D23" s="480"/>
      <c r="E23" s="481"/>
      <c r="F23" s="178" t="s">
        <v>272</v>
      </c>
      <c r="G23" s="511">
        <v>8805</v>
      </c>
      <c r="H23" s="512"/>
      <c r="I23" s="513"/>
      <c r="J23" s="32"/>
      <c r="K23" s="32"/>
      <c r="M23" s="216"/>
    </row>
    <row r="24" spans="2:14" ht="30.75" customHeight="1" x14ac:dyDescent="0.2">
      <c r="B24" s="177" t="s">
        <v>270</v>
      </c>
      <c r="C24" s="368" t="s">
        <v>88</v>
      </c>
      <c r="D24" s="369"/>
      <c r="E24" s="370"/>
      <c r="F24" s="179" t="s">
        <v>274</v>
      </c>
      <c r="G24" s="479" t="s">
        <v>330</v>
      </c>
      <c r="H24" s="480"/>
      <c r="I24" s="482"/>
      <c r="J24" s="29"/>
      <c r="K24" s="29"/>
      <c r="M24" s="216"/>
    </row>
    <row r="25" spans="2:14" ht="22.5" customHeight="1" x14ac:dyDescent="0.2">
      <c r="B25" s="487" t="s">
        <v>235</v>
      </c>
      <c r="C25" s="488"/>
      <c r="D25" s="488"/>
      <c r="E25" s="488"/>
      <c r="F25" s="488"/>
      <c r="G25" s="488"/>
      <c r="H25" s="488"/>
      <c r="I25" s="489"/>
      <c r="J25" s="64"/>
      <c r="K25" s="64"/>
      <c r="M25" s="216"/>
    </row>
    <row r="26" spans="2:14" ht="43.5" customHeight="1" x14ac:dyDescent="0.2">
      <c r="B26" s="180" t="s">
        <v>105</v>
      </c>
      <c r="C26" s="192" t="s">
        <v>261</v>
      </c>
      <c r="D26" s="192" t="s">
        <v>260</v>
      </c>
      <c r="E26" s="181" t="s">
        <v>264</v>
      </c>
      <c r="F26" s="192" t="s">
        <v>263</v>
      </c>
      <c r="G26" s="192" t="s">
        <v>262</v>
      </c>
      <c r="H26" s="181" t="s">
        <v>276</v>
      </c>
      <c r="I26" s="182" t="s">
        <v>273</v>
      </c>
      <c r="J26" s="27"/>
      <c r="K26" s="27"/>
      <c r="M26" s="216"/>
    </row>
    <row r="27" spans="2:14" ht="19.5" customHeight="1" x14ac:dyDescent="0.2">
      <c r="B27" s="183" t="s">
        <v>119</v>
      </c>
      <c r="C27" s="204">
        <f>871+1017</f>
        <v>1888</v>
      </c>
      <c r="D27" s="205">
        <f>1092+1017</f>
        <v>2109</v>
      </c>
      <c r="E27" s="223">
        <f t="shared" ref="E27:E32" si="0">+IF(D27="","",D27/C27)</f>
        <v>1.1170550847457628</v>
      </c>
      <c r="F27" s="515">
        <f>+SUM(C27:C32)</f>
        <v>8805</v>
      </c>
      <c r="G27" s="515">
        <f>+SUM(D27:D32)</f>
        <v>8265</v>
      </c>
      <c r="H27" s="492">
        <f>+G27/F27</f>
        <v>0.93867120954003402</v>
      </c>
      <c r="I27" s="492">
        <f>+H27+I22</f>
        <v>0.93867120954003402</v>
      </c>
      <c r="J27" s="39"/>
      <c r="K27" s="39"/>
    </row>
    <row r="28" spans="2:14" ht="19.5" customHeight="1" x14ac:dyDescent="0.2">
      <c r="B28" s="183" t="s">
        <v>120</v>
      </c>
      <c r="C28" s="204">
        <v>871</v>
      </c>
      <c r="D28" s="205">
        <v>1289</v>
      </c>
      <c r="E28" s="223">
        <f t="shared" si="0"/>
        <v>1.4799081515499426</v>
      </c>
      <c r="F28" s="515"/>
      <c r="G28" s="515"/>
      <c r="H28" s="492"/>
      <c r="I28" s="492"/>
      <c r="J28" s="39"/>
      <c r="K28" s="39"/>
    </row>
    <row r="29" spans="2:14" ht="19.5" customHeight="1" x14ac:dyDescent="0.2">
      <c r="B29" s="183" t="s">
        <v>121</v>
      </c>
      <c r="C29" s="204">
        <v>951</v>
      </c>
      <c r="D29" s="188">
        <v>638</v>
      </c>
      <c r="E29" s="223">
        <f t="shared" si="0"/>
        <v>0.67087276550998953</v>
      </c>
      <c r="F29" s="515"/>
      <c r="G29" s="515"/>
      <c r="H29" s="492"/>
      <c r="I29" s="492"/>
      <c r="J29" s="39"/>
      <c r="K29" s="39"/>
    </row>
    <row r="30" spans="2:14" ht="19.5" customHeight="1" x14ac:dyDescent="0.2">
      <c r="B30" s="183" t="s">
        <v>122</v>
      </c>
      <c r="C30" s="204">
        <v>1815</v>
      </c>
      <c r="D30" s="205">
        <v>4229</v>
      </c>
      <c r="E30" s="223">
        <f t="shared" si="0"/>
        <v>2.3300275482093662</v>
      </c>
      <c r="F30" s="515"/>
      <c r="G30" s="515"/>
      <c r="H30" s="492"/>
      <c r="I30" s="492"/>
      <c r="J30" s="39"/>
      <c r="K30" s="39"/>
    </row>
    <row r="31" spans="2:14" ht="19.5" customHeight="1" x14ac:dyDescent="0.2">
      <c r="B31" s="183" t="s">
        <v>123</v>
      </c>
      <c r="C31" s="204">
        <v>1814</v>
      </c>
      <c r="D31" s="188"/>
      <c r="E31" s="208" t="str">
        <f t="shared" si="0"/>
        <v/>
      </c>
      <c r="F31" s="515"/>
      <c r="G31" s="515"/>
      <c r="H31" s="492"/>
      <c r="I31" s="492"/>
      <c r="J31" s="39"/>
      <c r="K31" s="39"/>
    </row>
    <row r="32" spans="2:14" ht="19.5" customHeight="1" x14ac:dyDescent="0.2">
      <c r="B32" s="183" t="s">
        <v>124</v>
      </c>
      <c r="C32" s="207">
        <v>1466</v>
      </c>
      <c r="D32" s="188"/>
      <c r="E32" s="208" t="str">
        <f t="shared" si="0"/>
        <v/>
      </c>
      <c r="F32" s="516"/>
      <c r="G32" s="516"/>
      <c r="H32" s="493"/>
      <c r="I32" s="493"/>
      <c r="J32" s="39"/>
      <c r="K32" s="39"/>
    </row>
    <row r="33" spans="2:11" ht="38.25" customHeight="1" x14ac:dyDescent="0.2">
      <c r="B33" s="184" t="s">
        <v>277</v>
      </c>
      <c r="C33" s="473" t="s">
        <v>356</v>
      </c>
      <c r="D33" s="474"/>
      <c r="E33" s="474"/>
      <c r="F33" s="474"/>
      <c r="G33" s="474"/>
      <c r="H33" s="474"/>
      <c r="I33" s="517"/>
      <c r="J33" s="40"/>
      <c r="K33" s="40"/>
    </row>
    <row r="34" spans="2:11" ht="34.5" customHeight="1" x14ac:dyDescent="0.2">
      <c r="B34" s="518"/>
      <c r="C34" s="347"/>
      <c r="D34" s="347"/>
      <c r="E34" s="347"/>
      <c r="F34" s="347"/>
      <c r="G34" s="347"/>
      <c r="H34" s="347"/>
      <c r="I34" s="519"/>
      <c r="J34" s="64"/>
      <c r="K34" s="64"/>
    </row>
    <row r="35" spans="2:11" ht="34.5" customHeight="1" x14ac:dyDescent="0.2">
      <c r="B35" s="520"/>
      <c r="C35" s="350"/>
      <c r="D35" s="350"/>
      <c r="E35" s="350"/>
      <c r="F35" s="350"/>
      <c r="G35" s="350"/>
      <c r="H35" s="350"/>
      <c r="I35" s="521"/>
      <c r="J35" s="40"/>
      <c r="K35" s="40"/>
    </row>
    <row r="36" spans="2:11" ht="34.5" customHeight="1" x14ac:dyDescent="0.2">
      <c r="B36" s="520"/>
      <c r="C36" s="350"/>
      <c r="D36" s="350"/>
      <c r="E36" s="350"/>
      <c r="F36" s="350"/>
      <c r="G36" s="350"/>
      <c r="H36" s="350"/>
      <c r="I36" s="521"/>
      <c r="J36" s="40"/>
      <c r="K36" s="40"/>
    </row>
    <row r="37" spans="2:11" ht="34.5" customHeight="1" x14ac:dyDescent="0.2">
      <c r="B37" s="520"/>
      <c r="C37" s="350"/>
      <c r="D37" s="350"/>
      <c r="E37" s="350"/>
      <c r="F37" s="350"/>
      <c r="G37" s="350"/>
      <c r="H37" s="350"/>
      <c r="I37" s="521"/>
      <c r="J37" s="40"/>
      <c r="K37" s="40"/>
    </row>
    <row r="38" spans="2:11" ht="34.5" customHeight="1" x14ac:dyDescent="0.2">
      <c r="B38" s="522"/>
      <c r="C38" s="353"/>
      <c r="D38" s="353"/>
      <c r="E38" s="353"/>
      <c r="F38" s="353"/>
      <c r="G38" s="353"/>
      <c r="H38" s="353"/>
      <c r="I38" s="523"/>
      <c r="J38" s="41"/>
      <c r="K38" s="41"/>
    </row>
    <row r="39" spans="2:11" ht="261.75" customHeight="1" x14ac:dyDescent="0.2">
      <c r="B39" s="191" t="s">
        <v>278</v>
      </c>
      <c r="C39" s="502" t="s">
        <v>357</v>
      </c>
      <c r="D39" s="503"/>
      <c r="E39" s="503"/>
      <c r="F39" s="503"/>
      <c r="G39" s="503"/>
      <c r="H39" s="503"/>
      <c r="I39" s="524"/>
      <c r="J39" s="42"/>
      <c r="K39" s="42"/>
    </row>
    <row r="40" spans="2:11" ht="32.25" customHeight="1" x14ac:dyDescent="0.2">
      <c r="B40" s="191" t="s">
        <v>279</v>
      </c>
      <c r="C40" s="525" t="s">
        <v>223</v>
      </c>
      <c r="D40" s="526"/>
      <c r="E40" s="526"/>
      <c r="F40" s="526"/>
      <c r="G40" s="526"/>
      <c r="H40" s="526"/>
      <c r="I40" s="527"/>
      <c r="J40" s="42"/>
      <c r="K40" s="42"/>
    </row>
    <row r="41" spans="2:11" ht="63.75" customHeight="1" x14ac:dyDescent="0.2">
      <c r="B41" s="185" t="s">
        <v>280</v>
      </c>
      <c r="C41" s="505" t="s">
        <v>336</v>
      </c>
      <c r="D41" s="506"/>
      <c r="E41" s="506"/>
      <c r="F41" s="506"/>
      <c r="G41" s="506"/>
      <c r="H41" s="506"/>
      <c r="I41" s="507"/>
      <c r="J41" s="42"/>
      <c r="K41" s="42"/>
    </row>
    <row r="42" spans="2:11" ht="22.5" customHeight="1" x14ac:dyDescent="0.2">
      <c r="B42" s="488" t="s">
        <v>236</v>
      </c>
      <c r="C42" s="488"/>
      <c r="D42" s="488"/>
      <c r="E42" s="488"/>
      <c r="F42" s="488"/>
      <c r="G42" s="488"/>
      <c r="H42" s="488"/>
      <c r="I42" s="488"/>
      <c r="J42" s="42"/>
      <c r="K42" s="42"/>
    </row>
    <row r="43" spans="2:11" ht="22.5" customHeight="1" x14ac:dyDescent="0.2">
      <c r="B43" s="528" t="s">
        <v>281</v>
      </c>
      <c r="C43" s="189" t="s">
        <v>282</v>
      </c>
      <c r="D43" s="500" t="s">
        <v>283</v>
      </c>
      <c r="E43" s="500"/>
      <c r="F43" s="500"/>
      <c r="G43" s="500" t="s">
        <v>284</v>
      </c>
      <c r="H43" s="500"/>
      <c r="I43" s="500"/>
      <c r="J43" s="43"/>
      <c r="K43" s="43"/>
    </row>
    <row r="44" spans="2:11" ht="30.75" customHeight="1" x14ac:dyDescent="0.2">
      <c r="B44" s="529"/>
      <c r="C44" s="213" t="s">
        <v>320</v>
      </c>
      <c r="D44" s="439" t="s">
        <v>320</v>
      </c>
      <c r="E44" s="439"/>
      <c r="F44" s="439"/>
      <c r="G44" s="439" t="s">
        <v>320</v>
      </c>
      <c r="H44" s="439"/>
      <c r="I44" s="440"/>
      <c r="J44" s="43"/>
      <c r="K44" s="43"/>
    </row>
    <row r="45" spans="2:11" ht="108" customHeight="1" x14ac:dyDescent="0.2">
      <c r="B45" s="186" t="s">
        <v>285</v>
      </c>
      <c r="C45" s="439" t="s">
        <v>304</v>
      </c>
      <c r="D45" s="439"/>
      <c r="E45" s="439"/>
      <c r="F45" s="439"/>
      <c r="G45" s="439"/>
      <c r="H45" s="439"/>
      <c r="I45" s="439"/>
      <c r="J45" s="46"/>
      <c r="K45" s="46"/>
    </row>
    <row r="46" spans="2:11" ht="28.5" customHeight="1" x14ac:dyDescent="0.2">
      <c r="B46" s="178" t="s">
        <v>286</v>
      </c>
      <c r="C46" s="439" t="s">
        <v>345</v>
      </c>
      <c r="D46" s="439"/>
      <c r="E46" s="439"/>
      <c r="F46" s="439"/>
      <c r="G46" s="439"/>
      <c r="H46" s="439"/>
      <c r="I46" s="440"/>
      <c r="J46" s="46"/>
      <c r="K46" s="46"/>
    </row>
    <row r="47" spans="2:11" ht="30" customHeight="1" x14ac:dyDescent="0.2">
      <c r="B47" s="185" t="s">
        <v>287</v>
      </c>
      <c r="C47" s="439" t="s">
        <v>349</v>
      </c>
      <c r="D47" s="439"/>
      <c r="E47" s="439"/>
      <c r="F47" s="439"/>
      <c r="G47" s="439"/>
      <c r="H47" s="439"/>
      <c r="I47" s="440"/>
      <c r="J47" s="47"/>
      <c r="K47" s="47"/>
    </row>
    <row r="48" spans="2:11" ht="31.5" customHeight="1" x14ac:dyDescent="0.2">
      <c r="B48" s="185" t="s">
        <v>288</v>
      </c>
      <c r="C48" s="439"/>
      <c r="D48" s="439"/>
      <c r="E48" s="439"/>
      <c r="F48" s="439"/>
      <c r="G48" s="439"/>
      <c r="H48" s="439"/>
      <c r="I48" s="439"/>
      <c r="J48" s="53"/>
      <c r="K48" s="53"/>
    </row>
    <row r="49" spans="2:11" x14ac:dyDescent="0.2">
      <c r="B49" s="48"/>
      <c r="C49" s="49"/>
      <c r="D49" s="49"/>
      <c r="E49" s="50"/>
      <c r="F49" s="50"/>
      <c r="G49" s="51"/>
      <c r="H49" s="52"/>
      <c r="I49" s="49"/>
      <c r="J49" s="53"/>
      <c r="K49" s="53"/>
    </row>
    <row r="50" spans="2:11" x14ac:dyDescent="0.2">
      <c r="B50" s="48"/>
      <c r="C50" s="49"/>
      <c r="D50" s="49"/>
      <c r="E50" s="50"/>
      <c r="F50" s="50"/>
      <c r="G50" s="51"/>
      <c r="H50" s="52"/>
      <c r="I50" s="49"/>
      <c r="J50" s="53"/>
      <c r="K50" s="53"/>
    </row>
    <row r="51" spans="2:11" x14ac:dyDescent="0.2">
      <c r="B51" s="48"/>
      <c r="C51" s="49"/>
      <c r="D51" s="49"/>
      <c r="E51" s="50"/>
      <c r="F51" s="50"/>
      <c r="G51" s="51"/>
      <c r="H51" s="52"/>
      <c r="I51" s="49"/>
      <c r="J51" s="53"/>
      <c r="K51" s="53"/>
    </row>
    <row r="52" spans="2:11" x14ac:dyDescent="0.2">
      <c r="B52" s="48"/>
      <c r="C52" s="49"/>
      <c r="D52" s="49"/>
      <c r="E52" s="50"/>
      <c r="F52" s="50"/>
      <c r="G52" s="51"/>
      <c r="H52" s="52"/>
      <c r="I52" s="49"/>
      <c r="J52" s="53"/>
      <c r="K52" s="53"/>
    </row>
    <row r="53" spans="2:11" x14ac:dyDescent="0.2">
      <c r="B53" s="48"/>
      <c r="C53" s="49"/>
      <c r="D53" s="49"/>
      <c r="E53" s="50"/>
      <c r="F53" s="50"/>
      <c r="G53" s="51"/>
      <c r="H53" s="52"/>
      <c r="I53" s="49"/>
      <c r="J53" s="53"/>
      <c r="K53" s="53"/>
    </row>
    <row r="54" spans="2:11" ht="25.5" customHeight="1" x14ac:dyDescent="0.2">
      <c r="B54" s="48"/>
      <c r="C54" s="49"/>
      <c r="D54" s="49"/>
      <c r="E54" s="50"/>
      <c r="F54" s="50"/>
      <c r="G54" s="51"/>
      <c r="H54" s="52"/>
      <c r="I54" s="49"/>
      <c r="J54" s="53"/>
      <c r="K54" s="53"/>
    </row>
  </sheetData>
  <sheetProtection algorithmName="SHA-512" hashValue="zp3amJ+pUQ6lYR+SKVrE7cwy8XEhCedCl+YOpaaZeGLJuI05KwBUan9JkyLaYLaopkBIFZGdZ61FuK9Bji7x3w==" saltValue="2zkITGESb4p1M60gthpn7w==" spinCount="100000" sheet="1" objects="1" scenarios="1"/>
  <mergeCells count="60">
    <mergeCell ref="C46:I46"/>
    <mergeCell ref="C47:I47"/>
    <mergeCell ref="C48:I48"/>
    <mergeCell ref="B43:B44"/>
    <mergeCell ref="D43:F43"/>
    <mergeCell ref="G43:I43"/>
    <mergeCell ref="D44:F44"/>
    <mergeCell ref="G44:I44"/>
    <mergeCell ref="C45:I45"/>
    <mergeCell ref="B42:I42"/>
    <mergeCell ref="C24:E24"/>
    <mergeCell ref="G24:I24"/>
    <mergeCell ref="B25:I25"/>
    <mergeCell ref="F27:F32"/>
    <mergeCell ref="G27:G32"/>
    <mergeCell ref="H27:H32"/>
    <mergeCell ref="I27:I32"/>
    <mergeCell ref="C33:I33"/>
    <mergeCell ref="B34:I38"/>
    <mergeCell ref="C39:I39"/>
    <mergeCell ref="C40:I40"/>
    <mergeCell ref="C41:I41"/>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400-000000000000}">
      <formula1>$N$11:$N$12</formula1>
    </dataValidation>
    <dataValidation type="list" allowBlank="1" showInputMessage="1" showErrorMessage="1" sqref="H13:I13" xr:uid="{00000000-0002-0000-0400-000001000000}">
      <formula1>$N$5:$N$8</formula1>
    </dataValidation>
    <dataValidation type="list" allowBlank="1" showInputMessage="1" showErrorMessage="1" sqref="C9:F9" xr:uid="{00000000-0002-0000-0400-000002000000}">
      <formula1>$M$6:$M$9</formula1>
    </dataValidation>
    <dataValidation type="list" allowBlank="1" showInputMessage="1" showErrorMessage="1" sqref="C24:E24" xr:uid="{00000000-0002-0000-0400-000003000000}">
      <formula1>$M$12:$M$15</formula1>
    </dataValidation>
    <dataValidation type="list" allowBlank="1" showInputMessage="1" showErrorMessage="1" sqref="H12:I12" xr:uid="{00000000-0002-0000-0400-000004000000}">
      <formula1>M17:M19</formula1>
    </dataValidation>
    <dataValidation type="list" showDropDown="1" showInputMessage="1" showErrorMessage="1" sqref="K12" xr:uid="{00000000-0002-0000-0400-000005000000}">
      <formula1>O17:O19</formula1>
    </dataValidation>
    <dataValidation type="list" allowBlank="1" showInputMessage="1" showErrorMessage="1" sqref="J10:K10" xr:uid="{00000000-0002-0000-0400-000006000000}">
      <formula1>$M$21:$M$26</formula1>
    </dataValidation>
  </dataValidations>
  <pageMargins left="0.7" right="0.7" top="0.75" bottom="0.75" header="0.3" footer="0.3"/>
  <pageSetup orientation="portrait" r:id="rId1"/>
  <ignoredErrors>
    <ignoredError sqref="F28:I32 F27:H27" unlockedFormula="1"/>
  </ignoredErrors>
  <drawing r:id="rId2"/>
  <legacyDrawing r:id="rId3"/>
  <oleObjects>
    <mc:AlternateContent xmlns:mc="http://schemas.openxmlformats.org/markup-compatibility/2006">
      <mc:Choice Requires="x14">
        <oleObject progId="PBrush" shapeId="3578777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777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X54"/>
  <sheetViews>
    <sheetView zoomScale="80" zoomScaleNormal="80" workbookViewId="0">
      <selection activeCell="F6" sqref="F6:I6"/>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12" width="11.42578125" style="11"/>
    <col min="13" max="18" width="11.42578125" style="215"/>
    <col min="19" max="19" width="27.140625" style="11" customWidth="1"/>
    <col min="20" max="21" width="11.42578125" style="11"/>
    <col min="22" max="24" width="11.42578125" style="12"/>
    <col min="25" max="16384" width="11.42578125" style="7"/>
  </cols>
  <sheetData>
    <row r="1" spans="2:14" ht="37.5" customHeight="1" x14ac:dyDescent="0.2">
      <c r="B1" s="508"/>
      <c r="C1" s="301" t="s">
        <v>25</v>
      </c>
      <c r="D1" s="301"/>
      <c r="E1" s="301"/>
      <c r="F1" s="301"/>
      <c r="G1" s="301"/>
      <c r="H1" s="301"/>
      <c r="I1" s="509"/>
      <c r="J1" s="13"/>
      <c r="K1" s="13"/>
      <c r="M1" s="214" t="s">
        <v>47</v>
      </c>
    </row>
    <row r="2" spans="2:14" ht="37.5" customHeight="1" x14ac:dyDescent="0.2">
      <c r="B2" s="508"/>
      <c r="C2" s="301" t="s">
        <v>239</v>
      </c>
      <c r="D2" s="301"/>
      <c r="E2" s="301"/>
      <c r="F2" s="301"/>
      <c r="G2" s="301"/>
      <c r="H2" s="301"/>
      <c r="I2" s="509"/>
      <c r="J2" s="13"/>
      <c r="K2" s="13"/>
      <c r="M2" s="214" t="s">
        <v>48</v>
      </c>
    </row>
    <row r="3" spans="2:14" ht="37.5" customHeight="1" x14ac:dyDescent="0.2">
      <c r="B3" s="508"/>
      <c r="C3" s="301" t="s">
        <v>240</v>
      </c>
      <c r="D3" s="301"/>
      <c r="E3" s="301"/>
      <c r="F3" s="301" t="s">
        <v>241</v>
      </c>
      <c r="G3" s="301"/>
      <c r="H3" s="301"/>
      <c r="I3" s="509"/>
      <c r="J3" s="13"/>
      <c r="K3" s="13"/>
      <c r="M3" s="214" t="s">
        <v>50</v>
      </c>
    </row>
    <row r="4" spans="2:14" ht="23.25" customHeight="1" x14ac:dyDescent="0.2">
      <c r="B4" s="445"/>
      <c r="C4" s="445"/>
      <c r="D4" s="445"/>
      <c r="E4" s="445"/>
      <c r="F4" s="445"/>
      <c r="G4" s="445"/>
      <c r="H4" s="445"/>
      <c r="I4" s="445"/>
      <c r="J4" s="15"/>
      <c r="K4" s="15"/>
    </row>
    <row r="5" spans="2:14" ht="24" customHeight="1" x14ac:dyDescent="0.2">
      <c r="B5" s="448" t="s">
        <v>234</v>
      </c>
      <c r="C5" s="448"/>
      <c r="D5" s="448"/>
      <c r="E5" s="448"/>
      <c r="F5" s="448"/>
      <c r="G5" s="448"/>
      <c r="H5" s="448"/>
      <c r="I5" s="448"/>
      <c r="J5" s="64"/>
      <c r="K5" s="64"/>
      <c r="N5" s="215" t="s">
        <v>57</v>
      </c>
    </row>
    <row r="6" spans="2:14" ht="30.75" customHeight="1" x14ac:dyDescent="0.2">
      <c r="B6" s="191" t="s">
        <v>242</v>
      </c>
      <c r="C6" s="190">
        <v>3</v>
      </c>
      <c r="D6" s="450" t="s">
        <v>243</v>
      </c>
      <c r="E6" s="450"/>
      <c r="F6" s="452" t="s">
        <v>290</v>
      </c>
      <c r="G6" s="452"/>
      <c r="H6" s="452"/>
      <c r="I6" s="452"/>
      <c r="J6" s="18"/>
      <c r="K6" s="18"/>
      <c r="M6" s="214" t="s">
        <v>60</v>
      </c>
      <c r="N6" s="215" t="s">
        <v>61</v>
      </c>
    </row>
    <row r="7" spans="2:14" ht="30.75" customHeight="1" x14ac:dyDescent="0.2">
      <c r="B7" s="191" t="s">
        <v>244</v>
      </c>
      <c r="C7" s="190" t="s">
        <v>81</v>
      </c>
      <c r="D7" s="450" t="s">
        <v>245</v>
      </c>
      <c r="E7" s="450"/>
      <c r="F7" s="451" t="s">
        <v>289</v>
      </c>
      <c r="G7" s="451"/>
      <c r="H7" s="178" t="s">
        <v>246</v>
      </c>
      <c r="I7" s="190" t="s">
        <v>81</v>
      </c>
      <c r="J7" s="20"/>
      <c r="K7" s="20"/>
      <c r="M7" s="214" t="s">
        <v>65</v>
      </c>
      <c r="N7" s="215" t="s">
        <v>66</v>
      </c>
    </row>
    <row r="8" spans="2:14" ht="30.75" customHeight="1" x14ac:dyDescent="0.2">
      <c r="B8" s="191" t="s">
        <v>247</v>
      </c>
      <c r="C8" s="452" t="s">
        <v>293</v>
      </c>
      <c r="D8" s="452"/>
      <c r="E8" s="452"/>
      <c r="F8" s="452"/>
      <c r="G8" s="178" t="s">
        <v>248</v>
      </c>
      <c r="H8" s="457">
        <v>7551</v>
      </c>
      <c r="I8" s="457"/>
      <c r="J8" s="22"/>
      <c r="K8" s="22"/>
      <c r="M8" s="214" t="s">
        <v>69</v>
      </c>
      <c r="N8" s="215" t="s">
        <v>70</v>
      </c>
    </row>
    <row r="9" spans="2:14" ht="30.75" customHeight="1" x14ac:dyDescent="0.2">
      <c r="B9" s="191" t="s">
        <v>48</v>
      </c>
      <c r="C9" s="459" t="s">
        <v>65</v>
      </c>
      <c r="D9" s="459"/>
      <c r="E9" s="459"/>
      <c r="F9" s="459"/>
      <c r="G9" s="178" t="s">
        <v>249</v>
      </c>
      <c r="H9" s="460" t="s">
        <v>309</v>
      </c>
      <c r="I9" s="460"/>
      <c r="J9" s="23"/>
      <c r="K9" s="23"/>
      <c r="M9" s="216" t="s">
        <v>73</v>
      </c>
    </row>
    <row r="10" spans="2:14" ht="30.75" customHeight="1" x14ac:dyDescent="0.2">
      <c r="B10" s="191" t="s">
        <v>250</v>
      </c>
      <c r="C10" s="452" t="s">
        <v>294</v>
      </c>
      <c r="D10" s="452"/>
      <c r="E10" s="452"/>
      <c r="F10" s="452"/>
      <c r="G10" s="452"/>
      <c r="H10" s="452"/>
      <c r="I10" s="452"/>
      <c r="J10" s="25"/>
      <c r="K10" s="25"/>
      <c r="M10" s="216"/>
    </row>
    <row r="11" spans="2:14" ht="30.75" customHeight="1" x14ac:dyDescent="0.2">
      <c r="B11" s="191" t="s">
        <v>251</v>
      </c>
      <c r="C11" s="451" t="s">
        <v>306</v>
      </c>
      <c r="D11" s="451"/>
      <c r="E11" s="451"/>
      <c r="F11" s="451"/>
      <c r="G11" s="451"/>
      <c r="H11" s="451"/>
      <c r="I11" s="451"/>
      <c r="J11" s="20"/>
      <c r="K11" s="20"/>
      <c r="M11" s="216"/>
      <c r="N11" s="215" t="s">
        <v>76</v>
      </c>
    </row>
    <row r="12" spans="2:14" ht="30.75" customHeight="1" x14ac:dyDescent="0.2">
      <c r="B12" s="191" t="s">
        <v>254</v>
      </c>
      <c r="C12" s="333" t="s">
        <v>314</v>
      </c>
      <c r="D12" s="333"/>
      <c r="E12" s="333"/>
      <c r="F12" s="333"/>
      <c r="G12" s="178" t="s">
        <v>252</v>
      </c>
      <c r="H12" s="334" t="s">
        <v>91</v>
      </c>
      <c r="I12" s="334"/>
      <c r="J12" s="20"/>
      <c r="K12" s="20"/>
      <c r="M12" s="216" t="s">
        <v>80</v>
      </c>
      <c r="N12" s="215" t="s">
        <v>81</v>
      </c>
    </row>
    <row r="13" spans="2:14" ht="30.75" customHeight="1" x14ac:dyDescent="0.2">
      <c r="B13" s="191" t="s">
        <v>255</v>
      </c>
      <c r="C13" s="465" t="s">
        <v>335</v>
      </c>
      <c r="D13" s="465"/>
      <c r="E13" s="465"/>
      <c r="F13" s="465"/>
      <c r="G13" s="178" t="s">
        <v>253</v>
      </c>
      <c r="H13" s="451" t="s">
        <v>70</v>
      </c>
      <c r="I13" s="451"/>
      <c r="J13" s="20"/>
      <c r="K13" s="20"/>
      <c r="M13" s="216" t="s">
        <v>84</v>
      </c>
    </row>
    <row r="14" spans="2:14" ht="64.5" customHeight="1" x14ac:dyDescent="0.2">
      <c r="B14" s="191" t="s">
        <v>256</v>
      </c>
      <c r="C14" s="330" t="s">
        <v>342</v>
      </c>
      <c r="D14" s="330"/>
      <c r="E14" s="330"/>
      <c r="F14" s="330"/>
      <c r="G14" s="330"/>
      <c r="H14" s="330"/>
      <c r="I14" s="330"/>
      <c r="J14" s="25"/>
      <c r="K14" s="25"/>
      <c r="M14" s="216" t="s">
        <v>86</v>
      </c>
    </row>
    <row r="15" spans="2:14" ht="30.75" customHeight="1" x14ac:dyDescent="0.2">
      <c r="B15" s="191" t="s">
        <v>257</v>
      </c>
      <c r="C15" s="454" t="s">
        <v>337</v>
      </c>
      <c r="D15" s="455"/>
      <c r="E15" s="455"/>
      <c r="F15" s="455"/>
      <c r="G15" s="455"/>
      <c r="H15" s="455"/>
      <c r="I15" s="510"/>
      <c r="J15" s="26"/>
      <c r="K15" s="26"/>
      <c r="M15" s="216" t="s">
        <v>88</v>
      </c>
    </row>
    <row r="16" spans="2:14" ht="20.25" customHeight="1" x14ac:dyDescent="0.2">
      <c r="B16" s="191" t="s">
        <v>258</v>
      </c>
      <c r="C16" s="452" t="s">
        <v>315</v>
      </c>
      <c r="D16" s="452"/>
      <c r="E16" s="452"/>
      <c r="F16" s="452"/>
      <c r="G16" s="452"/>
      <c r="H16" s="452"/>
      <c r="I16" s="452"/>
      <c r="J16" s="27"/>
      <c r="K16" s="27"/>
      <c r="M16" s="216"/>
    </row>
    <row r="17" spans="2:18" ht="30.75" customHeight="1" x14ac:dyDescent="0.2">
      <c r="B17" s="191" t="s">
        <v>259</v>
      </c>
      <c r="C17" s="451" t="s">
        <v>313</v>
      </c>
      <c r="D17" s="467"/>
      <c r="E17" s="467"/>
      <c r="F17" s="467"/>
      <c r="G17" s="467"/>
      <c r="H17" s="467"/>
      <c r="I17" s="467"/>
      <c r="J17" s="28"/>
      <c r="K17" s="28"/>
      <c r="M17" s="216" t="s">
        <v>91</v>
      </c>
    </row>
    <row r="18" spans="2:18" ht="18" customHeight="1" x14ac:dyDescent="0.2">
      <c r="B18" s="514" t="s">
        <v>265</v>
      </c>
      <c r="C18" s="470" t="s">
        <v>237</v>
      </c>
      <c r="D18" s="470"/>
      <c r="E18" s="470"/>
      <c r="F18" s="471" t="s">
        <v>238</v>
      </c>
      <c r="G18" s="471"/>
      <c r="H18" s="471"/>
      <c r="I18" s="471"/>
      <c r="J18" s="29"/>
      <c r="K18" s="29"/>
      <c r="M18" s="216"/>
    </row>
    <row r="19" spans="2:18" ht="25.5" customHeight="1" x14ac:dyDescent="0.2">
      <c r="B19" s="514"/>
      <c r="C19" s="452" t="s">
        <v>316</v>
      </c>
      <c r="D19" s="452"/>
      <c r="E19" s="452"/>
      <c r="F19" s="452" t="s">
        <v>346</v>
      </c>
      <c r="G19" s="452"/>
      <c r="H19" s="452"/>
      <c r="I19" s="452"/>
      <c r="J19" s="27"/>
      <c r="K19" s="27"/>
      <c r="M19" s="216"/>
    </row>
    <row r="20" spans="2:18" ht="39.75" customHeight="1" x14ac:dyDescent="0.2">
      <c r="B20" s="176" t="s">
        <v>266</v>
      </c>
      <c r="C20" s="476" t="s">
        <v>317</v>
      </c>
      <c r="D20" s="477"/>
      <c r="E20" s="478"/>
      <c r="F20" s="334" t="s">
        <v>317</v>
      </c>
      <c r="G20" s="334"/>
      <c r="H20" s="334"/>
      <c r="I20" s="335"/>
      <c r="J20" s="20"/>
      <c r="K20" s="20"/>
      <c r="M20" s="216"/>
    </row>
    <row r="21" spans="2:18" ht="42" customHeight="1" x14ac:dyDescent="0.2">
      <c r="B21" s="176" t="s">
        <v>267</v>
      </c>
      <c r="C21" s="479" t="s">
        <v>318</v>
      </c>
      <c r="D21" s="480"/>
      <c r="E21" s="481"/>
      <c r="F21" s="479" t="s">
        <v>319</v>
      </c>
      <c r="G21" s="480"/>
      <c r="H21" s="480"/>
      <c r="I21" s="482"/>
      <c r="J21" s="26"/>
      <c r="K21" s="26"/>
      <c r="M21" s="216"/>
    </row>
    <row r="22" spans="2:18" ht="23.25" customHeight="1" x14ac:dyDescent="0.2">
      <c r="B22" s="176" t="s">
        <v>268</v>
      </c>
      <c r="C22" s="483">
        <v>44013</v>
      </c>
      <c r="D22" s="480"/>
      <c r="E22" s="481"/>
      <c r="F22" s="178" t="s">
        <v>271</v>
      </c>
      <c r="G22" s="196" t="s">
        <v>223</v>
      </c>
      <c r="H22" s="178" t="s">
        <v>275</v>
      </c>
      <c r="I22" s="187">
        <v>0</v>
      </c>
      <c r="J22" s="31"/>
      <c r="K22" s="31"/>
      <c r="M22" s="216"/>
    </row>
    <row r="23" spans="2:18" ht="27" customHeight="1" x14ac:dyDescent="0.2">
      <c r="B23" s="176" t="s">
        <v>269</v>
      </c>
      <c r="C23" s="483">
        <v>44196</v>
      </c>
      <c r="D23" s="480"/>
      <c r="E23" s="481"/>
      <c r="F23" s="178" t="s">
        <v>272</v>
      </c>
      <c r="G23" s="479">
        <v>0.1</v>
      </c>
      <c r="H23" s="480"/>
      <c r="I23" s="481"/>
      <c r="J23" s="32"/>
      <c r="K23" s="32"/>
      <c r="M23" s="216"/>
      <c r="N23" s="218"/>
      <c r="P23" s="215">
        <f>N24*M23</f>
        <v>0</v>
      </c>
      <c r="R23" s="215">
        <v>9.5300000000000003E-3</v>
      </c>
    </row>
    <row r="24" spans="2:18" ht="30.75" customHeight="1" x14ac:dyDescent="0.2">
      <c r="B24" s="177" t="s">
        <v>270</v>
      </c>
      <c r="C24" s="368" t="s">
        <v>88</v>
      </c>
      <c r="D24" s="369"/>
      <c r="E24" s="370"/>
      <c r="F24" s="179" t="s">
        <v>274</v>
      </c>
      <c r="G24" s="479" t="s">
        <v>223</v>
      </c>
      <c r="H24" s="480"/>
      <c r="I24" s="481"/>
      <c r="J24" s="29"/>
      <c r="K24" s="29"/>
      <c r="M24" s="217"/>
      <c r="N24" s="219"/>
      <c r="O24" s="219" t="e">
        <f>N24/N23</f>
        <v>#DIV/0!</v>
      </c>
      <c r="P24" s="219"/>
      <c r="R24" s="215">
        <v>9.5300000000000003E-3</v>
      </c>
    </row>
    <row r="25" spans="2:18" ht="22.5" customHeight="1" x14ac:dyDescent="0.2">
      <c r="B25" s="487" t="s">
        <v>235</v>
      </c>
      <c r="C25" s="488"/>
      <c r="D25" s="488"/>
      <c r="E25" s="488"/>
      <c r="F25" s="488"/>
      <c r="G25" s="488"/>
      <c r="H25" s="488"/>
      <c r="I25" s="489"/>
      <c r="J25" s="64"/>
      <c r="K25" s="64"/>
      <c r="L25" s="209"/>
      <c r="M25" s="216"/>
      <c r="R25" s="215">
        <v>1.6199999999999999E-2</v>
      </c>
    </row>
    <row r="26" spans="2:18" ht="43.5" customHeight="1" x14ac:dyDescent="0.2">
      <c r="B26" s="180" t="s">
        <v>105</v>
      </c>
      <c r="C26" s="192" t="s">
        <v>261</v>
      </c>
      <c r="D26" s="192" t="s">
        <v>260</v>
      </c>
      <c r="E26" s="181" t="s">
        <v>264</v>
      </c>
      <c r="F26" s="192" t="s">
        <v>263</v>
      </c>
      <c r="G26" s="192" t="s">
        <v>262</v>
      </c>
      <c r="H26" s="181" t="s">
        <v>276</v>
      </c>
      <c r="I26" s="182" t="s">
        <v>273</v>
      </c>
      <c r="J26" s="27"/>
      <c r="K26" s="27"/>
      <c r="L26" s="209"/>
      <c r="M26" s="216"/>
      <c r="R26" s="215">
        <v>1.6199999999999999E-2</v>
      </c>
    </row>
    <row r="27" spans="2:18" ht="19.5" customHeight="1" x14ac:dyDescent="0.2">
      <c r="B27" s="183" t="s">
        <v>119</v>
      </c>
      <c r="C27" s="210">
        <f>0.00953+0.00953</f>
        <v>1.9060000000000001E-2</v>
      </c>
      <c r="D27" s="211">
        <f>0.00953+0.00943</f>
        <v>1.8959999999999998E-2</v>
      </c>
      <c r="E27" s="220">
        <f>+IF(D27="","",D27/C27)</f>
        <v>0.99475341028331565</v>
      </c>
      <c r="F27" s="530">
        <f>+SUM(C27:C32)</f>
        <v>9.9999999999999992E-2</v>
      </c>
      <c r="G27" s="532">
        <f>+SUM(D27:D32)</f>
        <v>6.7559999999999995E-2</v>
      </c>
      <c r="H27" s="492">
        <f>+G27/F27</f>
        <v>0.67559999999999998</v>
      </c>
      <c r="I27" s="492">
        <f>+H27+I22</f>
        <v>0.67559999999999998</v>
      </c>
      <c r="J27" s="39"/>
      <c r="K27" s="39"/>
    </row>
    <row r="28" spans="2:18" ht="19.5" customHeight="1" x14ac:dyDescent="0.2">
      <c r="B28" s="183" t="s">
        <v>120</v>
      </c>
      <c r="C28" s="210">
        <v>1.6199999999999999E-2</v>
      </c>
      <c r="D28" s="211">
        <v>1.6199999999999999E-2</v>
      </c>
      <c r="E28" s="220">
        <f>+IF(D28="","",D28/C28)</f>
        <v>1</v>
      </c>
      <c r="F28" s="530"/>
      <c r="G28" s="532"/>
      <c r="H28" s="492"/>
      <c r="I28" s="492"/>
      <c r="J28" s="39"/>
      <c r="K28" s="39"/>
    </row>
    <row r="29" spans="2:18" ht="19.5" customHeight="1" x14ac:dyDescent="0.2">
      <c r="B29" s="183" t="s">
        <v>121</v>
      </c>
      <c r="C29" s="210">
        <v>1.6199999999999999E-2</v>
      </c>
      <c r="D29" s="211">
        <v>1.6199999999999999E-2</v>
      </c>
      <c r="E29" s="220">
        <f t="shared" ref="E29:E32" si="0">+IF(D29="","",D29/C29)</f>
        <v>1</v>
      </c>
      <c r="F29" s="530"/>
      <c r="G29" s="532"/>
      <c r="H29" s="492"/>
      <c r="I29" s="492"/>
      <c r="J29" s="39"/>
      <c r="K29" s="39"/>
    </row>
    <row r="30" spans="2:18" ht="19.5" customHeight="1" x14ac:dyDescent="0.2">
      <c r="B30" s="183" t="s">
        <v>122</v>
      </c>
      <c r="C30" s="210">
        <v>1.6199999999999999E-2</v>
      </c>
      <c r="D30" s="211">
        <v>1.6199999999999999E-2</v>
      </c>
      <c r="E30" s="220">
        <f t="shared" si="0"/>
        <v>1</v>
      </c>
      <c r="F30" s="530"/>
      <c r="G30" s="532"/>
      <c r="H30" s="492"/>
      <c r="I30" s="492"/>
      <c r="J30" s="39"/>
      <c r="K30" s="39"/>
    </row>
    <row r="31" spans="2:18" ht="19.5" customHeight="1" x14ac:dyDescent="0.2">
      <c r="B31" s="183" t="s">
        <v>123</v>
      </c>
      <c r="C31" s="210">
        <v>1.6199999999999999E-2</v>
      </c>
      <c r="D31" s="211"/>
      <c r="E31" s="212" t="str">
        <f t="shared" si="0"/>
        <v/>
      </c>
      <c r="F31" s="530"/>
      <c r="G31" s="532"/>
      <c r="H31" s="492"/>
      <c r="I31" s="492"/>
      <c r="J31" s="39"/>
      <c r="K31" s="39"/>
    </row>
    <row r="32" spans="2:18" ht="19.5" customHeight="1" x14ac:dyDescent="0.2">
      <c r="B32" s="183" t="s">
        <v>124</v>
      </c>
      <c r="C32" s="210">
        <v>1.6140000000000002E-2</v>
      </c>
      <c r="D32" s="211"/>
      <c r="E32" s="212" t="str">
        <f t="shared" si="0"/>
        <v/>
      </c>
      <c r="F32" s="531"/>
      <c r="G32" s="533"/>
      <c r="H32" s="493"/>
      <c r="I32" s="493"/>
      <c r="J32" s="39"/>
      <c r="K32" s="39"/>
    </row>
    <row r="33" spans="2:11" ht="52.5" customHeight="1" x14ac:dyDescent="0.2">
      <c r="B33" s="184" t="s">
        <v>277</v>
      </c>
      <c r="C33" s="473" t="s">
        <v>350</v>
      </c>
      <c r="D33" s="474"/>
      <c r="E33" s="474"/>
      <c r="F33" s="474"/>
      <c r="G33" s="474"/>
      <c r="H33" s="474"/>
      <c r="I33" s="517"/>
      <c r="J33" s="40"/>
      <c r="K33" s="40"/>
    </row>
    <row r="34" spans="2:11" ht="34.5" customHeight="1" x14ac:dyDescent="0.2">
      <c r="B34" s="518"/>
      <c r="C34" s="347"/>
      <c r="D34" s="347"/>
      <c r="E34" s="347"/>
      <c r="F34" s="347"/>
      <c r="G34" s="347"/>
      <c r="H34" s="347"/>
      <c r="I34" s="519"/>
      <c r="J34" s="64"/>
      <c r="K34" s="64"/>
    </row>
    <row r="35" spans="2:11" ht="34.5" customHeight="1" x14ac:dyDescent="0.2">
      <c r="B35" s="520"/>
      <c r="C35" s="350"/>
      <c r="D35" s="350"/>
      <c r="E35" s="350"/>
      <c r="F35" s="350"/>
      <c r="G35" s="350"/>
      <c r="H35" s="350"/>
      <c r="I35" s="521"/>
      <c r="J35" s="40"/>
      <c r="K35" s="40"/>
    </row>
    <row r="36" spans="2:11" ht="34.5" customHeight="1" x14ac:dyDescent="0.2">
      <c r="B36" s="520"/>
      <c r="C36" s="350"/>
      <c r="D36" s="350"/>
      <c r="E36" s="350"/>
      <c r="F36" s="350"/>
      <c r="G36" s="350"/>
      <c r="H36" s="350"/>
      <c r="I36" s="521"/>
      <c r="J36" s="40"/>
      <c r="K36" s="40"/>
    </row>
    <row r="37" spans="2:11" ht="34.5" customHeight="1" x14ac:dyDescent="0.2">
      <c r="B37" s="520"/>
      <c r="C37" s="350"/>
      <c r="D37" s="350"/>
      <c r="E37" s="350"/>
      <c r="F37" s="350"/>
      <c r="G37" s="350"/>
      <c r="H37" s="350"/>
      <c r="I37" s="521"/>
      <c r="J37" s="40"/>
      <c r="K37" s="40"/>
    </row>
    <row r="38" spans="2:11" ht="34.5" customHeight="1" x14ac:dyDescent="0.2">
      <c r="B38" s="522"/>
      <c r="C38" s="353"/>
      <c r="D38" s="353"/>
      <c r="E38" s="353"/>
      <c r="F38" s="353"/>
      <c r="G38" s="353"/>
      <c r="H38" s="353"/>
      <c r="I38" s="523"/>
      <c r="J38" s="41"/>
      <c r="K38" s="41"/>
    </row>
    <row r="39" spans="2:11" ht="101.25" customHeight="1" x14ac:dyDescent="0.2">
      <c r="B39" s="191" t="s">
        <v>278</v>
      </c>
      <c r="C39" s="502" t="s">
        <v>353</v>
      </c>
      <c r="D39" s="503"/>
      <c r="E39" s="503"/>
      <c r="F39" s="503"/>
      <c r="G39" s="503"/>
      <c r="H39" s="503"/>
      <c r="I39" s="524"/>
      <c r="J39" s="42"/>
      <c r="K39" s="42"/>
    </row>
    <row r="40" spans="2:11" ht="32.25" customHeight="1" x14ac:dyDescent="0.2">
      <c r="B40" s="191" t="s">
        <v>279</v>
      </c>
      <c r="C40" s="525" t="s">
        <v>223</v>
      </c>
      <c r="D40" s="526"/>
      <c r="E40" s="526"/>
      <c r="F40" s="526"/>
      <c r="G40" s="526"/>
      <c r="H40" s="526"/>
      <c r="I40" s="527"/>
      <c r="J40" s="42"/>
      <c r="K40" s="42"/>
    </row>
    <row r="41" spans="2:11" ht="42.75" customHeight="1" x14ac:dyDescent="0.2">
      <c r="B41" s="185" t="s">
        <v>280</v>
      </c>
      <c r="C41" s="505" t="s">
        <v>339</v>
      </c>
      <c r="D41" s="506"/>
      <c r="E41" s="506"/>
      <c r="F41" s="506"/>
      <c r="G41" s="506"/>
      <c r="H41" s="506"/>
      <c r="I41" s="507"/>
      <c r="J41" s="42"/>
      <c r="K41" s="42"/>
    </row>
    <row r="42" spans="2:11" ht="22.5" customHeight="1" x14ac:dyDescent="0.2">
      <c r="B42" s="488" t="s">
        <v>236</v>
      </c>
      <c r="C42" s="488"/>
      <c r="D42" s="488"/>
      <c r="E42" s="488"/>
      <c r="F42" s="488"/>
      <c r="G42" s="488"/>
      <c r="H42" s="488"/>
      <c r="I42" s="488"/>
      <c r="J42" s="42"/>
      <c r="K42" s="42"/>
    </row>
    <row r="43" spans="2:11" ht="22.5" customHeight="1" x14ac:dyDescent="0.2">
      <c r="B43" s="528" t="s">
        <v>281</v>
      </c>
      <c r="C43" s="189" t="s">
        <v>282</v>
      </c>
      <c r="D43" s="500" t="s">
        <v>283</v>
      </c>
      <c r="E43" s="500"/>
      <c r="F43" s="500"/>
      <c r="G43" s="500" t="s">
        <v>284</v>
      </c>
      <c r="H43" s="500"/>
      <c r="I43" s="500"/>
      <c r="J43" s="43"/>
      <c r="K43" s="43"/>
    </row>
    <row r="44" spans="2:11" ht="30.75" customHeight="1" x14ac:dyDescent="0.2">
      <c r="B44" s="529"/>
      <c r="C44" s="213" t="s">
        <v>320</v>
      </c>
      <c r="D44" s="439" t="s">
        <v>320</v>
      </c>
      <c r="E44" s="439"/>
      <c r="F44" s="439"/>
      <c r="G44" s="439" t="s">
        <v>320</v>
      </c>
      <c r="H44" s="439"/>
      <c r="I44" s="440"/>
      <c r="J44" s="43"/>
      <c r="K44" s="43"/>
    </row>
    <row r="45" spans="2:11" ht="32.25" customHeight="1" x14ac:dyDescent="0.2">
      <c r="B45" s="186" t="s">
        <v>285</v>
      </c>
      <c r="C45" s="439" t="s">
        <v>312</v>
      </c>
      <c r="D45" s="439"/>
      <c r="E45" s="439"/>
      <c r="F45" s="439"/>
      <c r="G45" s="439"/>
      <c r="H45" s="439"/>
      <c r="I45" s="439"/>
      <c r="J45" s="46"/>
      <c r="K45" s="46"/>
    </row>
    <row r="46" spans="2:11" ht="28.5" customHeight="1" x14ac:dyDescent="0.2">
      <c r="B46" s="178" t="s">
        <v>286</v>
      </c>
      <c r="C46" s="439" t="s">
        <v>345</v>
      </c>
      <c r="D46" s="439"/>
      <c r="E46" s="439"/>
      <c r="F46" s="439"/>
      <c r="G46" s="439"/>
      <c r="H46" s="439"/>
      <c r="I46" s="440"/>
      <c r="J46" s="46"/>
      <c r="K46" s="46"/>
    </row>
    <row r="47" spans="2:11" ht="30" customHeight="1" x14ac:dyDescent="0.2">
      <c r="B47" s="185" t="s">
        <v>287</v>
      </c>
      <c r="C47" s="439" t="s">
        <v>349</v>
      </c>
      <c r="D47" s="439"/>
      <c r="E47" s="439"/>
      <c r="F47" s="439"/>
      <c r="G47" s="439"/>
      <c r="H47" s="439"/>
      <c r="I47" s="440"/>
      <c r="J47" s="47"/>
      <c r="K47" s="47"/>
    </row>
    <row r="48" spans="2:11" ht="31.5" customHeight="1" x14ac:dyDescent="0.2">
      <c r="B48" s="185" t="s">
        <v>288</v>
      </c>
      <c r="C48" s="439"/>
      <c r="D48" s="439"/>
      <c r="E48" s="439"/>
      <c r="F48" s="439"/>
      <c r="G48" s="439"/>
      <c r="H48" s="439"/>
      <c r="I48" s="439"/>
      <c r="J48" s="53"/>
      <c r="K48" s="53"/>
    </row>
    <row r="49" spans="2:11" x14ac:dyDescent="0.2">
      <c r="B49" s="48"/>
      <c r="C49" s="49"/>
      <c r="D49" s="49"/>
      <c r="E49" s="50"/>
      <c r="F49" s="50"/>
      <c r="G49" s="51"/>
      <c r="H49" s="52"/>
      <c r="I49" s="49"/>
      <c r="J49" s="53"/>
      <c r="K49" s="53"/>
    </row>
    <row r="50" spans="2:11" x14ac:dyDescent="0.2">
      <c r="B50" s="48"/>
      <c r="C50" s="49"/>
      <c r="D50" s="49"/>
      <c r="E50" s="50"/>
      <c r="F50" s="50"/>
      <c r="G50" s="51"/>
      <c r="H50" s="52"/>
      <c r="I50" s="49"/>
      <c r="J50" s="53"/>
      <c r="K50" s="53"/>
    </row>
    <row r="51" spans="2:11" x14ac:dyDescent="0.2">
      <c r="B51" s="48"/>
      <c r="C51" s="49"/>
      <c r="D51" s="49"/>
      <c r="E51" s="50"/>
      <c r="F51" s="50"/>
      <c r="G51" s="51"/>
      <c r="H51" s="52"/>
      <c r="I51" s="49"/>
      <c r="J51" s="53"/>
      <c r="K51" s="53"/>
    </row>
    <row r="52" spans="2:11" x14ac:dyDescent="0.2">
      <c r="B52" s="48"/>
      <c r="C52" s="49"/>
      <c r="D52" s="49"/>
      <c r="E52" s="50"/>
      <c r="F52" s="50"/>
      <c r="G52" s="51"/>
      <c r="H52" s="52"/>
      <c r="I52" s="49"/>
      <c r="J52" s="53"/>
      <c r="K52" s="53"/>
    </row>
    <row r="53" spans="2:11" x14ac:dyDescent="0.2">
      <c r="B53" s="48"/>
      <c r="C53" s="49"/>
      <c r="D53" s="49"/>
      <c r="E53" s="50"/>
      <c r="F53" s="50"/>
      <c r="G53" s="51"/>
      <c r="H53" s="52"/>
      <c r="I53" s="49"/>
      <c r="J53" s="53"/>
      <c r="K53" s="53"/>
    </row>
    <row r="54" spans="2:11" ht="25.5" customHeight="1" x14ac:dyDescent="0.2">
      <c r="B54" s="48"/>
      <c r="C54" s="49"/>
      <c r="D54" s="49"/>
      <c r="E54" s="50"/>
      <c r="F54" s="50"/>
      <c r="G54" s="51"/>
      <c r="H54" s="52"/>
      <c r="I54" s="49"/>
      <c r="J54" s="53"/>
      <c r="K54" s="53"/>
    </row>
  </sheetData>
  <sheetProtection algorithmName="SHA-512" hashValue="2j+WDRwQ7edKa1G4qV8RjfC1riksAh1Fz5cT6THPad3ueD3IK5g370bJBfcohxyhslekCE9olA2hQ37/07ncsQ==" saltValue="YApD4IGBksQcMvB08C9sgw==" spinCount="100000" sheet="1" objects="1" scenarios="1"/>
  <mergeCells count="60">
    <mergeCell ref="C46:I46"/>
    <mergeCell ref="C47:I47"/>
    <mergeCell ref="C48:I48"/>
    <mergeCell ref="B43:B44"/>
    <mergeCell ref="D43:F43"/>
    <mergeCell ref="G43:I43"/>
    <mergeCell ref="D44:F44"/>
    <mergeCell ref="G44:I44"/>
    <mergeCell ref="C45:I45"/>
    <mergeCell ref="B42:I42"/>
    <mergeCell ref="C24:E24"/>
    <mergeCell ref="G24:I24"/>
    <mergeCell ref="B25:I25"/>
    <mergeCell ref="F27:F32"/>
    <mergeCell ref="G27:G32"/>
    <mergeCell ref="H27:H32"/>
    <mergeCell ref="I27:I32"/>
    <mergeCell ref="C33:I33"/>
    <mergeCell ref="B34:I38"/>
    <mergeCell ref="C39:I39"/>
    <mergeCell ref="C40:I40"/>
    <mergeCell ref="C41:I41"/>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xr:uid="{00000000-0002-0000-0500-000000000000}">
      <formula1>O17:O19</formula1>
    </dataValidation>
    <dataValidation type="list" allowBlank="1" showInputMessage="1" showErrorMessage="1" sqref="H12:I12" xr:uid="{00000000-0002-0000-0500-000001000000}">
      <formula1>M17:M19</formula1>
    </dataValidation>
    <dataValidation type="list" allowBlank="1" showInputMessage="1" showErrorMessage="1" sqref="C24:E24" xr:uid="{00000000-0002-0000-0500-000002000000}">
      <formula1>$M$12:$M$15</formula1>
    </dataValidation>
    <dataValidation type="list" allowBlank="1" showInputMessage="1" showErrorMessage="1" sqref="C9:F9" xr:uid="{00000000-0002-0000-0500-000003000000}">
      <formula1>$M$6:$M$9</formula1>
    </dataValidation>
    <dataValidation type="list" allowBlank="1" showInputMessage="1" showErrorMessage="1" sqref="H13:I13" xr:uid="{00000000-0002-0000-0500-000004000000}">
      <formula1>$N$5:$N$8</formula1>
    </dataValidation>
    <dataValidation type="list" allowBlank="1" showInputMessage="1" showErrorMessage="1" sqref="C7 I7" xr:uid="{00000000-0002-0000-0500-000005000000}">
      <formula1>$N$11:$N$12</formula1>
    </dataValidation>
    <dataValidation type="list" allowBlank="1" showInputMessage="1" showErrorMessage="1" sqref="J10:K10" xr:uid="{00000000-0002-0000-0500-000006000000}">
      <formula1>$M$21:$M$26</formula1>
    </dataValidation>
  </dataValidations>
  <pageMargins left="0.7" right="0.7" top="0.75" bottom="0.75" header="0.3" footer="0.3"/>
  <pageSetup orientation="portrait" r:id="rId1"/>
  <ignoredErrors>
    <ignoredError sqref="F27:I32" unlockedFormula="1"/>
  </ignoredErrors>
  <drawing r:id="rId2"/>
  <legacyDrawing r:id="rId3"/>
  <oleObjects>
    <mc:AlternateContent xmlns:mc="http://schemas.openxmlformats.org/markup-compatibility/2006">
      <mc:Choice Requires="x14">
        <oleObject progId="PBrush" shapeId="3578880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8801"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X54"/>
  <sheetViews>
    <sheetView zoomScale="80" zoomScaleNormal="80" workbookViewId="0">
      <selection activeCell="F6" sqref="F6:I6"/>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12" width="11.42578125" style="11"/>
    <col min="13" max="14" width="11.42578125" style="215"/>
    <col min="15" max="21" width="11.42578125" style="11"/>
    <col min="22" max="24" width="11.42578125" style="12"/>
    <col min="25" max="16384" width="11.42578125" style="7"/>
  </cols>
  <sheetData>
    <row r="1" spans="2:14" ht="37.5" customHeight="1" x14ac:dyDescent="0.2">
      <c r="B1" s="508"/>
      <c r="C1" s="301" t="s">
        <v>25</v>
      </c>
      <c r="D1" s="301"/>
      <c r="E1" s="301"/>
      <c r="F1" s="301"/>
      <c r="G1" s="301"/>
      <c r="H1" s="301"/>
      <c r="I1" s="509"/>
      <c r="J1" s="13"/>
      <c r="K1" s="13"/>
      <c r="M1" s="214" t="s">
        <v>47</v>
      </c>
    </row>
    <row r="2" spans="2:14" ht="37.5" customHeight="1" x14ac:dyDescent="0.2">
      <c r="B2" s="508"/>
      <c r="C2" s="301" t="s">
        <v>239</v>
      </c>
      <c r="D2" s="301"/>
      <c r="E2" s="301"/>
      <c r="F2" s="301"/>
      <c r="G2" s="301"/>
      <c r="H2" s="301"/>
      <c r="I2" s="509"/>
      <c r="J2" s="13"/>
      <c r="K2" s="13"/>
      <c r="M2" s="214" t="s">
        <v>48</v>
      </c>
    </row>
    <row r="3" spans="2:14" ht="37.5" customHeight="1" x14ac:dyDescent="0.2">
      <c r="B3" s="508"/>
      <c r="C3" s="301" t="s">
        <v>240</v>
      </c>
      <c r="D3" s="301"/>
      <c r="E3" s="301"/>
      <c r="F3" s="301" t="s">
        <v>241</v>
      </c>
      <c r="G3" s="301"/>
      <c r="H3" s="301"/>
      <c r="I3" s="509"/>
      <c r="J3" s="13"/>
      <c r="K3" s="13"/>
      <c r="M3" s="214" t="s">
        <v>50</v>
      </c>
    </row>
    <row r="4" spans="2:14" ht="23.25" customHeight="1" x14ac:dyDescent="0.2">
      <c r="B4" s="445"/>
      <c r="C4" s="445"/>
      <c r="D4" s="445"/>
      <c r="E4" s="445"/>
      <c r="F4" s="445"/>
      <c r="G4" s="445"/>
      <c r="H4" s="445"/>
      <c r="I4" s="445"/>
      <c r="J4" s="15"/>
      <c r="K4" s="15"/>
    </row>
    <row r="5" spans="2:14" ht="24" customHeight="1" x14ac:dyDescent="0.2">
      <c r="B5" s="448" t="s">
        <v>234</v>
      </c>
      <c r="C5" s="448"/>
      <c r="D5" s="448"/>
      <c r="E5" s="448"/>
      <c r="F5" s="448"/>
      <c r="G5" s="448"/>
      <c r="H5" s="448"/>
      <c r="I5" s="448"/>
      <c r="J5" s="64"/>
      <c r="K5" s="64"/>
      <c r="N5" s="215" t="s">
        <v>57</v>
      </c>
    </row>
    <row r="6" spans="2:14" ht="30.75" customHeight="1" x14ac:dyDescent="0.2">
      <c r="B6" s="191" t="s">
        <v>242</v>
      </c>
      <c r="C6" s="190">
        <v>4</v>
      </c>
      <c r="D6" s="450" t="s">
        <v>243</v>
      </c>
      <c r="E6" s="450"/>
      <c r="F6" s="452" t="s">
        <v>292</v>
      </c>
      <c r="G6" s="452"/>
      <c r="H6" s="452"/>
      <c r="I6" s="452"/>
      <c r="J6" s="18"/>
      <c r="K6" s="18"/>
      <c r="M6" s="214" t="s">
        <v>60</v>
      </c>
      <c r="N6" s="215" t="s">
        <v>61</v>
      </c>
    </row>
    <row r="7" spans="2:14" ht="30.75" customHeight="1" x14ac:dyDescent="0.2">
      <c r="B7" s="191" t="s">
        <v>244</v>
      </c>
      <c r="C7" s="190" t="s">
        <v>81</v>
      </c>
      <c r="D7" s="450" t="s">
        <v>245</v>
      </c>
      <c r="E7" s="450"/>
      <c r="F7" s="451" t="s">
        <v>289</v>
      </c>
      <c r="G7" s="451"/>
      <c r="H7" s="178" t="s">
        <v>246</v>
      </c>
      <c r="I7" s="190" t="s">
        <v>76</v>
      </c>
      <c r="J7" s="20"/>
      <c r="K7" s="20"/>
      <c r="M7" s="214" t="s">
        <v>65</v>
      </c>
      <c r="N7" s="215" t="s">
        <v>66</v>
      </c>
    </row>
    <row r="8" spans="2:14" ht="30.75" customHeight="1" x14ac:dyDescent="0.2">
      <c r="B8" s="191" t="s">
        <v>247</v>
      </c>
      <c r="C8" s="452" t="s">
        <v>293</v>
      </c>
      <c r="D8" s="452"/>
      <c r="E8" s="452"/>
      <c r="F8" s="452"/>
      <c r="G8" s="178" t="s">
        <v>248</v>
      </c>
      <c r="H8" s="457">
        <v>7551</v>
      </c>
      <c r="I8" s="457"/>
      <c r="J8" s="22"/>
      <c r="K8" s="22"/>
      <c r="M8" s="214" t="s">
        <v>69</v>
      </c>
      <c r="N8" s="215" t="s">
        <v>70</v>
      </c>
    </row>
    <row r="9" spans="2:14" ht="30.75" customHeight="1" x14ac:dyDescent="0.2">
      <c r="B9" s="191" t="s">
        <v>48</v>
      </c>
      <c r="C9" s="459" t="s">
        <v>65</v>
      </c>
      <c r="D9" s="459"/>
      <c r="E9" s="459"/>
      <c r="F9" s="459"/>
      <c r="G9" s="178" t="s">
        <v>249</v>
      </c>
      <c r="H9" s="460" t="s">
        <v>308</v>
      </c>
      <c r="I9" s="460"/>
      <c r="J9" s="23"/>
      <c r="K9" s="23"/>
      <c r="M9" s="216" t="s">
        <v>73</v>
      </c>
    </row>
    <row r="10" spans="2:14" ht="30.75" customHeight="1" x14ac:dyDescent="0.2">
      <c r="B10" s="191" t="s">
        <v>250</v>
      </c>
      <c r="C10" s="452" t="s">
        <v>294</v>
      </c>
      <c r="D10" s="452"/>
      <c r="E10" s="452"/>
      <c r="F10" s="452"/>
      <c r="G10" s="452"/>
      <c r="H10" s="452"/>
      <c r="I10" s="452"/>
      <c r="J10" s="25"/>
      <c r="K10" s="25"/>
      <c r="M10" s="216"/>
    </row>
    <row r="11" spans="2:14" ht="30.75" customHeight="1" x14ac:dyDescent="0.2">
      <c r="B11" s="191" t="s">
        <v>251</v>
      </c>
      <c r="C11" s="451" t="s">
        <v>307</v>
      </c>
      <c r="D11" s="451"/>
      <c r="E11" s="451"/>
      <c r="F11" s="451"/>
      <c r="G11" s="451"/>
      <c r="H11" s="451"/>
      <c r="I11" s="451"/>
      <c r="J11" s="20"/>
      <c r="K11" s="20"/>
      <c r="M11" s="216"/>
      <c r="N11" s="215" t="s">
        <v>76</v>
      </c>
    </row>
    <row r="12" spans="2:14" ht="30.75" customHeight="1" x14ac:dyDescent="0.2">
      <c r="B12" s="191" t="s">
        <v>254</v>
      </c>
      <c r="C12" s="333" t="s">
        <v>331</v>
      </c>
      <c r="D12" s="333"/>
      <c r="E12" s="333"/>
      <c r="F12" s="333"/>
      <c r="G12" s="178" t="s">
        <v>252</v>
      </c>
      <c r="H12" s="334" t="s">
        <v>91</v>
      </c>
      <c r="I12" s="334"/>
      <c r="J12" s="20"/>
      <c r="K12" s="20"/>
      <c r="M12" s="216" t="s">
        <v>80</v>
      </c>
      <c r="N12" s="215" t="s">
        <v>81</v>
      </c>
    </row>
    <row r="13" spans="2:14" ht="30.75" customHeight="1" x14ac:dyDescent="0.2">
      <c r="B13" s="191" t="s">
        <v>255</v>
      </c>
      <c r="C13" s="465" t="s">
        <v>335</v>
      </c>
      <c r="D13" s="465"/>
      <c r="E13" s="465"/>
      <c r="F13" s="465"/>
      <c r="G13" s="178" t="s">
        <v>253</v>
      </c>
      <c r="H13" s="451" t="s">
        <v>70</v>
      </c>
      <c r="I13" s="451"/>
      <c r="J13" s="20"/>
      <c r="K13" s="20"/>
      <c r="M13" s="216" t="s">
        <v>84</v>
      </c>
    </row>
    <row r="14" spans="2:14" ht="44.25" customHeight="1" x14ac:dyDescent="0.2">
      <c r="B14" s="191" t="s">
        <v>256</v>
      </c>
      <c r="C14" s="330" t="s">
        <v>340</v>
      </c>
      <c r="D14" s="330"/>
      <c r="E14" s="330"/>
      <c r="F14" s="330"/>
      <c r="G14" s="330"/>
      <c r="H14" s="330"/>
      <c r="I14" s="330"/>
      <c r="J14" s="25"/>
      <c r="K14" s="25"/>
      <c r="M14" s="216" t="s">
        <v>86</v>
      </c>
    </row>
    <row r="15" spans="2:14" ht="33.75" customHeight="1" x14ac:dyDescent="0.2">
      <c r="B15" s="191" t="s">
        <v>257</v>
      </c>
      <c r="C15" s="454" t="s">
        <v>337</v>
      </c>
      <c r="D15" s="455"/>
      <c r="E15" s="455"/>
      <c r="F15" s="455"/>
      <c r="G15" s="455"/>
      <c r="H15" s="455"/>
      <c r="I15" s="510"/>
      <c r="J15" s="26"/>
      <c r="K15" s="26"/>
      <c r="M15" s="216" t="s">
        <v>88</v>
      </c>
    </row>
    <row r="16" spans="2:14" ht="22.5" customHeight="1" x14ac:dyDescent="0.2">
      <c r="B16" s="191" t="s">
        <v>258</v>
      </c>
      <c r="C16" s="452" t="s">
        <v>344</v>
      </c>
      <c r="D16" s="452"/>
      <c r="E16" s="452"/>
      <c r="F16" s="452"/>
      <c r="G16" s="452"/>
      <c r="H16" s="452"/>
      <c r="I16" s="452"/>
      <c r="J16" s="27"/>
      <c r="K16" s="27"/>
      <c r="M16" s="216"/>
    </row>
    <row r="17" spans="2:13" ht="30.75" customHeight="1" x14ac:dyDescent="0.2">
      <c r="B17" s="191" t="s">
        <v>259</v>
      </c>
      <c r="C17" s="451" t="s">
        <v>313</v>
      </c>
      <c r="D17" s="467"/>
      <c r="E17" s="467"/>
      <c r="F17" s="467"/>
      <c r="G17" s="467"/>
      <c r="H17" s="467"/>
      <c r="I17" s="467"/>
      <c r="J17" s="28"/>
      <c r="K17" s="28"/>
      <c r="M17" s="216" t="s">
        <v>91</v>
      </c>
    </row>
    <row r="18" spans="2:13" ht="18" customHeight="1" x14ac:dyDescent="0.2">
      <c r="B18" s="514" t="s">
        <v>265</v>
      </c>
      <c r="C18" s="470" t="s">
        <v>237</v>
      </c>
      <c r="D18" s="470"/>
      <c r="E18" s="470"/>
      <c r="F18" s="471" t="s">
        <v>238</v>
      </c>
      <c r="G18" s="471"/>
      <c r="H18" s="471"/>
      <c r="I18" s="471"/>
      <c r="J18" s="29"/>
      <c r="K18" s="29"/>
      <c r="M18" s="216" t="s">
        <v>79</v>
      </c>
    </row>
    <row r="19" spans="2:13" ht="39.75" customHeight="1" x14ac:dyDescent="0.2">
      <c r="B19" s="514"/>
      <c r="C19" s="452" t="s">
        <v>321</v>
      </c>
      <c r="D19" s="452"/>
      <c r="E19" s="452"/>
      <c r="F19" s="452" t="s">
        <v>322</v>
      </c>
      <c r="G19" s="452"/>
      <c r="H19" s="452"/>
      <c r="I19" s="452"/>
      <c r="J19" s="27"/>
      <c r="K19" s="27"/>
      <c r="M19" s="216" t="s">
        <v>95</v>
      </c>
    </row>
    <row r="20" spans="2:13" ht="39.75" customHeight="1" x14ac:dyDescent="0.2">
      <c r="B20" s="176" t="s">
        <v>266</v>
      </c>
      <c r="C20" s="476" t="s">
        <v>313</v>
      </c>
      <c r="D20" s="477"/>
      <c r="E20" s="478"/>
      <c r="F20" s="334" t="s">
        <v>313</v>
      </c>
      <c r="G20" s="334"/>
      <c r="H20" s="334"/>
      <c r="I20" s="335"/>
      <c r="J20" s="20"/>
      <c r="K20" s="20"/>
      <c r="M20" s="216"/>
    </row>
    <row r="21" spans="2:13" ht="42" customHeight="1" x14ac:dyDescent="0.2">
      <c r="B21" s="176" t="s">
        <v>267</v>
      </c>
      <c r="C21" s="479" t="s">
        <v>323</v>
      </c>
      <c r="D21" s="480"/>
      <c r="E21" s="481"/>
      <c r="F21" s="479" t="s">
        <v>324</v>
      </c>
      <c r="G21" s="480"/>
      <c r="H21" s="480"/>
      <c r="I21" s="482"/>
      <c r="J21" s="26"/>
      <c r="K21" s="26"/>
      <c r="M21" s="216"/>
    </row>
    <row r="22" spans="2:13" ht="23.25" customHeight="1" x14ac:dyDescent="0.2">
      <c r="B22" s="176" t="s">
        <v>268</v>
      </c>
      <c r="C22" s="483">
        <v>44013</v>
      </c>
      <c r="D22" s="480"/>
      <c r="E22" s="481"/>
      <c r="F22" s="178" t="s">
        <v>271</v>
      </c>
      <c r="G22" s="196">
        <v>77849</v>
      </c>
      <c r="H22" s="178" t="s">
        <v>275</v>
      </c>
      <c r="I22" s="206">
        <v>0</v>
      </c>
      <c r="J22" s="31"/>
      <c r="K22" s="31"/>
      <c r="M22" s="216"/>
    </row>
    <row r="23" spans="2:13" ht="27" customHeight="1" x14ac:dyDescent="0.2">
      <c r="B23" s="176" t="s">
        <v>269</v>
      </c>
      <c r="C23" s="483">
        <v>44196</v>
      </c>
      <c r="D23" s="480"/>
      <c r="E23" s="481"/>
      <c r="F23" s="178" t="s">
        <v>272</v>
      </c>
      <c r="G23" s="511">
        <v>14000</v>
      </c>
      <c r="H23" s="512"/>
      <c r="I23" s="513"/>
      <c r="J23" s="32"/>
      <c r="K23" s="32"/>
      <c r="M23" s="216"/>
    </row>
    <row r="24" spans="2:13" ht="30.75" customHeight="1" x14ac:dyDescent="0.2">
      <c r="B24" s="177" t="s">
        <v>270</v>
      </c>
      <c r="C24" s="368" t="s">
        <v>88</v>
      </c>
      <c r="D24" s="369"/>
      <c r="E24" s="370"/>
      <c r="F24" s="179" t="s">
        <v>274</v>
      </c>
      <c r="G24" s="479" t="s">
        <v>330</v>
      </c>
      <c r="H24" s="480"/>
      <c r="I24" s="481"/>
      <c r="J24" s="29"/>
      <c r="K24" s="29"/>
      <c r="M24" s="216"/>
    </row>
    <row r="25" spans="2:13" ht="22.5" customHeight="1" x14ac:dyDescent="0.2">
      <c r="B25" s="487" t="s">
        <v>235</v>
      </c>
      <c r="C25" s="488"/>
      <c r="D25" s="488"/>
      <c r="E25" s="488"/>
      <c r="F25" s="488"/>
      <c r="G25" s="488"/>
      <c r="H25" s="488"/>
      <c r="I25" s="489"/>
      <c r="J25" s="64"/>
      <c r="K25" s="64"/>
      <c r="M25" s="216"/>
    </row>
    <row r="26" spans="2:13" ht="43.5" customHeight="1" x14ac:dyDescent="0.2">
      <c r="B26" s="180" t="s">
        <v>105</v>
      </c>
      <c r="C26" s="192" t="s">
        <v>261</v>
      </c>
      <c r="D26" s="192" t="s">
        <v>260</v>
      </c>
      <c r="E26" s="181" t="s">
        <v>264</v>
      </c>
      <c r="F26" s="192" t="s">
        <v>263</v>
      </c>
      <c r="G26" s="192" t="s">
        <v>262</v>
      </c>
      <c r="H26" s="181" t="s">
        <v>276</v>
      </c>
      <c r="I26" s="182" t="s">
        <v>273</v>
      </c>
      <c r="J26" s="27"/>
      <c r="K26" s="27"/>
      <c r="M26" s="216"/>
    </row>
    <row r="27" spans="2:13" ht="19.5" customHeight="1" x14ac:dyDescent="0.2">
      <c r="B27" s="183" t="s">
        <v>119</v>
      </c>
      <c r="C27" s="204">
        <v>5489</v>
      </c>
      <c r="D27" s="205">
        <f>3220+2269</f>
        <v>5489</v>
      </c>
      <c r="E27" s="221">
        <f t="shared" ref="E27:E32" si="0">+IF(D27="","",D27/C27)</f>
        <v>1</v>
      </c>
      <c r="F27" s="515">
        <f>+SUM(C27:C32)</f>
        <v>14000</v>
      </c>
      <c r="G27" s="515">
        <f>+SUM(D27:D32)</f>
        <v>13731</v>
      </c>
      <c r="H27" s="492">
        <f>+G27/F27</f>
        <v>0.98078571428571426</v>
      </c>
      <c r="I27" s="534">
        <f>+H27+I22</f>
        <v>0.98078571428571426</v>
      </c>
      <c r="J27" s="39"/>
      <c r="K27" s="39"/>
    </row>
    <row r="28" spans="2:13" ht="19.5" customHeight="1" x14ac:dyDescent="0.2">
      <c r="B28" s="183" t="s">
        <v>120</v>
      </c>
      <c r="C28" s="204">
        <v>2199</v>
      </c>
      <c r="D28" s="205">
        <v>2199</v>
      </c>
      <c r="E28" s="221">
        <f t="shared" si="0"/>
        <v>1</v>
      </c>
      <c r="F28" s="515"/>
      <c r="G28" s="515"/>
      <c r="H28" s="492"/>
      <c r="I28" s="534"/>
      <c r="J28" s="39"/>
      <c r="K28" s="39"/>
    </row>
    <row r="29" spans="2:13" ht="19.5" customHeight="1" x14ac:dyDescent="0.2">
      <c r="B29" s="183" t="s">
        <v>121</v>
      </c>
      <c r="C29" s="204">
        <v>3520</v>
      </c>
      <c r="D29" s="205">
        <v>3520</v>
      </c>
      <c r="E29" s="194">
        <f t="shared" si="0"/>
        <v>1</v>
      </c>
      <c r="F29" s="515"/>
      <c r="G29" s="515"/>
      <c r="H29" s="492"/>
      <c r="I29" s="534"/>
      <c r="J29" s="39"/>
      <c r="K29" s="39"/>
    </row>
    <row r="30" spans="2:13" ht="19.5" customHeight="1" x14ac:dyDescent="0.2">
      <c r="B30" s="183" t="s">
        <v>122</v>
      </c>
      <c r="C30" s="204">
        <v>932</v>
      </c>
      <c r="D30" s="205">
        <v>2523</v>
      </c>
      <c r="E30" s="194">
        <f t="shared" si="0"/>
        <v>2.7070815450643777</v>
      </c>
      <c r="F30" s="515"/>
      <c r="G30" s="515"/>
      <c r="H30" s="492"/>
      <c r="I30" s="534"/>
      <c r="J30" s="39"/>
      <c r="K30" s="39"/>
    </row>
    <row r="31" spans="2:13" ht="19.5" customHeight="1" x14ac:dyDescent="0.2">
      <c r="B31" s="183" t="s">
        <v>123</v>
      </c>
      <c r="C31" s="204">
        <v>930</v>
      </c>
      <c r="D31" s="205"/>
      <c r="E31" s="194" t="str">
        <f t="shared" si="0"/>
        <v/>
      </c>
      <c r="F31" s="515"/>
      <c r="G31" s="515"/>
      <c r="H31" s="492"/>
      <c r="I31" s="534"/>
      <c r="J31" s="39"/>
      <c r="K31" s="39"/>
    </row>
    <row r="32" spans="2:13" ht="19.5" customHeight="1" x14ac:dyDescent="0.2">
      <c r="B32" s="183" t="s">
        <v>124</v>
      </c>
      <c r="C32" s="204">
        <v>930</v>
      </c>
      <c r="D32" s="205"/>
      <c r="E32" s="194" t="str">
        <f t="shared" si="0"/>
        <v/>
      </c>
      <c r="F32" s="516"/>
      <c r="G32" s="516"/>
      <c r="H32" s="493"/>
      <c r="I32" s="535"/>
      <c r="J32" s="39"/>
      <c r="K32" s="39"/>
    </row>
    <row r="33" spans="2:11" ht="52.5" customHeight="1" x14ac:dyDescent="0.2">
      <c r="B33" s="184" t="s">
        <v>277</v>
      </c>
      <c r="C33" s="473" t="s">
        <v>351</v>
      </c>
      <c r="D33" s="474"/>
      <c r="E33" s="474"/>
      <c r="F33" s="474"/>
      <c r="G33" s="474"/>
      <c r="H33" s="474"/>
      <c r="I33" s="517"/>
      <c r="J33" s="40"/>
      <c r="K33" s="40"/>
    </row>
    <row r="34" spans="2:11" ht="34.5" customHeight="1" x14ac:dyDescent="0.2">
      <c r="B34" s="518"/>
      <c r="C34" s="347"/>
      <c r="D34" s="347"/>
      <c r="E34" s="347"/>
      <c r="F34" s="347"/>
      <c r="G34" s="347"/>
      <c r="H34" s="347"/>
      <c r="I34" s="519"/>
      <c r="J34" s="64"/>
      <c r="K34" s="64"/>
    </row>
    <row r="35" spans="2:11" ht="34.5" customHeight="1" x14ac:dyDescent="0.2">
      <c r="B35" s="520"/>
      <c r="C35" s="350"/>
      <c r="D35" s="350"/>
      <c r="E35" s="350"/>
      <c r="F35" s="350"/>
      <c r="G35" s="350"/>
      <c r="H35" s="350"/>
      <c r="I35" s="521"/>
      <c r="J35" s="40"/>
      <c r="K35" s="40"/>
    </row>
    <row r="36" spans="2:11" ht="34.5" customHeight="1" x14ac:dyDescent="0.2">
      <c r="B36" s="520"/>
      <c r="C36" s="350"/>
      <c r="D36" s="350"/>
      <c r="E36" s="350"/>
      <c r="F36" s="350"/>
      <c r="G36" s="350"/>
      <c r="H36" s="350"/>
      <c r="I36" s="521"/>
      <c r="J36" s="40"/>
      <c r="K36" s="40"/>
    </row>
    <row r="37" spans="2:11" ht="34.5" customHeight="1" x14ac:dyDescent="0.2">
      <c r="B37" s="520"/>
      <c r="C37" s="350"/>
      <c r="D37" s="350"/>
      <c r="E37" s="350"/>
      <c r="F37" s="350"/>
      <c r="G37" s="350"/>
      <c r="H37" s="350"/>
      <c r="I37" s="521"/>
      <c r="J37" s="40"/>
      <c r="K37" s="40"/>
    </row>
    <row r="38" spans="2:11" ht="34.5" customHeight="1" x14ac:dyDescent="0.2">
      <c r="B38" s="522"/>
      <c r="C38" s="353"/>
      <c r="D38" s="353"/>
      <c r="E38" s="353"/>
      <c r="F38" s="353"/>
      <c r="G38" s="353"/>
      <c r="H38" s="353"/>
      <c r="I38" s="523"/>
      <c r="J38" s="41"/>
      <c r="K38" s="41"/>
    </row>
    <row r="39" spans="2:11" ht="66.75" customHeight="1" x14ac:dyDescent="0.2">
      <c r="B39" s="191" t="s">
        <v>278</v>
      </c>
      <c r="C39" s="502" t="s">
        <v>352</v>
      </c>
      <c r="D39" s="503"/>
      <c r="E39" s="503"/>
      <c r="F39" s="503"/>
      <c r="G39" s="503"/>
      <c r="H39" s="503"/>
      <c r="I39" s="524"/>
      <c r="J39" s="42"/>
      <c r="K39" s="42"/>
    </row>
    <row r="40" spans="2:11" ht="41.25" customHeight="1" x14ac:dyDescent="0.2">
      <c r="B40" s="191" t="s">
        <v>279</v>
      </c>
      <c r="C40" s="525" t="s">
        <v>320</v>
      </c>
      <c r="D40" s="526"/>
      <c r="E40" s="526"/>
      <c r="F40" s="526"/>
      <c r="G40" s="526"/>
      <c r="H40" s="526"/>
      <c r="I40" s="527"/>
      <c r="J40" s="42"/>
      <c r="K40" s="42"/>
    </row>
    <row r="41" spans="2:11" ht="33.75" customHeight="1" x14ac:dyDescent="0.2">
      <c r="B41" s="185" t="s">
        <v>280</v>
      </c>
      <c r="C41" s="505" t="s">
        <v>325</v>
      </c>
      <c r="D41" s="506"/>
      <c r="E41" s="506"/>
      <c r="F41" s="506"/>
      <c r="G41" s="506"/>
      <c r="H41" s="506"/>
      <c r="I41" s="507"/>
      <c r="J41" s="42"/>
      <c r="K41" s="42"/>
    </row>
    <row r="42" spans="2:11" ht="22.5" customHeight="1" x14ac:dyDescent="0.2">
      <c r="B42" s="488" t="s">
        <v>236</v>
      </c>
      <c r="C42" s="488"/>
      <c r="D42" s="488"/>
      <c r="E42" s="488"/>
      <c r="F42" s="488"/>
      <c r="G42" s="488"/>
      <c r="H42" s="488"/>
      <c r="I42" s="488"/>
      <c r="J42" s="42"/>
      <c r="K42" s="42"/>
    </row>
    <row r="43" spans="2:11" ht="22.5" customHeight="1" x14ac:dyDescent="0.2">
      <c r="B43" s="528" t="s">
        <v>281</v>
      </c>
      <c r="C43" s="189" t="s">
        <v>282</v>
      </c>
      <c r="D43" s="500" t="s">
        <v>283</v>
      </c>
      <c r="E43" s="500"/>
      <c r="F43" s="500"/>
      <c r="G43" s="500" t="s">
        <v>284</v>
      </c>
      <c r="H43" s="500"/>
      <c r="I43" s="500"/>
      <c r="J43" s="43"/>
      <c r="K43" s="43"/>
    </row>
    <row r="44" spans="2:11" ht="50.25" customHeight="1" x14ac:dyDescent="0.2">
      <c r="B44" s="529"/>
      <c r="C44" s="213" t="s">
        <v>320</v>
      </c>
      <c r="D44" s="536" t="s">
        <v>320</v>
      </c>
      <c r="E44" s="537"/>
      <c r="F44" s="538"/>
      <c r="G44" s="536" t="s">
        <v>320</v>
      </c>
      <c r="H44" s="537"/>
      <c r="I44" s="538"/>
      <c r="J44" s="43"/>
      <c r="K44" s="43"/>
    </row>
    <row r="45" spans="2:11" ht="32.25" customHeight="1" x14ac:dyDescent="0.2">
      <c r="B45" s="186" t="s">
        <v>285</v>
      </c>
      <c r="C45" s="439" t="s">
        <v>311</v>
      </c>
      <c r="D45" s="439"/>
      <c r="E45" s="439"/>
      <c r="F45" s="439"/>
      <c r="G45" s="439"/>
      <c r="H45" s="439"/>
      <c r="I45" s="439"/>
      <c r="J45" s="46"/>
      <c r="K45" s="46"/>
    </row>
    <row r="46" spans="2:11" ht="28.5" customHeight="1" x14ac:dyDescent="0.2">
      <c r="B46" s="178" t="s">
        <v>286</v>
      </c>
      <c r="C46" s="439" t="s">
        <v>345</v>
      </c>
      <c r="D46" s="439"/>
      <c r="E46" s="439"/>
      <c r="F46" s="439"/>
      <c r="G46" s="439"/>
      <c r="H46" s="439"/>
      <c r="I46" s="440"/>
      <c r="J46" s="46"/>
      <c r="K46" s="46"/>
    </row>
    <row r="47" spans="2:11" ht="30" customHeight="1" x14ac:dyDescent="0.2">
      <c r="B47" s="185" t="s">
        <v>287</v>
      </c>
      <c r="C47" s="439" t="s">
        <v>349</v>
      </c>
      <c r="D47" s="439"/>
      <c r="E47" s="439"/>
      <c r="F47" s="439"/>
      <c r="G47" s="439"/>
      <c r="H47" s="439"/>
      <c r="I47" s="440"/>
      <c r="J47" s="47"/>
      <c r="K47" s="47"/>
    </row>
    <row r="48" spans="2:11" ht="31.5" customHeight="1" x14ac:dyDescent="0.2">
      <c r="B48" s="185" t="s">
        <v>288</v>
      </c>
      <c r="C48" s="439"/>
      <c r="D48" s="439"/>
      <c r="E48" s="439"/>
      <c r="F48" s="439"/>
      <c r="G48" s="439"/>
      <c r="H48" s="439"/>
      <c r="I48" s="439"/>
      <c r="J48" s="53"/>
      <c r="K48" s="53"/>
    </row>
    <row r="49" spans="2:11" x14ac:dyDescent="0.2">
      <c r="B49" s="48"/>
      <c r="C49" s="49"/>
      <c r="D49" s="49"/>
      <c r="E49" s="50"/>
      <c r="F49" s="50"/>
      <c r="G49" s="51"/>
      <c r="H49" s="52"/>
      <c r="I49" s="49"/>
      <c r="J49" s="53"/>
      <c r="K49" s="53"/>
    </row>
    <row r="50" spans="2:11" x14ac:dyDescent="0.2">
      <c r="B50" s="48"/>
      <c r="C50" s="49"/>
      <c r="D50" s="49"/>
      <c r="E50" s="50"/>
      <c r="F50" s="50"/>
      <c r="G50" s="51"/>
      <c r="H50" s="52"/>
      <c r="I50" s="49"/>
      <c r="J50" s="53"/>
      <c r="K50" s="53"/>
    </row>
    <row r="51" spans="2:11" x14ac:dyDescent="0.2">
      <c r="B51" s="48"/>
      <c r="C51" s="49"/>
      <c r="D51" s="49"/>
      <c r="E51" s="50"/>
      <c r="F51" s="50"/>
      <c r="G51" s="51"/>
      <c r="H51" s="52"/>
      <c r="I51" s="49"/>
      <c r="J51" s="53"/>
      <c r="K51" s="53"/>
    </row>
    <row r="52" spans="2:11" x14ac:dyDescent="0.2">
      <c r="B52" s="48"/>
      <c r="C52" s="49"/>
      <c r="D52" s="49"/>
      <c r="E52" s="50"/>
      <c r="F52" s="50"/>
      <c r="G52" s="51"/>
      <c r="H52" s="52"/>
      <c r="I52" s="49"/>
      <c r="J52" s="53"/>
      <c r="K52" s="53"/>
    </row>
    <row r="53" spans="2:11" x14ac:dyDescent="0.2">
      <c r="B53" s="48"/>
      <c r="C53" s="49"/>
      <c r="D53" s="49"/>
      <c r="E53" s="50"/>
      <c r="F53" s="50"/>
      <c r="G53" s="51"/>
      <c r="H53" s="52"/>
      <c r="I53" s="49"/>
      <c r="J53" s="53"/>
      <c r="K53" s="53"/>
    </row>
    <row r="54" spans="2:11" ht="25.5" customHeight="1" x14ac:dyDescent="0.2">
      <c r="B54" s="48"/>
      <c r="C54" s="49"/>
      <c r="D54" s="49"/>
      <c r="E54" s="50"/>
      <c r="F54" s="50"/>
      <c r="G54" s="51"/>
      <c r="H54" s="52"/>
      <c r="I54" s="49"/>
      <c r="J54" s="53"/>
      <c r="K54" s="53"/>
    </row>
  </sheetData>
  <sheetProtection algorithmName="SHA-512" hashValue="KanQpEsPdUWCy59UMnI52wLmtudGA5e8VLPYG3pr4rqxWaae0WM7525N86cqbjeUzTaIBvvbqhFf/5UvHafb+A==" saltValue="3Zoff1EGsDHJUgJEhHX25A==" spinCount="100000" sheet="1" objects="1" scenarios="1"/>
  <mergeCells count="60">
    <mergeCell ref="C46:I46"/>
    <mergeCell ref="C47:I47"/>
    <mergeCell ref="C48:I48"/>
    <mergeCell ref="B43:B44"/>
    <mergeCell ref="D43:F43"/>
    <mergeCell ref="G43:I43"/>
    <mergeCell ref="D44:F44"/>
    <mergeCell ref="G44:I44"/>
    <mergeCell ref="C45:I45"/>
    <mergeCell ref="B42:I42"/>
    <mergeCell ref="C24:E24"/>
    <mergeCell ref="G24:I24"/>
    <mergeCell ref="B25:I25"/>
    <mergeCell ref="F27:F32"/>
    <mergeCell ref="G27:G32"/>
    <mergeCell ref="H27:H32"/>
    <mergeCell ref="I27:I32"/>
    <mergeCell ref="C33:I33"/>
    <mergeCell ref="B34:I38"/>
    <mergeCell ref="C39:I39"/>
    <mergeCell ref="C40:I40"/>
    <mergeCell ref="C41:I41"/>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600-000000000000}">
      <formula1>$N$11:$N$12</formula1>
    </dataValidation>
    <dataValidation type="list" allowBlank="1" showInputMessage="1" showErrorMessage="1" sqref="H13:I13" xr:uid="{00000000-0002-0000-0600-000001000000}">
      <formula1>$N$5:$N$8</formula1>
    </dataValidation>
    <dataValidation type="list" allowBlank="1" showInputMessage="1" showErrorMessage="1" sqref="C9:F9" xr:uid="{00000000-0002-0000-0600-000002000000}">
      <formula1>$M$6:$M$9</formula1>
    </dataValidation>
    <dataValidation type="list" allowBlank="1" showInputMessage="1" showErrorMessage="1" sqref="C24:E24" xr:uid="{00000000-0002-0000-0600-000003000000}">
      <formula1>$M$12:$M$15</formula1>
    </dataValidation>
    <dataValidation type="list" allowBlank="1" showInputMessage="1" showErrorMessage="1" sqref="H12:I12" xr:uid="{00000000-0002-0000-0600-000004000000}">
      <formula1>M17:M19</formula1>
    </dataValidation>
    <dataValidation type="list" showDropDown="1" showInputMessage="1" showErrorMessage="1" sqref="K12" xr:uid="{00000000-0002-0000-0600-000005000000}">
      <formula1>O17:O19</formula1>
    </dataValidation>
    <dataValidation type="list" allowBlank="1" showInputMessage="1" showErrorMessage="1" sqref="J10:K10" xr:uid="{00000000-0002-0000-0600-000006000000}">
      <formula1>$M$21:$M$26</formula1>
    </dataValidation>
  </dataValidations>
  <pageMargins left="0.7" right="0.7" top="0.75" bottom="0.75" header="0.3" footer="0.3"/>
  <pageSetup orientation="portrait" r:id="rId1"/>
  <ignoredErrors>
    <ignoredError sqref="F28:I32 I27" unlockedFormula="1"/>
  </ignoredErrors>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9825"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B1:X68"/>
  <sheetViews>
    <sheetView topLeftCell="B22" zoomScale="90" zoomScaleNormal="90" workbookViewId="0">
      <selection activeCell="C30" sqref="C30:I4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302"/>
      <c r="C2" s="300" t="s">
        <v>24</v>
      </c>
      <c r="D2" s="300"/>
      <c r="E2" s="300"/>
      <c r="F2" s="300"/>
      <c r="G2" s="300"/>
      <c r="H2" s="300"/>
      <c r="I2" s="304"/>
      <c r="J2" s="13"/>
      <c r="K2" s="13"/>
      <c r="M2" s="14" t="s">
        <v>47</v>
      </c>
    </row>
    <row r="3" spans="2:14" ht="25.5" customHeight="1" x14ac:dyDescent="0.2">
      <c r="B3" s="303"/>
      <c r="C3" s="301" t="s">
        <v>25</v>
      </c>
      <c r="D3" s="301"/>
      <c r="E3" s="301"/>
      <c r="F3" s="301"/>
      <c r="G3" s="301"/>
      <c r="H3" s="301"/>
      <c r="I3" s="305"/>
      <c r="J3" s="13"/>
      <c r="K3" s="13"/>
      <c r="M3" s="14" t="s">
        <v>48</v>
      </c>
    </row>
    <row r="4" spans="2:14" ht="25.5" customHeight="1" x14ac:dyDescent="0.2">
      <c r="B4" s="303"/>
      <c r="C4" s="301" t="s">
        <v>49</v>
      </c>
      <c r="D4" s="301"/>
      <c r="E4" s="301"/>
      <c r="F4" s="301"/>
      <c r="G4" s="301"/>
      <c r="H4" s="301"/>
      <c r="I4" s="305"/>
      <c r="J4" s="13"/>
      <c r="K4" s="13"/>
      <c r="M4" s="14" t="s">
        <v>50</v>
      </c>
    </row>
    <row r="5" spans="2:14" ht="25.5" customHeight="1" x14ac:dyDescent="0.2">
      <c r="B5" s="303"/>
      <c r="C5" s="301" t="s">
        <v>51</v>
      </c>
      <c r="D5" s="301"/>
      <c r="E5" s="301"/>
      <c r="F5" s="301"/>
      <c r="G5" s="306" t="s">
        <v>52</v>
      </c>
      <c r="H5" s="306"/>
      <c r="I5" s="305"/>
      <c r="J5" s="13"/>
      <c r="K5" s="13"/>
      <c r="M5" s="14" t="s">
        <v>53</v>
      </c>
    </row>
    <row r="6" spans="2:14" ht="23.25" customHeight="1" x14ac:dyDescent="0.2">
      <c r="B6" s="307" t="s">
        <v>54</v>
      </c>
      <c r="C6" s="308"/>
      <c r="D6" s="308"/>
      <c r="E6" s="308"/>
      <c r="F6" s="308"/>
      <c r="G6" s="308"/>
      <c r="H6" s="308"/>
      <c r="I6" s="309"/>
      <c r="J6" s="15"/>
      <c r="K6" s="15"/>
    </row>
    <row r="7" spans="2:14" ht="24" customHeight="1" x14ac:dyDescent="0.2">
      <c r="B7" s="310" t="s">
        <v>55</v>
      </c>
      <c r="C7" s="311"/>
      <c r="D7" s="311"/>
      <c r="E7" s="311"/>
      <c r="F7" s="311"/>
      <c r="G7" s="311"/>
      <c r="H7" s="311"/>
      <c r="I7" s="312"/>
      <c r="J7" s="16"/>
      <c r="K7" s="16"/>
    </row>
    <row r="8" spans="2:14" ht="24" customHeight="1" x14ac:dyDescent="0.2">
      <c r="B8" s="313" t="s">
        <v>56</v>
      </c>
      <c r="C8" s="314"/>
      <c r="D8" s="314"/>
      <c r="E8" s="314"/>
      <c r="F8" s="314"/>
      <c r="G8" s="314"/>
      <c r="H8" s="314"/>
      <c r="I8" s="315"/>
      <c r="J8" s="64"/>
      <c r="K8" s="64"/>
      <c r="N8" s="6" t="s">
        <v>57</v>
      </c>
    </row>
    <row r="9" spans="2:14" ht="30.75" customHeight="1" x14ac:dyDescent="0.2">
      <c r="B9" s="104" t="s">
        <v>58</v>
      </c>
      <c r="C9" s="65">
        <v>14</v>
      </c>
      <c r="D9" s="321" t="s">
        <v>59</v>
      </c>
      <c r="E9" s="321"/>
      <c r="F9" s="322" t="s">
        <v>207</v>
      </c>
      <c r="G9" s="323"/>
      <c r="H9" s="323"/>
      <c r="I9" s="324"/>
      <c r="J9" s="18"/>
      <c r="K9" s="18"/>
      <c r="M9" s="14" t="s">
        <v>60</v>
      </c>
      <c r="N9" s="6" t="s">
        <v>61</v>
      </c>
    </row>
    <row r="10" spans="2:14" ht="30.75" customHeight="1" x14ac:dyDescent="0.2">
      <c r="B10" s="21" t="s">
        <v>62</v>
      </c>
      <c r="C10" s="66" t="s">
        <v>81</v>
      </c>
      <c r="D10" s="325" t="s">
        <v>63</v>
      </c>
      <c r="E10" s="326"/>
      <c r="F10" s="316" t="s">
        <v>155</v>
      </c>
      <c r="G10" s="317"/>
      <c r="H10" s="19" t="s">
        <v>64</v>
      </c>
      <c r="I10" s="82" t="s">
        <v>81</v>
      </c>
      <c r="J10" s="20"/>
      <c r="K10" s="20"/>
      <c r="M10" s="14" t="s">
        <v>65</v>
      </c>
      <c r="N10" s="6" t="s">
        <v>66</v>
      </c>
    </row>
    <row r="11" spans="2:14" ht="30.75" customHeight="1" x14ac:dyDescent="0.2">
      <c r="B11" s="21" t="s">
        <v>67</v>
      </c>
      <c r="C11" s="318" t="s">
        <v>156</v>
      </c>
      <c r="D11" s="318"/>
      <c r="E11" s="318"/>
      <c r="F11" s="318"/>
      <c r="G11" s="19" t="s">
        <v>68</v>
      </c>
      <c r="H11" s="319">
        <v>1032</v>
      </c>
      <c r="I11" s="320"/>
      <c r="J11" s="22"/>
      <c r="K11" s="22"/>
      <c r="M11" s="14" t="s">
        <v>69</v>
      </c>
      <c r="N11" s="6" t="s">
        <v>70</v>
      </c>
    </row>
    <row r="12" spans="2:14" ht="30.75" customHeight="1" x14ac:dyDescent="0.2">
      <c r="B12" s="21" t="s">
        <v>71</v>
      </c>
      <c r="C12" s="327" t="s">
        <v>65</v>
      </c>
      <c r="D12" s="327"/>
      <c r="E12" s="327"/>
      <c r="F12" s="327"/>
      <c r="G12" s="19" t="s">
        <v>72</v>
      </c>
      <c r="H12" s="561" t="s">
        <v>165</v>
      </c>
      <c r="I12" s="562"/>
      <c r="J12" s="23"/>
      <c r="K12" s="23"/>
      <c r="M12" s="24" t="s">
        <v>73</v>
      </c>
    </row>
    <row r="13" spans="2:14" ht="30.75" customHeight="1" x14ac:dyDescent="0.2">
      <c r="B13" s="21" t="s">
        <v>74</v>
      </c>
      <c r="C13" s="330" t="s">
        <v>45</v>
      </c>
      <c r="D13" s="330"/>
      <c r="E13" s="330"/>
      <c r="F13" s="330"/>
      <c r="G13" s="330"/>
      <c r="H13" s="330"/>
      <c r="I13" s="331"/>
      <c r="J13" s="25"/>
      <c r="K13" s="25"/>
      <c r="M13" s="24"/>
    </row>
    <row r="14" spans="2:14" ht="30.75" customHeight="1" x14ac:dyDescent="0.2">
      <c r="B14" s="21" t="s">
        <v>75</v>
      </c>
      <c r="C14" s="316" t="s">
        <v>153</v>
      </c>
      <c r="D14" s="317"/>
      <c r="E14" s="317"/>
      <c r="F14" s="317"/>
      <c r="G14" s="317"/>
      <c r="H14" s="317"/>
      <c r="I14" s="332"/>
      <c r="J14" s="20"/>
      <c r="K14" s="20"/>
      <c r="M14" s="24"/>
      <c r="N14" s="6" t="s">
        <v>76</v>
      </c>
    </row>
    <row r="15" spans="2:14" ht="30.75" customHeight="1" x14ac:dyDescent="0.2">
      <c r="B15" s="21" t="s">
        <v>77</v>
      </c>
      <c r="C15" s="322" t="s">
        <v>166</v>
      </c>
      <c r="D15" s="323"/>
      <c r="E15" s="323"/>
      <c r="F15" s="547"/>
      <c r="G15" s="19" t="s">
        <v>78</v>
      </c>
      <c r="H15" s="334" t="s">
        <v>91</v>
      </c>
      <c r="I15" s="335"/>
      <c r="J15" s="20"/>
      <c r="K15" s="20"/>
      <c r="M15" s="24" t="s">
        <v>80</v>
      </c>
      <c r="N15" s="6" t="s">
        <v>81</v>
      </c>
    </row>
    <row r="16" spans="2:14" ht="30.75" customHeight="1" x14ac:dyDescent="0.2">
      <c r="B16" s="21" t="s">
        <v>82</v>
      </c>
      <c r="C16" s="336" t="s">
        <v>215</v>
      </c>
      <c r="D16" s="337"/>
      <c r="E16" s="337"/>
      <c r="F16" s="337"/>
      <c r="G16" s="19" t="s">
        <v>83</v>
      </c>
      <c r="H16" s="334" t="s">
        <v>70</v>
      </c>
      <c r="I16" s="335"/>
      <c r="J16" s="20"/>
      <c r="K16" s="20"/>
      <c r="M16" s="24" t="s">
        <v>84</v>
      </c>
    </row>
    <row r="17" spans="2:14" ht="36" customHeight="1" x14ac:dyDescent="0.2">
      <c r="B17" s="21" t="s">
        <v>85</v>
      </c>
      <c r="C17" s="555" t="s">
        <v>167</v>
      </c>
      <c r="D17" s="556"/>
      <c r="E17" s="556"/>
      <c r="F17" s="556"/>
      <c r="G17" s="556"/>
      <c r="H17" s="556"/>
      <c r="I17" s="557"/>
      <c r="J17" s="25"/>
      <c r="K17" s="25"/>
      <c r="M17" s="24" t="s">
        <v>86</v>
      </c>
      <c r="N17" s="6" t="s">
        <v>39</v>
      </c>
    </row>
    <row r="18" spans="2:14" ht="30.75" customHeight="1" x14ac:dyDescent="0.2">
      <c r="B18" s="21" t="s">
        <v>87</v>
      </c>
      <c r="C18" s="322" t="s">
        <v>168</v>
      </c>
      <c r="D18" s="323"/>
      <c r="E18" s="323"/>
      <c r="F18" s="323"/>
      <c r="G18" s="323"/>
      <c r="H18" s="323"/>
      <c r="I18" s="324"/>
      <c r="J18" s="26"/>
      <c r="K18" s="26"/>
      <c r="M18" s="24" t="s">
        <v>88</v>
      </c>
      <c r="N18" s="6" t="s">
        <v>40</v>
      </c>
    </row>
    <row r="19" spans="2:14" ht="30.75" customHeight="1" x14ac:dyDescent="0.2">
      <c r="B19" s="21" t="s">
        <v>89</v>
      </c>
      <c r="C19" s="479" t="s">
        <v>200</v>
      </c>
      <c r="D19" s="480"/>
      <c r="E19" s="480"/>
      <c r="F19" s="480"/>
      <c r="G19" s="480"/>
      <c r="H19" s="480"/>
      <c r="I19" s="482"/>
      <c r="J19" s="27"/>
      <c r="K19" s="27"/>
      <c r="M19" s="24"/>
      <c r="N19" s="6" t="s">
        <v>41</v>
      </c>
    </row>
    <row r="20" spans="2:14" ht="30.75" customHeight="1" x14ac:dyDescent="0.2">
      <c r="B20" s="21" t="s">
        <v>90</v>
      </c>
      <c r="C20" s="558" t="s">
        <v>152</v>
      </c>
      <c r="D20" s="559"/>
      <c r="E20" s="559"/>
      <c r="F20" s="559"/>
      <c r="G20" s="559"/>
      <c r="H20" s="559"/>
      <c r="I20" s="560"/>
      <c r="J20" s="28"/>
      <c r="K20" s="28"/>
      <c r="M20" s="24" t="s">
        <v>91</v>
      </c>
      <c r="N20" s="6" t="s">
        <v>42</v>
      </c>
    </row>
    <row r="21" spans="2:14" ht="27.75" customHeight="1" x14ac:dyDescent="0.2">
      <c r="B21" s="341" t="s">
        <v>92</v>
      </c>
      <c r="C21" s="343" t="s">
        <v>93</v>
      </c>
      <c r="D21" s="343"/>
      <c r="E21" s="343"/>
      <c r="F21" s="344" t="s">
        <v>94</v>
      </c>
      <c r="G21" s="344"/>
      <c r="H21" s="344"/>
      <c r="I21" s="345"/>
      <c r="J21" s="29"/>
      <c r="K21" s="29"/>
      <c r="M21" s="24" t="s">
        <v>79</v>
      </c>
      <c r="N21" s="6" t="s">
        <v>43</v>
      </c>
    </row>
    <row r="22" spans="2:14" ht="27" customHeight="1" x14ac:dyDescent="0.2">
      <c r="B22" s="342"/>
      <c r="C22" s="479" t="s">
        <v>169</v>
      </c>
      <c r="D22" s="480"/>
      <c r="E22" s="481"/>
      <c r="F22" s="479" t="s">
        <v>171</v>
      </c>
      <c r="G22" s="480"/>
      <c r="H22" s="480"/>
      <c r="I22" s="482"/>
      <c r="J22" s="27"/>
      <c r="K22" s="27"/>
      <c r="M22" s="24" t="s">
        <v>95</v>
      </c>
      <c r="N22" s="6" t="s">
        <v>44</v>
      </c>
    </row>
    <row r="23" spans="2:14" ht="39.75" customHeight="1" x14ac:dyDescent="0.2">
      <c r="B23" s="21" t="s">
        <v>96</v>
      </c>
      <c r="C23" s="316" t="s">
        <v>152</v>
      </c>
      <c r="D23" s="317"/>
      <c r="E23" s="551"/>
      <c r="F23" s="316" t="s">
        <v>152</v>
      </c>
      <c r="G23" s="317"/>
      <c r="H23" s="317"/>
      <c r="I23" s="332"/>
      <c r="J23" s="20"/>
      <c r="K23" s="20"/>
      <c r="M23" s="24"/>
      <c r="N23" s="6" t="s">
        <v>45</v>
      </c>
    </row>
    <row r="24" spans="2:14" ht="44.25" customHeight="1" x14ac:dyDescent="0.2">
      <c r="B24" s="21" t="s">
        <v>97</v>
      </c>
      <c r="C24" s="552" t="s">
        <v>170</v>
      </c>
      <c r="D24" s="553"/>
      <c r="E24" s="554"/>
      <c r="F24" s="479" t="s">
        <v>172</v>
      </c>
      <c r="G24" s="480"/>
      <c r="H24" s="480"/>
      <c r="I24" s="482"/>
      <c r="J24" s="26"/>
      <c r="K24" s="26"/>
      <c r="M24" s="30"/>
      <c r="N24" s="6" t="s">
        <v>46</v>
      </c>
    </row>
    <row r="25" spans="2:14" ht="29.25" customHeight="1" x14ac:dyDescent="0.2">
      <c r="B25" s="21" t="s">
        <v>98</v>
      </c>
      <c r="C25" s="358" t="s">
        <v>215</v>
      </c>
      <c r="D25" s="359"/>
      <c r="E25" s="360"/>
      <c r="F25" s="19" t="s">
        <v>99</v>
      </c>
      <c r="G25" s="548">
        <v>74</v>
      </c>
      <c r="H25" s="549"/>
      <c r="I25" s="550"/>
      <c r="J25" s="31"/>
      <c r="K25" s="31"/>
      <c r="M25" s="30"/>
    </row>
    <row r="26" spans="2:14" ht="27" customHeight="1" x14ac:dyDescent="0.2">
      <c r="B26" s="21" t="s">
        <v>100</v>
      </c>
      <c r="C26" s="322" t="s">
        <v>216</v>
      </c>
      <c r="D26" s="323"/>
      <c r="E26" s="547"/>
      <c r="F26" s="19" t="s">
        <v>101</v>
      </c>
      <c r="G26" s="548">
        <v>0</v>
      </c>
      <c r="H26" s="549"/>
      <c r="I26" s="550"/>
      <c r="J26" s="32"/>
      <c r="K26" s="32"/>
      <c r="M26" s="30"/>
    </row>
    <row r="27" spans="2:14" ht="47.25" customHeight="1" x14ac:dyDescent="0.2">
      <c r="B27" s="103" t="s">
        <v>102</v>
      </c>
      <c r="C27" s="316" t="s">
        <v>86</v>
      </c>
      <c r="D27" s="317"/>
      <c r="E27" s="551"/>
      <c r="F27" s="33" t="s">
        <v>103</v>
      </c>
      <c r="G27" s="365" t="s">
        <v>182</v>
      </c>
      <c r="H27" s="366"/>
      <c r="I27" s="367"/>
      <c r="J27" s="29"/>
      <c r="K27" s="29"/>
      <c r="M27" s="30"/>
    </row>
    <row r="28" spans="2:14" ht="30" customHeight="1" x14ac:dyDescent="0.2">
      <c r="B28" s="371" t="s">
        <v>104</v>
      </c>
      <c r="C28" s="372"/>
      <c r="D28" s="372"/>
      <c r="E28" s="372"/>
      <c r="F28" s="372"/>
      <c r="G28" s="372"/>
      <c r="H28" s="372"/>
      <c r="I28" s="373"/>
      <c r="J28" s="64"/>
      <c r="K28" s="64"/>
      <c r="M28" s="30"/>
    </row>
    <row r="29" spans="2:14" ht="56.25" customHeight="1" x14ac:dyDescent="0.2">
      <c r="B29" s="34" t="s">
        <v>105</v>
      </c>
      <c r="C29" s="35" t="s">
        <v>106</v>
      </c>
      <c r="D29" s="35" t="s">
        <v>107</v>
      </c>
      <c r="E29" s="35" t="s">
        <v>108</v>
      </c>
      <c r="F29" s="35" t="s">
        <v>109</v>
      </c>
      <c r="G29" s="36" t="s">
        <v>110</v>
      </c>
      <c r="H29" s="36" t="s">
        <v>111</v>
      </c>
      <c r="I29" s="37" t="s">
        <v>112</v>
      </c>
      <c r="J29" s="76" t="s">
        <v>162</v>
      </c>
      <c r="K29" s="27"/>
      <c r="M29" s="30"/>
    </row>
    <row r="30" spans="2:14" ht="19.5" customHeight="1" x14ac:dyDescent="0.2">
      <c r="B30" s="38" t="s">
        <v>113</v>
      </c>
      <c r="C30" s="147">
        <v>0</v>
      </c>
      <c r="D30" s="148">
        <f>+C30</f>
        <v>0</v>
      </c>
      <c r="E30" s="149">
        <v>0</v>
      </c>
      <c r="F30" s="150">
        <f>+E30</f>
        <v>0</v>
      </c>
      <c r="G30" s="151" t="e">
        <f>+C30/E30</f>
        <v>#DIV/0!</v>
      </c>
      <c r="H30" s="152" t="e">
        <f>+D30/F30</f>
        <v>#DIV/0!</v>
      </c>
      <c r="I30" s="153" t="e">
        <f>+D30/$G$26</f>
        <v>#DIV/0!</v>
      </c>
      <c r="J30" s="75">
        <v>0.99</v>
      </c>
      <c r="K30" s="39"/>
      <c r="M30" s="30"/>
    </row>
    <row r="31" spans="2:14" ht="19.5" customHeight="1" x14ac:dyDescent="0.2">
      <c r="B31" s="38" t="s">
        <v>114</v>
      </c>
      <c r="C31" s="147">
        <v>0</v>
      </c>
      <c r="D31" s="148">
        <f>+D30+C31</f>
        <v>0</v>
      </c>
      <c r="E31" s="149">
        <v>0</v>
      </c>
      <c r="F31" s="150">
        <f>+F30+E31</f>
        <v>0</v>
      </c>
      <c r="G31" s="151" t="e">
        <f t="shared" ref="G31:G41" si="0">+C31/E31</f>
        <v>#DIV/0!</v>
      </c>
      <c r="H31" s="152" t="e">
        <f t="shared" ref="H31:H41" si="1">+D31/F31</f>
        <v>#DIV/0!</v>
      </c>
      <c r="I31" s="153" t="e">
        <f t="shared" ref="I31:I40" si="2">+D31/$G$26</f>
        <v>#DIV/0!</v>
      </c>
      <c r="J31" s="75">
        <v>0.99</v>
      </c>
      <c r="K31" s="39"/>
      <c r="M31" s="30"/>
    </row>
    <row r="32" spans="2:14" ht="19.5" customHeight="1" x14ac:dyDescent="0.2">
      <c r="B32" s="38" t="s">
        <v>115</v>
      </c>
      <c r="C32" s="147">
        <v>0</v>
      </c>
      <c r="D32" s="148">
        <f t="shared" ref="D32:D41" si="3">+D31+C32</f>
        <v>0</v>
      </c>
      <c r="E32" s="149">
        <v>0</v>
      </c>
      <c r="F32" s="150">
        <f t="shared" ref="F32:F41" si="4">+F31+E32</f>
        <v>0</v>
      </c>
      <c r="G32" s="151" t="e">
        <f t="shared" si="0"/>
        <v>#DIV/0!</v>
      </c>
      <c r="H32" s="152" t="e">
        <f t="shared" si="1"/>
        <v>#DIV/0!</v>
      </c>
      <c r="I32" s="153" t="e">
        <f t="shared" si="2"/>
        <v>#DIV/0!</v>
      </c>
      <c r="J32" s="75">
        <v>0.99</v>
      </c>
      <c r="K32" s="39"/>
      <c r="M32" s="30"/>
    </row>
    <row r="33" spans="2:11" ht="19.5" customHeight="1" x14ac:dyDescent="0.2">
      <c r="B33" s="38" t="s">
        <v>116</v>
      </c>
      <c r="C33" s="147">
        <v>0</v>
      </c>
      <c r="D33" s="148">
        <f t="shared" si="3"/>
        <v>0</v>
      </c>
      <c r="E33" s="149">
        <v>0</v>
      </c>
      <c r="F33" s="150">
        <f t="shared" si="4"/>
        <v>0</v>
      </c>
      <c r="G33" s="151" t="e">
        <f t="shared" si="0"/>
        <v>#DIV/0!</v>
      </c>
      <c r="H33" s="152" t="e">
        <f t="shared" si="1"/>
        <v>#DIV/0!</v>
      </c>
      <c r="I33" s="153" t="e">
        <f t="shared" si="2"/>
        <v>#DIV/0!</v>
      </c>
      <c r="J33" s="75">
        <v>0.99</v>
      </c>
      <c r="K33" s="39"/>
    </row>
    <row r="34" spans="2:11" ht="19.5" customHeight="1" x14ac:dyDescent="0.2">
      <c r="B34" s="38" t="s">
        <v>117</v>
      </c>
      <c r="C34" s="147">
        <v>0</v>
      </c>
      <c r="D34" s="148">
        <f t="shared" si="3"/>
        <v>0</v>
      </c>
      <c r="E34" s="149">
        <v>0</v>
      </c>
      <c r="F34" s="150">
        <f t="shared" si="4"/>
        <v>0</v>
      </c>
      <c r="G34" s="151" t="e">
        <f t="shared" si="0"/>
        <v>#DIV/0!</v>
      </c>
      <c r="H34" s="152" t="e">
        <f t="shared" si="1"/>
        <v>#DIV/0!</v>
      </c>
      <c r="I34" s="153" t="e">
        <f t="shared" si="2"/>
        <v>#DIV/0!</v>
      </c>
      <c r="J34" s="75">
        <v>0.99</v>
      </c>
      <c r="K34" s="39"/>
    </row>
    <row r="35" spans="2:11" ht="19.5" customHeight="1" x14ac:dyDescent="0.2">
      <c r="B35" s="38" t="s">
        <v>118</v>
      </c>
      <c r="C35" s="147">
        <v>0</v>
      </c>
      <c r="D35" s="148">
        <f t="shared" si="3"/>
        <v>0</v>
      </c>
      <c r="E35" s="149">
        <v>0</v>
      </c>
      <c r="F35" s="150">
        <f t="shared" si="4"/>
        <v>0</v>
      </c>
      <c r="G35" s="151" t="e">
        <f t="shared" si="0"/>
        <v>#DIV/0!</v>
      </c>
      <c r="H35" s="152" t="e">
        <f t="shared" si="1"/>
        <v>#DIV/0!</v>
      </c>
      <c r="I35" s="153" t="e">
        <f t="shared" si="2"/>
        <v>#DIV/0!</v>
      </c>
      <c r="J35" s="75">
        <v>0.99</v>
      </c>
      <c r="K35" s="39"/>
    </row>
    <row r="36" spans="2:11" ht="19.5" customHeight="1" x14ac:dyDescent="0.2">
      <c r="B36" s="38" t="s">
        <v>119</v>
      </c>
      <c r="C36" s="147">
        <v>0</v>
      </c>
      <c r="D36" s="148">
        <f t="shared" si="3"/>
        <v>0</v>
      </c>
      <c r="E36" s="149">
        <v>0</v>
      </c>
      <c r="F36" s="150">
        <f t="shared" si="4"/>
        <v>0</v>
      </c>
      <c r="G36" s="151" t="e">
        <f t="shared" si="0"/>
        <v>#DIV/0!</v>
      </c>
      <c r="H36" s="152" t="e">
        <f t="shared" si="1"/>
        <v>#DIV/0!</v>
      </c>
      <c r="I36" s="153" t="e">
        <f t="shared" si="2"/>
        <v>#DIV/0!</v>
      </c>
      <c r="J36" s="75">
        <v>0.99</v>
      </c>
      <c r="K36" s="39"/>
    </row>
    <row r="37" spans="2:11" ht="19.5" customHeight="1" x14ac:dyDescent="0.2">
      <c r="B37" s="38" t="s">
        <v>120</v>
      </c>
      <c r="C37" s="147">
        <v>0</v>
      </c>
      <c r="D37" s="148">
        <f t="shared" si="3"/>
        <v>0</v>
      </c>
      <c r="E37" s="149">
        <v>0</v>
      </c>
      <c r="F37" s="150">
        <f t="shared" si="4"/>
        <v>0</v>
      </c>
      <c r="G37" s="151" t="e">
        <f t="shared" si="0"/>
        <v>#DIV/0!</v>
      </c>
      <c r="H37" s="152" t="e">
        <f t="shared" si="1"/>
        <v>#DIV/0!</v>
      </c>
      <c r="I37" s="153" t="e">
        <f t="shared" si="2"/>
        <v>#DIV/0!</v>
      </c>
      <c r="J37" s="75">
        <v>0.99</v>
      </c>
      <c r="K37" s="39"/>
    </row>
    <row r="38" spans="2:11" ht="19.5" customHeight="1" x14ac:dyDescent="0.2">
      <c r="B38" s="38" t="s">
        <v>121</v>
      </c>
      <c r="C38" s="147">
        <v>0</v>
      </c>
      <c r="D38" s="148">
        <f t="shared" si="3"/>
        <v>0</v>
      </c>
      <c r="E38" s="149">
        <v>0</v>
      </c>
      <c r="F38" s="150">
        <f t="shared" si="4"/>
        <v>0</v>
      </c>
      <c r="G38" s="151" t="e">
        <f t="shared" si="0"/>
        <v>#DIV/0!</v>
      </c>
      <c r="H38" s="152" t="e">
        <f t="shared" si="1"/>
        <v>#DIV/0!</v>
      </c>
      <c r="I38" s="153" t="e">
        <f t="shared" si="2"/>
        <v>#DIV/0!</v>
      </c>
      <c r="J38" s="75">
        <v>0.99</v>
      </c>
      <c r="K38" s="39"/>
    </row>
    <row r="39" spans="2:11" ht="19.5" customHeight="1" x14ac:dyDescent="0.2">
      <c r="B39" s="38" t="s">
        <v>122</v>
      </c>
      <c r="C39" s="147">
        <v>0</v>
      </c>
      <c r="D39" s="148">
        <f t="shared" si="3"/>
        <v>0</v>
      </c>
      <c r="E39" s="149">
        <v>0</v>
      </c>
      <c r="F39" s="150">
        <f t="shared" si="4"/>
        <v>0</v>
      </c>
      <c r="G39" s="151" t="e">
        <f t="shared" si="0"/>
        <v>#DIV/0!</v>
      </c>
      <c r="H39" s="152" t="e">
        <f t="shared" si="1"/>
        <v>#DIV/0!</v>
      </c>
      <c r="I39" s="153" t="e">
        <f t="shared" si="2"/>
        <v>#DIV/0!</v>
      </c>
      <c r="J39" s="75">
        <v>0.99</v>
      </c>
      <c r="K39" s="39"/>
    </row>
    <row r="40" spans="2:11" ht="19.5" customHeight="1" x14ac:dyDescent="0.2">
      <c r="B40" s="38" t="s">
        <v>123</v>
      </c>
      <c r="C40" s="147">
        <v>0</v>
      </c>
      <c r="D40" s="148">
        <f t="shared" si="3"/>
        <v>0</v>
      </c>
      <c r="E40" s="149">
        <v>0</v>
      </c>
      <c r="F40" s="150">
        <f t="shared" si="4"/>
        <v>0</v>
      </c>
      <c r="G40" s="151" t="e">
        <f t="shared" si="0"/>
        <v>#DIV/0!</v>
      </c>
      <c r="H40" s="152" t="e">
        <f t="shared" si="1"/>
        <v>#DIV/0!</v>
      </c>
      <c r="I40" s="153" t="e">
        <f t="shared" si="2"/>
        <v>#DIV/0!</v>
      </c>
      <c r="J40" s="75">
        <v>0.99</v>
      </c>
      <c r="K40" s="39"/>
    </row>
    <row r="41" spans="2:11" ht="19.5" customHeight="1" x14ac:dyDescent="0.2">
      <c r="B41" s="38" t="s">
        <v>124</v>
      </c>
      <c r="C41" s="147">
        <v>0</v>
      </c>
      <c r="D41" s="148">
        <f t="shared" si="3"/>
        <v>0</v>
      </c>
      <c r="E41" s="149">
        <v>0</v>
      </c>
      <c r="F41" s="150">
        <f t="shared" si="4"/>
        <v>0</v>
      </c>
      <c r="G41" s="151" t="e">
        <f t="shared" si="0"/>
        <v>#DIV/0!</v>
      </c>
      <c r="H41" s="152" t="e">
        <f t="shared" si="1"/>
        <v>#DIV/0!</v>
      </c>
      <c r="I41" s="153" t="e">
        <f>+D41/$G$26</f>
        <v>#DIV/0!</v>
      </c>
      <c r="J41" s="75">
        <v>0.99</v>
      </c>
      <c r="K41" s="39"/>
    </row>
    <row r="42" spans="2:11" ht="54.75" customHeight="1" x14ac:dyDescent="0.2">
      <c r="B42" s="83" t="s">
        <v>125</v>
      </c>
      <c r="C42" s="376"/>
      <c r="D42" s="376"/>
      <c r="E42" s="376"/>
      <c r="F42" s="376"/>
      <c r="G42" s="376"/>
      <c r="H42" s="376"/>
      <c r="I42" s="377"/>
      <c r="J42" s="40"/>
      <c r="K42" s="40"/>
    </row>
    <row r="43" spans="2:11" ht="29.25" customHeight="1" x14ac:dyDescent="0.2">
      <c r="B43" s="371" t="s">
        <v>126</v>
      </c>
      <c r="C43" s="372"/>
      <c r="D43" s="372"/>
      <c r="E43" s="372"/>
      <c r="F43" s="372"/>
      <c r="G43" s="372"/>
      <c r="H43" s="372"/>
      <c r="I43" s="373"/>
      <c r="J43" s="64"/>
      <c r="K43" s="64"/>
    </row>
    <row r="44" spans="2:11" ht="32.25" customHeight="1" x14ac:dyDescent="0.2">
      <c r="B44" s="346"/>
      <c r="C44" s="347"/>
      <c r="D44" s="347"/>
      <c r="E44" s="347"/>
      <c r="F44" s="347"/>
      <c r="G44" s="347"/>
      <c r="H44" s="347"/>
      <c r="I44" s="348"/>
      <c r="J44" s="64"/>
      <c r="K44" s="64"/>
    </row>
    <row r="45" spans="2:11" ht="32.25" customHeight="1" x14ac:dyDescent="0.2">
      <c r="B45" s="349"/>
      <c r="C45" s="350"/>
      <c r="D45" s="350"/>
      <c r="E45" s="350"/>
      <c r="F45" s="350"/>
      <c r="G45" s="350"/>
      <c r="H45" s="350"/>
      <c r="I45" s="351"/>
      <c r="J45" s="40"/>
      <c r="K45" s="40"/>
    </row>
    <row r="46" spans="2:11" ht="32.25" customHeight="1" x14ac:dyDescent="0.2">
      <c r="B46" s="349"/>
      <c r="C46" s="350"/>
      <c r="D46" s="350"/>
      <c r="E46" s="350"/>
      <c r="F46" s="350"/>
      <c r="G46" s="350"/>
      <c r="H46" s="350"/>
      <c r="I46" s="351"/>
      <c r="J46" s="40"/>
      <c r="K46" s="40"/>
    </row>
    <row r="47" spans="2:11" ht="32.25" customHeight="1" x14ac:dyDescent="0.2">
      <c r="B47" s="349"/>
      <c r="C47" s="350"/>
      <c r="D47" s="350"/>
      <c r="E47" s="350"/>
      <c r="F47" s="350"/>
      <c r="G47" s="350"/>
      <c r="H47" s="350"/>
      <c r="I47" s="351"/>
      <c r="J47" s="40"/>
      <c r="K47" s="40"/>
    </row>
    <row r="48" spans="2:11" ht="32.25" customHeight="1" x14ac:dyDescent="0.2">
      <c r="B48" s="352"/>
      <c r="C48" s="353"/>
      <c r="D48" s="353"/>
      <c r="E48" s="353"/>
      <c r="F48" s="353"/>
      <c r="G48" s="353"/>
      <c r="H48" s="353"/>
      <c r="I48" s="354"/>
      <c r="J48" s="41"/>
      <c r="K48" s="41"/>
    </row>
    <row r="49" spans="2:11" ht="79.5" customHeight="1" x14ac:dyDescent="0.2">
      <c r="B49" s="21" t="s">
        <v>127</v>
      </c>
      <c r="C49" s="541"/>
      <c r="D49" s="542"/>
      <c r="E49" s="542"/>
      <c r="F49" s="542"/>
      <c r="G49" s="542"/>
      <c r="H49" s="542"/>
      <c r="I49" s="543"/>
      <c r="J49" s="42"/>
      <c r="K49" s="42"/>
    </row>
    <row r="50" spans="2:11" ht="26.25" customHeight="1" x14ac:dyDescent="0.2">
      <c r="B50" s="21" t="s">
        <v>128</v>
      </c>
      <c r="C50" s="544"/>
      <c r="D50" s="545"/>
      <c r="E50" s="545"/>
      <c r="F50" s="545"/>
      <c r="G50" s="545"/>
      <c r="H50" s="545"/>
      <c r="I50" s="546"/>
      <c r="J50" s="42"/>
      <c r="K50" s="42"/>
    </row>
    <row r="51" spans="2:11" ht="64.5" customHeight="1" x14ac:dyDescent="0.2">
      <c r="B51" s="133" t="s">
        <v>129</v>
      </c>
      <c r="C51" s="541"/>
      <c r="D51" s="542"/>
      <c r="E51" s="542"/>
      <c r="F51" s="542"/>
      <c r="G51" s="542"/>
      <c r="H51" s="542"/>
      <c r="I51" s="543"/>
      <c r="J51" s="42"/>
      <c r="K51" s="42"/>
    </row>
    <row r="52" spans="2:11" ht="29.25" customHeight="1" x14ac:dyDescent="0.2">
      <c r="B52" s="371" t="s">
        <v>130</v>
      </c>
      <c r="C52" s="372"/>
      <c r="D52" s="372"/>
      <c r="E52" s="372"/>
      <c r="F52" s="372"/>
      <c r="G52" s="372"/>
      <c r="H52" s="372"/>
      <c r="I52" s="373"/>
      <c r="J52" s="42"/>
      <c r="K52" s="42"/>
    </row>
    <row r="53" spans="2:11" ht="33" customHeight="1" x14ac:dyDescent="0.2">
      <c r="B53" s="381" t="s">
        <v>131</v>
      </c>
      <c r="C53" s="134" t="s">
        <v>132</v>
      </c>
      <c r="D53" s="382" t="s">
        <v>133</v>
      </c>
      <c r="E53" s="382"/>
      <c r="F53" s="382"/>
      <c r="G53" s="382" t="s">
        <v>134</v>
      </c>
      <c r="H53" s="382"/>
      <c r="I53" s="383"/>
      <c r="J53" s="43"/>
      <c r="K53" s="43"/>
    </row>
    <row r="54" spans="2:11" ht="31.5" customHeight="1" x14ac:dyDescent="0.2">
      <c r="B54" s="381"/>
      <c r="C54" s="113"/>
      <c r="D54" s="376"/>
      <c r="E54" s="376"/>
      <c r="F54" s="376"/>
      <c r="G54" s="384"/>
      <c r="H54" s="384"/>
      <c r="I54" s="385"/>
      <c r="J54" s="43"/>
      <c r="K54" s="43"/>
    </row>
    <row r="55" spans="2:11" ht="31.5" customHeight="1" x14ac:dyDescent="0.2">
      <c r="B55" s="133" t="s">
        <v>135</v>
      </c>
      <c r="C55" s="539" t="s">
        <v>173</v>
      </c>
      <c r="D55" s="540"/>
      <c r="E55" s="398" t="s">
        <v>136</v>
      </c>
      <c r="F55" s="398"/>
      <c r="G55" s="397" t="s">
        <v>158</v>
      </c>
      <c r="H55" s="397"/>
      <c r="I55" s="399"/>
      <c r="J55" s="45"/>
      <c r="K55" s="45"/>
    </row>
    <row r="56" spans="2:11" ht="31.5" customHeight="1" x14ac:dyDescent="0.2">
      <c r="B56" s="133" t="s">
        <v>137</v>
      </c>
      <c r="C56" s="376" t="str">
        <f>+'[3]HV 1'!C56:D56</f>
        <v>NICOLAS ADOLFO CORREAL HUERTAS</v>
      </c>
      <c r="D56" s="376"/>
      <c r="E56" s="400" t="s">
        <v>138</v>
      </c>
      <c r="F56" s="400"/>
      <c r="G56" s="397" t="str">
        <f>+'[6]HV 1'!G59:I59</f>
        <v>DIANA VIDAL</v>
      </c>
      <c r="H56" s="397"/>
      <c r="I56" s="399"/>
      <c r="J56" s="45"/>
      <c r="K56" s="45"/>
    </row>
    <row r="57" spans="2:11" ht="31.5" customHeight="1" x14ac:dyDescent="0.2">
      <c r="B57" s="133" t="s">
        <v>139</v>
      </c>
      <c r="C57" s="376"/>
      <c r="D57" s="376"/>
      <c r="E57" s="386" t="s">
        <v>140</v>
      </c>
      <c r="F57" s="387"/>
      <c r="G57" s="390"/>
      <c r="H57" s="391"/>
      <c r="I57" s="392"/>
      <c r="J57" s="46"/>
      <c r="K57" s="46"/>
    </row>
    <row r="58" spans="2:11" ht="31.5" customHeight="1" thickBot="1" x14ac:dyDescent="0.25">
      <c r="B58" s="84" t="s">
        <v>141</v>
      </c>
      <c r="C58" s="396"/>
      <c r="D58" s="396"/>
      <c r="E58" s="388"/>
      <c r="F58" s="389"/>
      <c r="G58" s="393"/>
      <c r="H58" s="394"/>
      <c r="I58" s="395"/>
      <c r="J58" s="46"/>
      <c r="K58" s="46"/>
    </row>
    <row r="59" spans="2:11" hidden="1" x14ac:dyDescent="0.2">
      <c r="B59" s="3"/>
      <c r="C59" s="3"/>
      <c r="D59" s="5"/>
      <c r="E59" s="5"/>
      <c r="F59" s="5"/>
      <c r="G59" s="5"/>
      <c r="H59" s="5"/>
      <c r="I59" s="67"/>
      <c r="J59" s="47"/>
      <c r="K59" s="47"/>
    </row>
    <row r="60" spans="2:11" hidden="1" x14ac:dyDescent="0.2">
      <c r="B60" s="68"/>
      <c r="C60" s="69"/>
      <c r="D60" s="69"/>
      <c r="E60" s="70"/>
      <c r="F60" s="70"/>
      <c r="G60" s="71"/>
      <c r="H60" s="72"/>
      <c r="I60" s="69"/>
      <c r="J60" s="53"/>
      <c r="K60" s="53"/>
    </row>
    <row r="61" spans="2:11" hidden="1" x14ac:dyDescent="0.2">
      <c r="B61" s="68"/>
      <c r="C61" s="69"/>
      <c r="D61" s="69"/>
      <c r="E61" s="70"/>
      <c r="F61" s="70"/>
      <c r="G61" s="71"/>
      <c r="H61" s="72"/>
      <c r="I61" s="69"/>
      <c r="J61" s="53"/>
      <c r="K61" s="53"/>
    </row>
    <row r="62" spans="2:11" hidden="1" x14ac:dyDescent="0.2">
      <c r="B62" s="68"/>
      <c r="C62" s="69"/>
      <c r="D62" s="69"/>
      <c r="E62" s="70"/>
      <c r="F62" s="70"/>
      <c r="G62" s="71"/>
      <c r="H62" s="72"/>
      <c r="I62" s="69"/>
      <c r="J62" s="53"/>
      <c r="K62" s="53"/>
    </row>
    <row r="63" spans="2:11" hidden="1" x14ac:dyDescent="0.2">
      <c r="B63" s="68"/>
      <c r="C63" s="69"/>
      <c r="D63" s="69"/>
      <c r="E63" s="70"/>
      <c r="F63" s="70"/>
      <c r="G63" s="71"/>
      <c r="H63" s="72"/>
      <c r="I63" s="69"/>
      <c r="J63" s="53"/>
      <c r="K63" s="53"/>
    </row>
    <row r="64" spans="2:11" hidden="1" x14ac:dyDescent="0.2">
      <c r="B64" s="68"/>
      <c r="C64" s="69"/>
      <c r="D64" s="69"/>
      <c r="E64" s="70"/>
      <c r="F64" s="70"/>
      <c r="G64" s="71"/>
      <c r="H64" s="72"/>
      <c r="I64" s="69"/>
      <c r="J64" s="53"/>
      <c r="K64" s="53"/>
    </row>
    <row r="65" spans="2:11" hidden="1" x14ac:dyDescent="0.2">
      <c r="B65" s="68"/>
      <c r="C65" s="69"/>
      <c r="D65" s="69"/>
      <c r="E65" s="70"/>
      <c r="F65" s="70"/>
      <c r="G65" s="71"/>
      <c r="H65" s="72"/>
      <c r="I65" s="69"/>
      <c r="J65" s="53"/>
      <c r="K65" s="53"/>
    </row>
    <row r="66" spans="2:11" hidden="1" x14ac:dyDescent="0.2">
      <c r="B66" s="68"/>
      <c r="C66" s="69"/>
      <c r="D66" s="69"/>
      <c r="E66" s="70"/>
      <c r="F66" s="70"/>
      <c r="G66" s="71"/>
      <c r="H66" s="72"/>
      <c r="I66" s="69"/>
      <c r="J66" s="53"/>
      <c r="K66" s="53"/>
    </row>
    <row r="67" spans="2:11" hidden="1" x14ac:dyDescent="0.2">
      <c r="B67" s="68"/>
      <c r="C67" s="69"/>
      <c r="D67" s="69"/>
      <c r="E67" s="70"/>
      <c r="F67" s="70"/>
      <c r="G67" s="71"/>
      <c r="H67" s="72"/>
      <c r="I67" s="69"/>
      <c r="J67" s="53"/>
      <c r="K67" s="53"/>
    </row>
    <row r="68" spans="2:11" x14ac:dyDescent="0.2">
      <c r="B68" s="73"/>
      <c r="C68" s="12"/>
      <c r="D68" s="12"/>
      <c r="E68" s="12"/>
      <c r="F68" s="12"/>
      <c r="G68" s="74"/>
      <c r="H68" s="12"/>
      <c r="I68" s="12"/>
    </row>
  </sheetData>
  <mergeCells count="66">
    <mergeCell ref="B2:B5"/>
    <mergeCell ref="C2:H2"/>
    <mergeCell ref="I2:I5"/>
    <mergeCell ref="C3:H3"/>
    <mergeCell ref="C4:H4"/>
    <mergeCell ref="C5:F5"/>
    <mergeCell ref="G5:H5"/>
    <mergeCell ref="B6:I6"/>
    <mergeCell ref="B7:I7"/>
    <mergeCell ref="B8:I8"/>
    <mergeCell ref="D9:E9"/>
    <mergeCell ref="F9:I9"/>
    <mergeCell ref="D10:E10"/>
    <mergeCell ref="F10:G10"/>
    <mergeCell ref="C11:F11"/>
    <mergeCell ref="H11:I11"/>
    <mergeCell ref="C12:F12"/>
    <mergeCell ref="H12:I12"/>
    <mergeCell ref="C13:I13"/>
    <mergeCell ref="C14:I14"/>
    <mergeCell ref="C15:F15"/>
    <mergeCell ref="H15:I15"/>
    <mergeCell ref="C16:F16"/>
    <mergeCell ref="H16:I16"/>
    <mergeCell ref="C17:I17"/>
    <mergeCell ref="C18:I18"/>
    <mergeCell ref="C19:I19"/>
    <mergeCell ref="C20:I20"/>
    <mergeCell ref="B21:B22"/>
    <mergeCell ref="C21:E21"/>
    <mergeCell ref="F21:I21"/>
    <mergeCell ref="C22:E22"/>
    <mergeCell ref="F22:I22"/>
    <mergeCell ref="C23:E23"/>
    <mergeCell ref="F23:I23"/>
    <mergeCell ref="C24:E24"/>
    <mergeCell ref="F24:I24"/>
    <mergeCell ref="C25:E25"/>
    <mergeCell ref="G25:I25"/>
    <mergeCell ref="C26:E26"/>
    <mergeCell ref="G26:I26"/>
    <mergeCell ref="C27:E27"/>
    <mergeCell ref="G27:I27"/>
    <mergeCell ref="B28:I28"/>
    <mergeCell ref="C42:I42"/>
    <mergeCell ref="B43:I43"/>
    <mergeCell ref="B44:I48"/>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700-000000000000}">
      <formula1>$M$15:$M$18</formula1>
    </dataValidation>
    <dataValidation type="list" allowBlank="1" showInputMessage="1" showErrorMessage="1" sqref="C12:F12" xr:uid="{00000000-0002-0000-0700-000001000000}">
      <formula1>$M$9:$M$12</formula1>
    </dataValidation>
    <dataValidation type="list" allowBlank="1" showInputMessage="1" showErrorMessage="1" sqref="K15" xr:uid="{00000000-0002-0000-0700-000002000000}">
      <formula1>O20:O22</formula1>
    </dataValidation>
    <dataValidation type="list" allowBlank="1" showInputMessage="1" showErrorMessage="1" sqref="H15:J15" xr:uid="{00000000-0002-0000-0700-000003000000}">
      <formula1>M20:M22</formula1>
    </dataValidation>
    <dataValidation type="list" allowBlank="1" showInputMessage="1" showErrorMessage="1" sqref="J13:K13" xr:uid="{00000000-0002-0000-0700-000004000000}">
      <formula1>$M$24:$M$31</formula1>
    </dataValidation>
    <dataValidation type="list" allowBlank="1" showInputMessage="1" showErrorMessage="1" sqref="C13:I13" xr:uid="{00000000-0002-0000-0700-000005000000}">
      <formula1>$N$17:$N$24</formula1>
    </dataValidation>
    <dataValidation type="list" allowBlank="1" showInputMessage="1" showErrorMessage="1" sqref="H16:I16" xr:uid="{00000000-0002-0000-0700-000006000000}">
      <formula1>$N$8:$N$11</formula1>
    </dataValidation>
    <dataValidation type="list" allowBlank="1" showInputMessage="1" showErrorMessage="1" sqref="C10 I10" xr:uid="{00000000-0002-0000-07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L30"/>
  <sheetViews>
    <sheetView topLeftCell="A7" workbookViewId="0">
      <selection activeCell="B14" sqref="B14:K19"/>
    </sheetView>
  </sheetViews>
  <sheetFormatPr baseColWidth="10" defaultRowHeight="15" x14ac:dyDescent="0.25"/>
  <cols>
    <col min="1" max="1" width="1.28515625" customWidth="1"/>
    <col min="2" max="2" width="20.140625" style="61" customWidth="1"/>
    <col min="3" max="3" width="34.5703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05"/>
      <c r="C1" s="408" t="s">
        <v>24</v>
      </c>
      <c r="D1" s="409"/>
      <c r="E1" s="409"/>
      <c r="F1" s="409"/>
      <c r="G1" s="409"/>
      <c r="H1" s="410"/>
      <c r="I1" s="411"/>
      <c r="J1" s="412"/>
    </row>
    <row r="2" spans="2:11" ht="18" customHeight="1" thickBot="1" x14ac:dyDescent="0.3">
      <c r="B2" s="406"/>
      <c r="C2" s="417" t="s">
        <v>25</v>
      </c>
      <c r="D2" s="418"/>
      <c r="E2" s="418"/>
      <c r="F2" s="418"/>
      <c r="G2" s="418"/>
      <c r="H2" s="419"/>
      <c r="I2" s="413"/>
      <c r="J2" s="414"/>
    </row>
    <row r="3" spans="2:11" ht="18" customHeight="1" thickBot="1" x14ac:dyDescent="0.3">
      <c r="B3" s="406"/>
      <c r="C3" s="417" t="s">
        <v>183</v>
      </c>
      <c r="D3" s="418"/>
      <c r="E3" s="418"/>
      <c r="F3" s="418"/>
      <c r="G3" s="418"/>
      <c r="H3" s="419"/>
      <c r="I3" s="413"/>
      <c r="J3" s="414"/>
    </row>
    <row r="4" spans="2:11" ht="18" customHeight="1" thickBot="1" x14ac:dyDescent="0.3">
      <c r="B4" s="407"/>
      <c r="C4" s="417" t="s">
        <v>143</v>
      </c>
      <c r="D4" s="418"/>
      <c r="E4" s="418"/>
      <c r="F4" s="419"/>
      <c r="G4" s="420" t="s">
        <v>190</v>
      </c>
      <c r="H4" s="421"/>
      <c r="I4" s="415"/>
      <c r="J4" s="416"/>
    </row>
    <row r="5" spans="2:11" ht="18" customHeight="1" thickBot="1" x14ac:dyDescent="0.3">
      <c r="B5" s="57"/>
      <c r="C5" s="58"/>
      <c r="D5" s="58"/>
      <c r="E5" s="58"/>
      <c r="F5" s="58"/>
      <c r="G5" s="58"/>
      <c r="H5" s="58"/>
      <c r="I5" s="58"/>
      <c r="J5" s="59"/>
    </row>
    <row r="6" spans="2:11" ht="51.75" customHeight="1" thickBot="1" x14ac:dyDescent="0.3">
      <c r="B6" s="1" t="s">
        <v>199</v>
      </c>
      <c r="C6" s="424" t="str">
        <f>+'[5]Sección 1. Metas - Magnitud'!C7</f>
        <v>1032 - Gestión y control de tránsito y transporte</v>
      </c>
      <c r="D6" s="425"/>
      <c r="E6" s="426"/>
      <c r="F6" s="60"/>
      <c r="G6" s="58"/>
      <c r="H6" s="58"/>
      <c r="I6" s="58"/>
      <c r="J6" s="59"/>
    </row>
    <row r="7" spans="2:11" ht="32.25" customHeight="1" thickBot="1" x14ac:dyDescent="0.3">
      <c r="B7" s="2" t="s">
        <v>0</v>
      </c>
      <c r="C7" s="424" t="str">
        <f>+'[5]Sección 1. Metas - Magnitud'!C8:F8</f>
        <v>Dirección de Control y Vigilancia</v>
      </c>
      <c r="D7" s="425"/>
      <c r="E7" s="426"/>
      <c r="F7" s="60"/>
      <c r="G7" s="58"/>
      <c r="H7" s="58"/>
      <c r="I7" s="58"/>
      <c r="J7" s="59"/>
    </row>
    <row r="8" spans="2:11" ht="32.25" customHeight="1" thickBot="1" x14ac:dyDescent="0.3">
      <c r="B8" s="2" t="s">
        <v>144</v>
      </c>
      <c r="C8" s="424" t="str">
        <f>+'[5]Sección 1. Metas - Magnitud'!C9:F9</f>
        <v>Subsecretaría de Servicios de la Movilidad</v>
      </c>
      <c r="D8" s="425"/>
      <c r="E8" s="426"/>
      <c r="F8" s="4"/>
      <c r="G8" s="58"/>
      <c r="H8" s="58"/>
      <c r="I8" s="58"/>
      <c r="J8" s="59"/>
    </row>
    <row r="9" spans="2:11" ht="33.75" customHeight="1" thickBot="1" x14ac:dyDescent="0.3">
      <c r="B9" s="2" t="s">
        <v>28</v>
      </c>
      <c r="C9" s="424" t="s">
        <v>184</v>
      </c>
      <c r="D9" s="425"/>
      <c r="E9" s="426"/>
      <c r="F9" s="60"/>
      <c r="G9" s="58"/>
      <c r="H9" s="58"/>
      <c r="I9" s="58"/>
      <c r="J9" s="59"/>
    </row>
    <row r="10" spans="2:11" ht="33.75" customHeight="1" thickBot="1" x14ac:dyDescent="0.3">
      <c r="B10" s="106" t="s">
        <v>197</v>
      </c>
      <c r="C10" s="424" t="str">
        <f>+'[6]HV 14'!F9</f>
        <v>14. Realizar 241 visitas administrativas y de seguimiento a empresas prestadoras del servicio público de transporte.</v>
      </c>
      <c r="D10" s="425"/>
      <c r="E10" s="426"/>
      <c r="F10" s="60"/>
      <c r="G10" s="58"/>
      <c r="H10" s="58"/>
      <c r="I10" s="58"/>
      <c r="J10" s="59"/>
    </row>
    <row r="11" spans="2:11" ht="34.5" customHeight="1" x14ac:dyDescent="0.25"/>
    <row r="12" spans="2:11" ht="21.75" customHeight="1" x14ac:dyDescent="0.25">
      <c r="B12" s="434" t="s">
        <v>218</v>
      </c>
      <c r="C12" s="435"/>
      <c r="D12" s="435"/>
      <c r="E12" s="435"/>
      <c r="F12" s="435"/>
      <c r="G12" s="435"/>
      <c r="H12" s="436"/>
      <c r="I12" s="569" t="s">
        <v>145</v>
      </c>
      <c r="J12" s="570"/>
      <c r="K12" s="570"/>
    </row>
    <row r="13" spans="2:11" s="62" customFormat="1" ht="30" customHeight="1" x14ac:dyDescent="0.25">
      <c r="B13" s="136" t="s">
        <v>146</v>
      </c>
      <c r="C13" s="136" t="s">
        <v>147</v>
      </c>
      <c r="D13" s="136" t="s">
        <v>196</v>
      </c>
      <c r="E13" s="136" t="s">
        <v>148</v>
      </c>
      <c r="F13" s="136" t="s">
        <v>149</v>
      </c>
      <c r="G13" s="136" t="s">
        <v>191</v>
      </c>
      <c r="H13" s="136" t="s">
        <v>192</v>
      </c>
      <c r="I13" s="135" t="s">
        <v>193</v>
      </c>
      <c r="J13" s="135" t="s">
        <v>194</v>
      </c>
      <c r="K13" s="135" t="s">
        <v>195</v>
      </c>
    </row>
    <row r="14" spans="2:11" s="62" customFormat="1" x14ac:dyDescent="0.25">
      <c r="B14" s="154"/>
      <c r="C14" s="155"/>
      <c r="D14" s="156"/>
      <c r="E14" s="157"/>
      <c r="F14" s="155"/>
      <c r="G14" s="156"/>
      <c r="H14" s="158"/>
      <c r="I14" s="159"/>
      <c r="J14" s="160"/>
      <c r="K14" s="161"/>
    </row>
    <row r="15" spans="2:11" ht="165" customHeight="1" x14ac:dyDescent="0.25">
      <c r="B15" s="154"/>
      <c r="C15" s="162"/>
      <c r="D15" s="156"/>
      <c r="E15" s="163"/>
      <c r="F15" s="164"/>
      <c r="G15" s="156"/>
      <c r="H15" s="158"/>
      <c r="I15" s="159"/>
      <c r="J15" s="160"/>
      <c r="K15" s="567"/>
    </row>
    <row r="16" spans="2:11" x14ac:dyDescent="0.25">
      <c r="B16" s="154"/>
      <c r="C16" s="155"/>
      <c r="D16" s="156"/>
      <c r="E16" s="157"/>
      <c r="F16" s="155"/>
      <c r="G16" s="156"/>
      <c r="H16" s="158"/>
      <c r="I16" s="159"/>
      <c r="J16" s="160"/>
      <c r="K16" s="568"/>
    </row>
    <row r="17" spans="2:12" x14ac:dyDescent="0.25">
      <c r="B17" s="154"/>
      <c r="C17" s="165"/>
      <c r="D17" s="156"/>
      <c r="E17" s="157"/>
      <c r="F17" s="165"/>
      <c r="G17" s="156"/>
      <c r="H17" s="166"/>
      <c r="I17" s="159"/>
      <c r="J17" s="160"/>
      <c r="K17" s="161"/>
    </row>
    <row r="18" spans="2:12" x14ac:dyDescent="0.25">
      <c r="B18" s="154"/>
      <c r="C18" s="165"/>
      <c r="D18" s="156"/>
      <c r="E18" s="157"/>
      <c r="F18" s="165"/>
      <c r="G18" s="156"/>
      <c r="H18" s="166"/>
      <c r="I18" s="167"/>
      <c r="J18" s="160"/>
      <c r="K18" s="168"/>
    </row>
    <row r="19" spans="2:12" ht="15" customHeight="1" x14ac:dyDescent="0.25">
      <c r="B19" s="563" t="s">
        <v>17</v>
      </c>
      <c r="C19" s="564"/>
      <c r="D19" s="169">
        <f>SUM(D15:D16)</f>
        <v>0</v>
      </c>
      <c r="E19" s="565" t="s">
        <v>17</v>
      </c>
      <c r="F19" s="566"/>
      <c r="G19" s="169">
        <v>1</v>
      </c>
      <c r="H19" s="170"/>
      <c r="I19" s="171">
        <f>SUM(I14:I18)</f>
        <v>0</v>
      </c>
      <c r="J19" s="172"/>
      <c r="K19" s="172"/>
    </row>
    <row r="23" spans="2:12" x14ac:dyDescent="0.25">
      <c r="L23" s="143"/>
    </row>
    <row r="24" spans="2:12" x14ac:dyDescent="0.25">
      <c r="L24" s="143"/>
    </row>
    <row r="25" spans="2:12" x14ac:dyDescent="0.25">
      <c r="L25" s="143"/>
    </row>
    <row r="26" spans="2:12" x14ac:dyDescent="0.25">
      <c r="L26" s="143"/>
    </row>
    <row r="27" spans="2:12" x14ac:dyDescent="0.25">
      <c r="L27" s="143"/>
    </row>
    <row r="28" spans="2:12" x14ac:dyDescent="0.25">
      <c r="L28" s="143"/>
    </row>
    <row r="30" spans="2:12" x14ac:dyDescent="0.25">
      <c r="L30" s="144"/>
    </row>
  </sheetData>
  <mergeCells count="17">
    <mergeCell ref="B1:B4"/>
    <mergeCell ref="C1:H1"/>
    <mergeCell ref="I1:J4"/>
    <mergeCell ref="C2:H2"/>
    <mergeCell ref="C3:H3"/>
    <mergeCell ref="C4:F4"/>
    <mergeCell ref="G4:H4"/>
    <mergeCell ref="C8:E8"/>
    <mergeCell ref="C9:E9"/>
    <mergeCell ref="B12:H12"/>
    <mergeCell ref="C6:E6"/>
    <mergeCell ref="C7:E7"/>
    <mergeCell ref="B19:C19"/>
    <mergeCell ref="E19:F19"/>
    <mergeCell ref="K15:K16"/>
    <mergeCell ref="C10:E10"/>
    <mergeCell ref="I12:K12"/>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J9:N27"/>
  <sheetViews>
    <sheetView workbookViewId="0">
      <selection activeCell="G36" sqref="G36"/>
    </sheetView>
  </sheetViews>
  <sheetFormatPr baseColWidth="10" defaultRowHeight="15" x14ac:dyDescent="0.25"/>
  <sheetData>
    <row r="9" spans="10:12" x14ac:dyDescent="0.25">
      <c r="K9" s="142" t="s">
        <v>213</v>
      </c>
      <c r="L9" s="142" t="s">
        <v>214</v>
      </c>
    </row>
    <row r="10" spans="10:12" x14ac:dyDescent="0.25">
      <c r="J10" s="139" t="s">
        <v>208</v>
      </c>
      <c r="K10" s="139">
        <v>77</v>
      </c>
      <c r="L10" s="139">
        <v>2</v>
      </c>
    </row>
    <row r="11" spans="10:12" x14ac:dyDescent="0.25">
      <c r="J11" s="108"/>
      <c r="K11" s="108"/>
      <c r="L11" s="108">
        <v>37</v>
      </c>
    </row>
    <row r="12" spans="10:12" x14ac:dyDescent="0.25">
      <c r="J12" s="108"/>
      <c r="K12" s="108"/>
      <c r="L12" s="108">
        <v>43</v>
      </c>
    </row>
    <row r="13" spans="10:12" x14ac:dyDescent="0.25">
      <c r="K13" s="108" t="s">
        <v>4</v>
      </c>
      <c r="L13" s="137">
        <f>SUM(L10:L12)</f>
        <v>82</v>
      </c>
    </row>
    <row r="14" spans="10:12" x14ac:dyDescent="0.25">
      <c r="J14" s="139" t="s">
        <v>209</v>
      </c>
      <c r="K14" s="139">
        <v>115</v>
      </c>
      <c r="L14" s="139">
        <v>16</v>
      </c>
    </row>
    <row r="15" spans="10:12" x14ac:dyDescent="0.25">
      <c r="J15" s="108"/>
      <c r="K15" s="108"/>
      <c r="L15" s="108">
        <v>27</v>
      </c>
    </row>
    <row r="16" spans="10:12" x14ac:dyDescent="0.25">
      <c r="J16" s="108"/>
      <c r="K16" s="108"/>
      <c r="L16" s="108">
        <v>10</v>
      </c>
    </row>
    <row r="17" spans="10:14" x14ac:dyDescent="0.25">
      <c r="J17" s="108"/>
      <c r="K17" s="108" t="s">
        <v>4</v>
      </c>
      <c r="L17" s="137">
        <f>SUM(L14:L16)</f>
        <v>53</v>
      </c>
    </row>
    <row r="18" spans="10:14" x14ac:dyDescent="0.25">
      <c r="J18" s="139" t="s">
        <v>210</v>
      </c>
      <c r="K18" s="139">
        <v>7</v>
      </c>
      <c r="L18" s="139">
        <v>13</v>
      </c>
    </row>
    <row r="19" spans="10:14" x14ac:dyDescent="0.25">
      <c r="J19" s="108"/>
      <c r="K19" s="108"/>
      <c r="L19" s="108">
        <v>14</v>
      </c>
    </row>
    <row r="20" spans="10:14" x14ac:dyDescent="0.25">
      <c r="J20" s="108"/>
      <c r="K20" s="108"/>
      <c r="L20" s="108">
        <v>10</v>
      </c>
    </row>
    <row r="21" spans="10:14" x14ac:dyDescent="0.25">
      <c r="J21" s="108"/>
      <c r="K21" s="108" t="s">
        <v>4</v>
      </c>
      <c r="L21" s="137">
        <f>SUM(L18:L20)</f>
        <v>37</v>
      </c>
    </row>
    <row r="22" spans="10:14" x14ac:dyDescent="0.25">
      <c r="J22" s="139" t="s">
        <v>211</v>
      </c>
      <c r="K22" s="139">
        <v>52</v>
      </c>
      <c r="L22" s="139">
        <v>10</v>
      </c>
    </row>
    <row r="23" spans="10:14" x14ac:dyDescent="0.25">
      <c r="J23" s="108"/>
      <c r="K23" s="108"/>
      <c r="L23" s="108">
        <v>0</v>
      </c>
    </row>
    <row r="24" spans="10:14" x14ac:dyDescent="0.25">
      <c r="J24" s="108"/>
      <c r="K24" s="108"/>
      <c r="L24" s="108">
        <v>59</v>
      </c>
    </row>
    <row r="25" spans="10:14" x14ac:dyDescent="0.25">
      <c r="J25" s="108"/>
      <c r="K25" s="108" t="s">
        <v>4</v>
      </c>
      <c r="L25" s="137">
        <f>SUM(L22:L24)</f>
        <v>69</v>
      </c>
    </row>
    <row r="27" spans="10:14" x14ac:dyDescent="0.25">
      <c r="J27" s="140" t="s">
        <v>212</v>
      </c>
      <c r="K27" s="140">
        <f>SUM(K10:K22)</f>
        <v>251</v>
      </c>
      <c r="L27" s="140">
        <f>+L13+L17+L21+L25</f>
        <v>241</v>
      </c>
      <c r="M27" s="141">
        <f>+L27/K27</f>
        <v>0.96015936254980083</v>
      </c>
      <c r="N27" s="138"/>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D15" sqref="D15:D35"/>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Sección 3. Metas Producto</vt:lpstr>
      <vt:lpstr>MP - SIT</vt:lpstr>
      <vt:lpstr>Act.Meta_SIT</vt:lpstr>
      <vt:lpstr>META 1</vt:lpstr>
      <vt:lpstr>META 2</vt:lpstr>
      <vt:lpstr>META 3</vt:lpstr>
      <vt:lpstr>META 4</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ANDRES</cp:lastModifiedBy>
  <cp:lastPrinted>2018-04-10T15:28:46Z</cp:lastPrinted>
  <dcterms:created xsi:type="dcterms:W3CDTF">2010-03-25T16:40:43Z</dcterms:created>
  <dcterms:modified xsi:type="dcterms:W3CDTF">2020-11-11T21:58:40Z</dcterms:modified>
</cp:coreProperties>
</file>