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printerSettings/printerSettings1.bin" ContentType="application/vnd.openxmlformats-officedocument.spreadsheetml.printerSettings"/>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printerSettings/printerSettings2.bin" ContentType="application/vnd.openxmlformats-officedocument.spreadsheetml.printerSettings"/>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printerSettings/printerSettings3.bin" ContentType="application/vnd.openxmlformats-officedocument.spreadsheetml.printerSettings"/>
  <Override PartName="/xl/drawings/drawing9.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printerSettings/printerSettings4.bin" ContentType="application/vnd.openxmlformats-officedocument.spreadsheetml.printerSettings"/>
  <Override PartName="/xl/drawings/drawing10.xml" ContentType="application/vnd.openxmlformats-officedocument.drawing+xml"/>
  <Override PartName="/xl/comments7.xml" ContentType="application/vnd.openxmlformats-officedocument.spreadsheetml.comments+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ANDRES\Documents\CARPETAANDRES\DICIEMBRE\Obligacion5\INDICADORES\REPORTENOVIEMBRE\"/>
    </mc:Choice>
  </mc:AlternateContent>
  <xr:revisionPtr revIDLastSave="0" documentId="13_ncr:1_{4842968E-B165-47AD-95C9-FDC8760950A7}" xr6:coauthVersionLast="45" xr6:coauthVersionMax="45" xr10:uidLastSave="{00000000-0000-0000-0000-000000000000}"/>
  <bookViews>
    <workbookView xWindow="-120" yWindow="-120" windowWidth="20730" windowHeight="1116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79" r:id="rId5"/>
    <sheet name="META 3" sheetId="85" r:id="rId6"/>
    <sheet name="META 4" sheetId="84" r:id="rId7"/>
    <sheet name="META 5" sheetId="83" r:id="rId8"/>
    <sheet name="META 6" sheetId="82" r:id="rId9"/>
    <sheet name="META 7" sheetId="81"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0">'Sección 3. Metas Producto'!$A$2:$AF$12</definedName>
    <definedName name="CONDICION_POBLACIONAL" localSheetId="3">#REF!</definedName>
    <definedName name="CONDICION_POBLACIONAL" localSheetId="6">#REF!</definedName>
    <definedName name="CONDICION_POBLACIONAL" localSheetId="9">#REF!</definedName>
    <definedName name="CONDICION_POBLACIONAL">#REF!</definedName>
    <definedName name="GRUPO_ETAREO" localSheetId="3">#REF!</definedName>
    <definedName name="GRUPO_ETAREO" localSheetId="6">#REF!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85" l="1"/>
  <c r="E31" i="85"/>
  <c r="E30" i="85"/>
  <c r="E29" i="85"/>
  <c r="E28" i="85"/>
  <c r="G27" i="85"/>
  <c r="H27" i="85" s="1"/>
  <c r="I27" i="85" s="1"/>
  <c r="F27" i="85"/>
  <c r="E27" i="85"/>
  <c r="E32" i="84" l="1"/>
  <c r="E31" i="84"/>
  <c r="E30" i="84"/>
  <c r="E29" i="84"/>
  <c r="E28" i="84"/>
  <c r="G27" i="84"/>
  <c r="C27" i="84"/>
  <c r="F27" i="84" s="1"/>
  <c r="H27" i="84" l="1"/>
  <c r="I27" i="84" s="1"/>
  <c r="E27" i="84"/>
  <c r="E32" i="83" l="1"/>
  <c r="E31" i="83"/>
  <c r="E30" i="83"/>
  <c r="E29" i="83"/>
  <c r="E28" i="83"/>
  <c r="G27" i="83"/>
  <c r="H27" i="83" s="1"/>
  <c r="I27" i="83" s="1"/>
  <c r="F27" i="83"/>
  <c r="E27" i="83"/>
  <c r="C11" i="83"/>
  <c r="E32" i="82" l="1"/>
  <c r="E31" i="82"/>
  <c r="E30" i="82"/>
  <c r="E29" i="82"/>
  <c r="E28" i="82"/>
  <c r="G27" i="82"/>
  <c r="D27" i="82"/>
  <c r="E27" i="82" s="1"/>
  <c r="C27" i="82"/>
  <c r="F27" i="82" s="1"/>
  <c r="F20" i="82"/>
  <c r="F19" i="82"/>
  <c r="C11" i="82"/>
  <c r="H27" i="82" l="1"/>
  <c r="I27" i="82" s="1"/>
  <c r="E33" i="81" l="1"/>
  <c r="E32" i="81"/>
  <c r="E31" i="81"/>
  <c r="E30" i="81"/>
  <c r="E29" i="81"/>
  <c r="E28" i="81"/>
  <c r="F27" i="81"/>
  <c r="D27" i="81"/>
  <c r="G27" i="81" s="1"/>
  <c r="H27" i="81" s="1"/>
  <c r="I27" i="81" s="1"/>
  <c r="F20" i="81"/>
  <c r="F19" i="81"/>
  <c r="C11" i="81"/>
  <c r="E27" i="81" l="1"/>
  <c r="E32" i="80" l="1"/>
  <c r="E31" i="80"/>
  <c r="E30" i="80"/>
  <c r="E29" i="80"/>
  <c r="E28" i="80"/>
  <c r="G27" i="80"/>
  <c r="H27" i="80" s="1"/>
  <c r="I27" i="80" s="1"/>
  <c r="F27" i="80"/>
  <c r="E32" i="79" l="1"/>
  <c r="E31" i="79"/>
  <c r="E30" i="79"/>
  <c r="E29" i="79"/>
  <c r="E28" i="79"/>
  <c r="G27" i="79"/>
  <c r="H27" i="79" s="1"/>
  <c r="I27" i="79" s="1"/>
  <c r="C27" i="79"/>
  <c r="F27" i="79"/>
  <c r="E27" i="79"/>
  <c r="I18" i="63"/>
  <c r="G18" i="63"/>
  <c r="D18" i="63"/>
  <c r="C8" i="63"/>
  <c r="C7" i="63"/>
  <c r="C6" i="63"/>
  <c r="D30" i="62"/>
  <c r="D31" i="62"/>
  <c r="H31" i="62" s="1"/>
  <c r="O13" i="5"/>
  <c r="AA13" i="5" s="1"/>
  <c r="AB13" i="5" s="1"/>
  <c r="K27" i="66"/>
  <c r="L25" i="66"/>
  <c r="L21" i="66"/>
  <c r="L27" i="66" s="1"/>
  <c r="M27" i="66" s="1"/>
  <c r="L17" i="66"/>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AC21" i="5"/>
  <c r="B21" i="5"/>
  <c r="I19" i="5"/>
  <c r="B19" i="5"/>
  <c r="I17" i="5"/>
  <c r="B17" i="5"/>
  <c r="F30" i="47"/>
  <c r="F31" i="47"/>
  <c r="D30" i="47"/>
  <c r="I30" i="47" s="1"/>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s="1"/>
  <c r="J15" i="5"/>
  <c r="I30" i="62"/>
  <c r="D32" i="62"/>
  <c r="I31" i="62"/>
  <c r="AC19" i="5"/>
  <c r="F32" i="47"/>
  <c r="I32" i="62"/>
  <c r="D33" i="62"/>
  <c r="D34" i="62" s="1"/>
  <c r="I15" i="5"/>
  <c r="AC15" i="5" s="1"/>
  <c r="AA15" i="5"/>
  <c r="AC17" i="5"/>
  <c r="F31" i="62"/>
  <c r="F32" i="62" s="1"/>
  <c r="H30" i="62"/>
  <c r="I33" i="62"/>
  <c r="F33" i="47"/>
  <c r="F34" i="47"/>
  <c r="F35" i="47" s="1"/>
  <c r="F36" i="47" s="1"/>
  <c r="F37" i="47" s="1"/>
  <c r="F38" i="47" s="1"/>
  <c r="F39" i="47" s="1"/>
  <c r="F40" i="47" s="1"/>
  <c r="F41" i="47" s="1"/>
  <c r="F33" i="62" l="1"/>
  <c r="H32" i="62"/>
  <c r="D35" i="62"/>
  <c r="I34" i="62"/>
  <c r="AC13" i="5"/>
  <c r="H30" i="47"/>
  <c r="D31" i="47"/>
  <c r="D32" i="47" l="1"/>
  <c r="H31" i="47"/>
  <c r="I31" i="47"/>
  <c r="I35" i="62"/>
  <c r="D36" i="62"/>
  <c r="F34" i="62"/>
  <c r="H33" i="62"/>
  <c r="F35" i="62" l="1"/>
  <c r="H34" i="62"/>
  <c r="I36" i="62"/>
  <c r="D37" i="62"/>
  <c r="D33" i="47"/>
  <c r="I32" i="47"/>
  <c r="H32" i="47"/>
  <c r="I37" i="62" l="1"/>
  <c r="D38" i="62"/>
  <c r="I33" i="47"/>
  <c r="H33" i="47"/>
  <c r="D34" i="47"/>
  <c r="F36" i="62"/>
  <c r="H35" i="62"/>
  <c r="H34" i="47" l="1"/>
  <c r="I34" i="47"/>
  <c r="D35" i="47"/>
  <c r="F37" i="62"/>
  <c r="H36" i="62"/>
  <c r="D39" i="62"/>
  <c r="I38" i="62"/>
  <c r="F38" i="62" l="1"/>
  <c r="H37" i="62"/>
  <c r="D36" i="47"/>
  <c r="H35" i="47"/>
  <c r="I35" i="47"/>
  <c r="D40" i="62"/>
  <c r="I39" i="62"/>
  <c r="D37" i="47" l="1"/>
  <c r="H36" i="47"/>
  <c r="I36" i="47"/>
  <c r="I40" i="62"/>
  <c r="D41" i="62"/>
  <c r="F39" i="62"/>
  <c r="H38" i="62"/>
  <c r="F40" i="62" l="1"/>
  <c r="H39" i="62"/>
  <c r="I41" i="62"/>
  <c r="I37" i="47"/>
  <c r="H37" i="47"/>
  <c r="D38" i="47"/>
  <c r="I38" i="47" l="1"/>
  <c r="D39" i="47"/>
  <c r="H38" i="47"/>
  <c r="F41" i="62"/>
  <c r="H41" i="62" s="1"/>
  <c r="H40" i="62"/>
  <c r="D40" i="47" l="1"/>
  <c r="H39" i="47"/>
  <c r="I39" i="47"/>
  <c r="I40" i="47" l="1"/>
  <c r="H40" i="47"/>
  <c r="D41" i="47"/>
  <c r="I41" i="47" l="1"/>
  <c r="H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2B148F55-7C00-4484-AF7D-A9E20BB00375}">
      <text>
        <r>
          <rPr>
            <sz val="9"/>
            <color indexed="81"/>
            <rFont val="Tahoma"/>
            <family val="2"/>
          </rPr>
          <t xml:space="preserve">El código SEGPLAN: corresponde al número asignado para la meta en el  SEGPLAN.
</t>
        </r>
      </text>
    </comment>
    <comment ref="D6" authorId="0" shapeId="0" xr:uid="{D46D3D6D-49E0-4095-8019-BE224D70211F}">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8E3731E-E4CE-45BE-A4C5-6C13A9E2C7CC}">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CBAFDA5-9F2E-428F-8749-74CDCBAE684D}">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47E29CEE-B1D6-4129-9733-E0F12C3D76AF}">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24D52BE4-C3FA-494D-AFC1-1039E0AE201B}">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BF4CD92D-3327-452F-8A19-81116AE056AE}">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6963EA16-F286-43B3-A3FA-0E465740BBDE}">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A33333D-3480-49DB-B6B5-1B45D564901B}">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7DB7D26-9276-43D8-B25E-B19E32F73FA1}">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24AB23A-D232-4FD2-AF93-64B944E1295A}">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763036A4-7B00-4D72-9BA5-7EACDF829451}">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96A6E17-9B63-4FA5-92F2-BF934A5F2E8F}">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E3C80C2-9C6D-42E8-BCE8-19230282E38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3EA16560-28F4-4DBD-91C0-285D20C5CDA5}">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48C8775E-824E-42D4-8B4A-BD4B55C77929}">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4098BB80-E1F8-41B5-B759-527E6194A842}">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50BD4D4-8873-40ED-A5FA-B66A7478DC8D}">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94891290-3828-418A-971D-1451D22B6E95}">
      <text>
        <r>
          <rPr>
            <b/>
            <sz val="9"/>
            <color indexed="81"/>
            <rFont val="Tahoma"/>
            <family val="2"/>
          </rPr>
          <t xml:space="preserve">Nombre:
</t>
        </r>
        <r>
          <rPr>
            <sz val="9"/>
            <color indexed="81"/>
            <rFont val="Tahoma"/>
            <family val="2"/>
          </rPr>
          <t xml:space="preserve">Elemento que compone el indicador.
</t>
        </r>
      </text>
    </comment>
    <comment ref="B20" authorId="0" shapeId="0" xr:uid="{C9F3FFE3-4FE0-49FA-A0EE-D823E6DCC4DC}">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5D22FC25-0FFD-4CA7-AE65-91A22FD69AA7}">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244FDF26-5157-4CD7-8605-1BE172C2A973}">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52D4BBF-C17F-4B07-80AB-F86EDABB42CA}">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14C18739-FBB0-424C-88E9-2BE12BC7634C}">
      <text>
        <r>
          <rPr>
            <b/>
            <sz val="9"/>
            <color indexed="81"/>
            <rFont val="Tahoma"/>
            <family val="2"/>
          </rPr>
          <t>Acumulado cuatrienio:</t>
        </r>
        <r>
          <rPr>
            <sz val="9"/>
            <color indexed="81"/>
            <rFont val="Tahoma"/>
            <family val="2"/>
          </rPr>
          <t>Hace referencia al valor acumulado durante el cuatrienio</t>
        </r>
      </text>
    </comment>
    <comment ref="B23" authorId="0" shapeId="0" xr:uid="{68381308-2FD9-4B92-94E5-D34E0EC92BDA}">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3D977E6E-5206-445B-9706-39036A2DCEC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4306554-E0C6-4667-BDED-BAD49DC28FC8}">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9B135777-6575-4A05-84E3-584A448EA76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EF04BF79-625D-49D2-90C0-3903C723A9DE}">
      <text>
        <r>
          <rPr>
            <sz val="9"/>
            <color indexed="81"/>
            <rFont val="Tahoma"/>
            <family val="2"/>
          </rPr>
          <t xml:space="preserve">El código SEGPLAN: corresponde al número asignado para la meta en el  SEGPLAN.
</t>
        </r>
      </text>
    </comment>
    <comment ref="D6" authorId="0" shapeId="0" xr:uid="{62171A69-072B-4081-9E1E-BEE9C7E42423}">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FAC7256-59F8-41CD-BB63-3AA1E2E14F83}">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37138369-AFD5-4C31-BD5C-EFB1E8E1B8DA}">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93F3712-BC3A-4C7F-B65D-F721B112DE7E}">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1058FA38-37A1-498C-AA9A-B67A98E4315F}">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A2AD5D8D-746A-4762-B2FE-9041E2752A32}">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6E04647-F3BB-417A-936F-1D756999895A}">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177C8E29-DB23-452A-96F9-B34B5E85F70E}">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90C38F8C-0E16-4C2A-B1B6-F89BB3E198C7}">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F3C529B8-52C8-4216-9F4C-12400791F518}">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8A677D8D-7E16-41A0-88A7-B19BC738CEFE}">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10A8BCAA-DD24-4DF5-B933-AA56D08E3C22}">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CCF59ECF-9B13-42AE-85CF-314036DEFBCE}">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56F16DD0-F73F-43B6-8A07-C6B49717B931}">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3B918C99-CE0B-447D-B8B7-0D5386CB8048}">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92082AE4-EB61-4940-8B6E-B7F17D10D4E1}">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9E14AAD8-EEA3-420C-A95C-A21C7CF1512B}">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8EDBFDE-959E-4181-9D35-90225F036987}">
      <text>
        <r>
          <rPr>
            <b/>
            <sz val="9"/>
            <color indexed="81"/>
            <rFont val="Tahoma"/>
            <family val="2"/>
          </rPr>
          <t xml:space="preserve">Nombre:
</t>
        </r>
        <r>
          <rPr>
            <sz val="9"/>
            <color indexed="81"/>
            <rFont val="Tahoma"/>
            <family val="2"/>
          </rPr>
          <t xml:space="preserve">Elemento que compone el indicador.
</t>
        </r>
      </text>
    </comment>
    <comment ref="B20" authorId="0" shapeId="0" xr:uid="{813C64E4-DE09-48C1-80B5-C8C132A155F4}">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E98474BC-36CA-4025-85A5-0139F1E52EEC}">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8A0C7A74-BC86-43A8-9BEC-F3B6B2E4D553}">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21EDB194-28AB-4B37-B7D7-855978873E47}">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29EE9C96-76D9-4DC3-BE88-E4F39483281A}">
      <text>
        <r>
          <rPr>
            <b/>
            <sz val="9"/>
            <color indexed="81"/>
            <rFont val="Tahoma"/>
            <family val="2"/>
          </rPr>
          <t>Acumulado cuatrienio:</t>
        </r>
        <r>
          <rPr>
            <sz val="9"/>
            <color indexed="81"/>
            <rFont val="Tahoma"/>
            <family val="2"/>
          </rPr>
          <t>Hace referencia al valor acumulado durante el cuatrienio</t>
        </r>
      </text>
    </comment>
    <comment ref="B23" authorId="0" shapeId="0" xr:uid="{65372CEF-1858-45C1-A8B1-318E8090E8E3}">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B83E7D62-6201-4C72-91E3-52C13E0DF4DB}">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350AFCF-B8B2-48C6-9E5E-B155FD63A46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3E109FD4-D4AB-41CA-984C-A8C98ABD8C63}">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AB4D9B46-6BB7-4587-8936-DEB4230510C7}">
      <text>
        <r>
          <rPr>
            <sz val="9"/>
            <color indexed="81"/>
            <rFont val="Tahoma"/>
            <family val="2"/>
          </rPr>
          <t xml:space="preserve">El código SEGPLAN: corresponde al número asignado para la meta en el  SEGPLAN.
</t>
        </r>
      </text>
    </comment>
    <comment ref="D6" authorId="0" shapeId="0" xr:uid="{23FD45B5-2148-4B9E-9CB6-8B15EFA2D6F8}">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A721C47-6745-46E3-A017-47426961A354}">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EB5D95C1-371B-4927-BCF2-4F598CBC56FD}">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53CA5BBE-035D-41D1-9E47-BDAE02976D4B}">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3597F032-2614-4F68-B9E8-11C727E1C15C}">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FFD43927-917E-49D5-BCD9-78A02A723468}">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EA5BFA83-C235-4C50-B853-CA643688C4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F4C4EF8C-46D4-4A85-A138-9D4520489AE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F1F8EF0-F690-4D77-BF64-A4F2309774BA}">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91F50244-2820-4081-A915-CD5F6378E621}">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694B66A-4730-419C-A266-FE0EC2A64423}">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D43C6666-DF31-474F-B4ED-4D729152B9D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71B0C4A5-6DA1-494C-895A-DA75B6A8A2D6}">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49B8C5FC-DEE6-40EA-ACB7-107D3C21EC9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92E9EB1-5378-474E-BD47-894D94A88FAE}">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CF889FB5-1906-4DC3-9A06-836F66FFB15D}">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8CBC1C7E-23B8-4E22-B419-C6414EA67E17}">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C0FDC8F6-5BC2-4222-9116-5EBB6670E89D}">
      <text>
        <r>
          <rPr>
            <b/>
            <sz val="9"/>
            <color indexed="81"/>
            <rFont val="Tahoma"/>
            <family val="2"/>
          </rPr>
          <t xml:space="preserve">Nombre:
</t>
        </r>
        <r>
          <rPr>
            <sz val="9"/>
            <color indexed="81"/>
            <rFont val="Tahoma"/>
            <family val="2"/>
          </rPr>
          <t xml:space="preserve">Elemento que compone el indicador.
</t>
        </r>
      </text>
    </comment>
    <comment ref="B20" authorId="0" shapeId="0" xr:uid="{DD0E4AAB-37AB-426A-8DBB-99CFBEB8B667}">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D09AC49-B335-40B4-ADB8-6C0C1B148982}">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E6DD029-B423-47EB-8C8E-B3526F0673EA}">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333D92A2-D460-4ABD-A7F6-F6A66ADC5F88}">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A7C97A55-FA8C-493B-8502-D908E58390B0}">
      <text>
        <r>
          <rPr>
            <b/>
            <sz val="9"/>
            <color indexed="81"/>
            <rFont val="Tahoma"/>
            <family val="2"/>
          </rPr>
          <t>Acumulado cuatrienio:</t>
        </r>
        <r>
          <rPr>
            <sz val="9"/>
            <color indexed="81"/>
            <rFont val="Tahoma"/>
            <family val="2"/>
          </rPr>
          <t>Hace referencia al valor acumulado durante el cuatrienio</t>
        </r>
      </text>
    </comment>
    <comment ref="B23" authorId="0" shapeId="0" xr:uid="{F9A1CFA2-D393-48C7-80E5-CA242CDDAEDE}">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CC9F8CB6-2F97-4FB4-A937-AF4E4C4D6AB5}">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9E7B764A-0461-4E76-A5ED-00D237C79DDB}">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D35153BF-195D-4812-9382-3334350EFE9E}">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2CB9D829-0D16-4676-BCBD-38A109B20C28}">
      <text>
        <r>
          <rPr>
            <sz val="9"/>
            <color indexed="81"/>
            <rFont val="Tahoma"/>
            <family val="2"/>
          </rPr>
          <t xml:space="preserve">El código SEGPLAN: corresponde al número asignado para la meta en el  SEGPLAN.
</t>
        </r>
      </text>
    </comment>
    <comment ref="D6" authorId="0" shapeId="0" xr:uid="{3114FECA-39D1-478B-AA12-6964B8D53C25}">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1D474F13-A4FB-4760-BFAB-1A0FD2985E56}">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38F76A80-0B07-4E5F-A059-FB850BB21DD1}">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6282335-040E-46C1-BA78-B5FF47ABA73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C0A96980-BDCC-4B15-894F-E79C8BC93BFD}">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5AF17050-6679-4137-97BF-3DE9E2AD6AE7}">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5395439-DEB3-4ADD-870C-D3F72CAEA3A8}">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C6E6D78-8183-4F99-99C9-3E54E1B1A547}">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0120128-C88C-487B-8A79-BF7E1F9E605D}">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AE51D6B8-BCA1-495E-A252-6645BEF45774}">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4F175618-ED2F-467D-9E83-DE79E1B6FAFC}">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FCA2354C-A095-48C8-9999-D1ED0C50AE21}">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86A2E9A3-FA7D-4F75-A4E5-152E7BDC3ACA}">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4F456F63-E81B-4FE5-8812-B8A4A66804E8}">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266EF5F4-41EB-4E27-A4A8-7BDCCD980FE8}">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FC08017D-FD2C-48E9-A68E-951EEDAA1114}">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40D41453-D835-4272-B6CE-4994F8A29C3E}">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C761AFAC-2EC1-45CF-A048-4069B2E52C08}">
      <text>
        <r>
          <rPr>
            <b/>
            <sz val="9"/>
            <color indexed="81"/>
            <rFont val="Tahoma"/>
            <family val="2"/>
          </rPr>
          <t xml:space="preserve">Nombre:
</t>
        </r>
        <r>
          <rPr>
            <sz val="9"/>
            <color indexed="81"/>
            <rFont val="Tahoma"/>
            <family val="2"/>
          </rPr>
          <t xml:space="preserve">Elemento que compone el indicador.
</t>
        </r>
      </text>
    </comment>
    <comment ref="B20" authorId="0" shapeId="0" xr:uid="{1C2FB277-8D92-4BAE-B5B0-5042ABDFFC5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6CEDF3B3-E928-4676-B504-CC604D0D999C}">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B8BB937F-7853-4405-9016-EDF2E14B0C89}">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9B17958C-5164-4BC8-852A-05BF910A6FFE}">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EB6CB20F-740F-42B6-9C21-F40F6D68DDA7}">
      <text>
        <r>
          <rPr>
            <b/>
            <sz val="9"/>
            <color indexed="81"/>
            <rFont val="Tahoma"/>
            <family val="2"/>
          </rPr>
          <t>Acumulado cuatrienio:</t>
        </r>
        <r>
          <rPr>
            <sz val="9"/>
            <color indexed="81"/>
            <rFont val="Tahoma"/>
            <family val="2"/>
          </rPr>
          <t>Hace referencia al valor acumulado durante el cuatrienio</t>
        </r>
      </text>
    </comment>
    <comment ref="B23" authorId="0" shapeId="0" xr:uid="{157BD66D-B436-4EB4-BBAE-161443F026EC}">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DD40959A-049D-4D04-82CA-AEDBDC1FF2FC}">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5FC86FDA-3B57-4531-9DB8-527408BA83F2}">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86009733-2A06-4A09-86A4-A78A4384351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1319DB2C-E5AC-45CA-BBF4-09D052333268}">
      <text>
        <r>
          <rPr>
            <sz val="9"/>
            <color indexed="81"/>
            <rFont val="Tahoma"/>
            <family val="2"/>
          </rPr>
          <t xml:space="preserve">El código SEGPLAN: corresponde al número asignado para la meta en el  SEGPLAN.
</t>
        </r>
      </text>
    </comment>
    <comment ref="D6" authorId="0" shapeId="0" xr:uid="{208DE365-7A49-4C0F-9B52-5D7869EC8422}">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1511B7AD-C70F-4927-88BD-7E39A3C8F311}">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BD7B8AB1-7797-42B6-A21C-D3E67C7484C7}">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4E868A3-7225-4EFB-BF38-B9DFFB5E84D8}">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A950C2A3-8AB2-4E81-929F-4A01E73EBCF3}">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4D130AF0-272A-492E-903E-BD9E2345557E}">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EDB69588-60B3-4330-A936-4D05BF88981D}">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C7DAB92D-B7FE-4FC8-9E5B-8094DBF54CAE}">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B448E7D-46EB-4E58-82B0-2651CCFC19CE}">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DE9CF414-96C8-463D-A1AE-58B328736CD1}">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BC86F17E-28B7-47AF-BB38-F924B0235A71}">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45301416-1C8A-410E-97CA-153942F0E185}">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A67D460-47E1-46DF-8624-BA93C65214D6}">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8944E404-D257-42BB-9D30-C94CF509B1FC}">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1AA3E14C-DD99-4AE5-9025-6ADB0C749ECF}">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E35B257B-2FC2-4C4E-8371-ED29C986BB8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A80644D6-B2AE-41E7-B1AF-E8CB2334495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560922AC-2A79-409B-9C9A-78D23386D33F}">
      <text>
        <r>
          <rPr>
            <b/>
            <sz val="9"/>
            <color indexed="81"/>
            <rFont val="Tahoma"/>
            <family val="2"/>
          </rPr>
          <t xml:space="preserve">Nombre:
</t>
        </r>
        <r>
          <rPr>
            <sz val="9"/>
            <color indexed="81"/>
            <rFont val="Tahoma"/>
            <family val="2"/>
          </rPr>
          <t xml:space="preserve">Elemento que compone el indicador.
</t>
        </r>
      </text>
    </comment>
    <comment ref="B20" authorId="0" shapeId="0" xr:uid="{93D6E7B1-5756-4252-8204-2185D547A25A}">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82E6E7AF-C244-41F2-8C31-3CBFA1652927}">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6ADE6CEE-467E-4974-BC97-6747569C04C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858888FF-D4CE-4670-AB82-D9F97A3A527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3EFA12AC-D258-4A17-91D1-E67CDDE8FB17}">
      <text>
        <r>
          <rPr>
            <b/>
            <sz val="9"/>
            <color indexed="81"/>
            <rFont val="Tahoma"/>
            <family val="2"/>
          </rPr>
          <t>Acumulado cuatrienio:</t>
        </r>
        <r>
          <rPr>
            <sz val="9"/>
            <color indexed="81"/>
            <rFont val="Tahoma"/>
            <family val="2"/>
          </rPr>
          <t>Hace referencia al valor acumulado durante el cuatrienio</t>
        </r>
      </text>
    </comment>
    <comment ref="B23" authorId="0" shapeId="0" xr:uid="{4E05CBE9-864A-4A29-88E1-986F3D83E79A}">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144883B9-B47F-4210-9B00-FBC6E899F88E}">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64F1207-906A-46F7-BC99-E22CE25F27D1}">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8638D303-5451-4F41-BE0D-1AE4E6767834}">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88C1708-8A61-47C7-B3F1-8836ED70F098}">
      <text>
        <r>
          <rPr>
            <sz val="9"/>
            <color indexed="81"/>
            <rFont val="Tahoma"/>
            <family val="2"/>
          </rPr>
          <t xml:space="preserve">El código SEGPLAN: corresponde al número asignado para la meta en el  SEGPLAN.
</t>
        </r>
      </text>
    </comment>
    <comment ref="D6" authorId="0" shapeId="0" xr:uid="{6CB948FD-7CFA-4915-88CF-FD0CE0113D36}">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3A7DA04-962E-4A65-9CD5-86DD32D0C11F}">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86642486-4B2E-4F4E-A81A-5244E66166F7}">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C00ED2D2-FFC0-4CA1-8B05-E7423DA4C025}">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EE34666B-BAAF-4512-AFE5-F282C8C557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5D636F05-47AF-4288-9263-162546A8A822}">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7E357715-B956-4CAF-923D-052669FD5BB1}">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06970DD-AE32-4573-807C-A12C22DF0BA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D3DEC85E-72D1-402D-8359-C2FC459AED91}">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1D616A70-2E64-4DEB-A416-D92AB31C13A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B56669D3-8FBE-47A5-9665-4CFBC6FFBEA4}">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F9455FB9-4296-483F-86B8-8B1ED45A018A}">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7CD95C7D-8123-4483-B418-DB558855539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A969847-B49A-4D6F-AB9F-EA637BC4985A}">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A2D963D3-0ECE-4BBA-9205-3E04827478A1}">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AB098D-C6E3-4751-81AF-5DE0AADE313C}">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DD650BD1-D157-44ED-84C5-1021E05B2C9D}">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EB9DA792-CC6E-4056-83AF-8852D7F249C7}">
      <text>
        <r>
          <rPr>
            <b/>
            <sz val="9"/>
            <color indexed="81"/>
            <rFont val="Tahoma"/>
            <family val="2"/>
          </rPr>
          <t xml:space="preserve">Nombre:
</t>
        </r>
        <r>
          <rPr>
            <sz val="9"/>
            <color indexed="81"/>
            <rFont val="Tahoma"/>
            <family val="2"/>
          </rPr>
          <t xml:space="preserve">Elemento que compone el indicador.
</t>
        </r>
      </text>
    </comment>
    <comment ref="B20" authorId="0" shapeId="0" xr:uid="{02F7EE20-75B7-4C30-9B75-8C8A2A15C6E9}">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469AB0BB-B63B-4947-86A7-752216B43C9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DB8953C4-F81D-4AC1-9712-C79D62E9951E}">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5601FAB9-0C4A-4C9A-B66D-1E4621859081}">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52085558-B1C8-41FE-8718-FD9E7E89F952}">
      <text>
        <r>
          <rPr>
            <b/>
            <sz val="9"/>
            <color indexed="81"/>
            <rFont val="Tahoma"/>
            <family val="2"/>
          </rPr>
          <t>Acumulado cuatrienio:</t>
        </r>
        <r>
          <rPr>
            <sz val="9"/>
            <color indexed="81"/>
            <rFont val="Tahoma"/>
            <family val="2"/>
          </rPr>
          <t>Hace referencia al valor acumulado durante el cuatrienio</t>
        </r>
      </text>
    </comment>
    <comment ref="B23" authorId="0" shapeId="0" xr:uid="{736D14DC-A004-44D0-BE50-66F89351BF28}">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13499FE0-51A8-4EE6-B62E-A10CA9EC0104}">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3EA6EED9-105E-4B89-A80A-AE0F45952C3A}">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E78B5B27-47F2-4693-80C5-208E8DD6ED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<sst xmlns="http://schemas.openxmlformats.org/spreadsheetml/2006/main" count="1220" uniqueCount="410">
  <si>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</si>
  <si>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</si>
  <si>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</si>
  <si>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</si>
  <si>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</si>
  <si>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</si>
  <si>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</si>
  <si>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</si>
  <si>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</si>
  <si>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</si>
  <si>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</si>
  <si>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</si>
  <si>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</si>
  <si>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</si>
  <si>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</si>
  <si>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</si>
  <si>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</si>
  <si>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</si>
  <si>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</si>
  <si>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</si>
  <si>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</si>
  <si>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</si>
  <si>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</si>
  <si>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</si>
  <si>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</si>
  <si>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</si>
  <si>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</si>
  <si>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</si>
  <si>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</si>
  <si>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</si>
  <si>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</si>
  <si>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</si>
  <si>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</si>
  <si>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</si>
  <si>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</si>
  <si>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</si>
  <si>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</si>
  <si>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</si>
  <si>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</si>
  <si>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</si>
  <si>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</si>
  <si>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</si>
  <si>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</si>
  <si>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</si>
  <si>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</si>
  <si>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</si>
  <si>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</si>
  <si>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</si>
  <si>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</si>
  <si>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</si>
  <si>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</si>
  <si>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</si>
  <si>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</si>
  <si>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</si>
  <si>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</si>
  <si>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</si>
  <si>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</si>
  <si>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</si>
  <si>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</si>
  <si>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</si>
  <si>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</si>
  <si>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</si>
  <si>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</si>
  <si>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</si>
  <si>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</si>
  <si>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</si>
  <si>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</si>
  <si>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</si>
  <si>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</si>
  <si>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</si>
  <si>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</si>
  <si>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</si>
  <si>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</si>
  <si>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</si>
  <si>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</si>
  <si>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</si>
  <si>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</si>
  <si>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</si>
  <si>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</si>
  <si>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</si>
  <si>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</si>
  <si>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</si>
  <si>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</si>
  <si>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</si>
  <si>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</si>
  <si>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</si>
  <si>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</si>
  <si>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</si>
  <si>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</si>
  <si>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</si>
  <si>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</si>
  <si>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</si>
  <si>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</si>
  <si>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</si>
  <si>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</si>
  <si>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</si>
  <si>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</si>
  <si>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</si>
  <si>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</si>
  <si>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</si>
  <si>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</si>
  <si>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</si>
  <si>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</si>
  <si>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</si>
  <si>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</si>
  <si>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</si>
  <si>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</si>
  <si>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</si>
  <si>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</si>
  <si>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</si>
  <si>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</si>
  <si>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</si>
  <si>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</si>
  <si>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</si>
  <si>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</si>
  <si>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</si>
  <si>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</si>
  <si>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</si>
  <si>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</si>
  <si>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</si>
  <si>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</si>
  <si>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</si>
  <si>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</si>
  <si>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</si>
  <si>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</si>
  <si>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</si>
  <si>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</si>
  <si>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</si>
  <si>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</si>
  <si>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</si>
  <si>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</si>
  <si>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</si>
  <si>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</si>
  <si>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</si>
  <si>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</si>
  <si>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</si>
  <si>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</si>
  <si>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</si>
  <si>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</si>
  <si>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</si>
  <si>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</si>
  <si>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</si>
  <si>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</si>
  <si>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</si>
  <si>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</si>
  <si>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</si>
  <si>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</si>
  <si>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</si>
  <si>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</si>
  <si>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</si>
  <si>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</si>
  <si>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</si>
  <si>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</si>
  <si>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</si>
  <si>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</si>
  <si>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</si>
  <si>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</si>
  <si>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</si>
  <si>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</si>
  <si>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</si>
  <si>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</si>
  <si>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</si>
  <si>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</si>
  <si>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</si>
  <si>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</si>
  <si>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</si>
  <si>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</si>
  <si>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</si>
  <si>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</si>
  <si>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</si>
  <si>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</si>
  <si>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</si>
  <si>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</si>
  <si>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</si>
  <si>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</si>
  <si>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</si>
  <si>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</si>
  <si>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</si>
  <si>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</si>
  <si>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</si>
  <si>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</si>
  <si>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</si>
  <si>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</si>
  <si>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</si>
  <si>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</si>
  <si>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</si>
  <si>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</si>
  <si>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</si>
  <si>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</si>
  <si>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</si>
  <si>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</si>
  <si>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</si>
  <si>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</si>
  <si>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</si>
  <si>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</si>
  <si>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</si>
  <si>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</si>
  <si>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</si>
  <si>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</si>
  <si>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</si>
  <si>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</si>
  <si>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</si>
  <si>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</si>
  <si>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</si>
  <si>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</si>
  <si>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</si>
  <si>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</si>
  <si>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</si>
  <si>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</si>
  <si>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</si>
  <si>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</si>
  <si>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</si>
  <si>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</si>
  <si>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</si>
  <si>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</si>
  <si>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</si>
  <si>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</si>
  <si>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</si>
  <si>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</si>
  <si>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</si>
  <si>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</si>
  <si>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</si>
  <si>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</si>
  <si>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</si>
  <si>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</si>
  <si>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</si>
  <si>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</si>
  <si>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</si>
  <si>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</si>
  <si>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</si>
  <si>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</si>
  <si>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</si>
  <si>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</si>
  <si>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</si>
  <si>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</si>
  <si>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</si>
  <si>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</si>
  <si>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</si>
  <si>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</si>
  <si>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</si>
  <si>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</si>
  <si>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</si>
  <si>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</si>
  <si>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</si>
  <si>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</si>
  <si>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</si>
  <si>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</si>
  <si>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</si>
  <si>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</si>
  <si>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</si>
  <si>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</si>
  <si>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</si>
  <si>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</si>
  <si>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</si>
  <si>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</si>
  <si>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</si>
  <si>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</si>
  <si>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</si>
  <si>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</si>
  <si>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</si>
  <si>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</si>
  <si>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</si>
  <si>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</si>
  <si>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</si>
  <si>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</si>
  <si>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</si>
  <si>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</si>
  <si>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</si>
  <si>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</si>
  <si>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</si>
  <si>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</si>
  <si>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</si>
  <si>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</si>
  <si>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</si>
  <si>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</si>
  <si>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</si>
  <si>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</si>
  <si>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</si>
  <si>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</si>
  <si>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</si>
  <si>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</si>
  <si>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</si>
  <si>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</si>
  <si>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</si>
  <si>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</si>
  <si>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</si>
  <si>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</si>
  <si>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</si>
  <si>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</si>
  <si>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</si>
  <si>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</si>
  <si>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</si>
  <si>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</si>
  <si>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JULIO 2020</t>
  </si>
  <si>
    <t>Grupo de Comunicaciomes</t>
  </si>
  <si>
    <t>Yohanna del Pilar Villegas Caro</t>
  </si>
  <si>
    <t>Subdirección de Gestion Corporativa</t>
  </si>
  <si>
    <t>Línea base (2020)</t>
  </si>
  <si>
    <t>Plan de Acción</t>
  </si>
  <si>
    <t xml:space="preserve">Articular un plan de seguimiento a la gestión y respuesta oportuna a los requerimientos técnicos, jurídicos, contractuales y disciplinarios </t>
  </si>
  <si>
    <t>PA01; PA02; PA03; PA04; PA05</t>
  </si>
  <si>
    <t>Diagnósticos de fortalecimiento institucional realizados</t>
  </si>
  <si>
    <t>Actividades que se ejecutaron para la implementacion de los procesos transversales</t>
  </si>
  <si>
    <t>Cantidad de actividades que se ejecutaron para la implementacion de los procesos transversales</t>
  </si>
  <si>
    <t>Subdireccion de Gestion Corporativa</t>
  </si>
  <si>
    <t>Subdirector de Gestión Corporativa</t>
  </si>
  <si>
    <t>26/082020</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</si>
  <si>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</si>
  <si>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</si>
  <si>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</si>
  <si>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</si>
  <si>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Desarrollar procesos de difusión y acercamiento ciudadano a la entidad, a través de la participación y acceso transparente a la gestión institucional, generando confianza y corresponsabilidad ciudadana.</t>
  </si>
  <si>
    <t>Actividades ejecutadas para el fortalecimiento de los canales de comunicación/Actividades programadas para el fortalecimiento de los canales de comunicación</t>
  </si>
  <si>
    <t>Actividades ejecutadas para el fortalecimiento de los canales de comunicación</t>
  </si>
  <si>
    <t>Actividades programadas para el fortalecimiento de los canales de comunicación</t>
  </si>
  <si>
    <t>Planes Estratégicos Formulados</t>
  </si>
  <si>
    <t xml:space="preserve">Fortalecer los canales de Comunicación  del Instituto  a través de actividades y tareas como implementación de campañas de comunicación  internas y externas, diseño de piezas gráficas, porducción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</si>
  <si>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</si>
  <si>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</si>
  <si>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Oficina Asesora Juridica  y Gestión Contractual</t>
  </si>
  <si>
    <t>Diseñar una estructura organizacional productiva y generadora de felicidad, a través del desarrollo de capacidades del talento humano y un ambiente cordial y articulado, orientado al buen trato y el crecimiento de las capacidades personales y organizacionales.</t>
  </si>
  <si>
    <t>Planes De Acción O Gestión Con Seguimiento</t>
  </si>
  <si>
    <t>Medir el desarrollo operativo de la Oficina Asesora  Juridica  y  el área  contractual  conforme a los requerimientos internos  y externos allegados a cada área para la atención  oportuna de los mismos.</t>
  </si>
  <si>
    <t>Plan de Accion</t>
  </si>
  <si>
    <t>Actividades ejecutadas del Plan del trabajo/Actividades programadas en el plan de trabajo</t>
  </si>
  <si>
    <t>Actividades ejecutadas del Plan del trabajo</t>
  </si>
  <si>
    <t>Actividades programadas en el plan de trabajo</t>
  </si>
  <si>
    <t>CANTIDAD</t>
  </si>
  <si>
    <r>
      <rPr>
        <sz val="9"/>
        <color theme="1"/>
        <rFont val="Arial"/>
        <family val="2"/>
      </rPr>
      <t>Cada requerimiento allegado a la Oficina Asesora Juridíca ha sido resuelto dentro de los terminos legales establecidos, dando cumplimiento a nuestras funciones como oficina asesora.</t>
    </r>
    <r>
      <rPr>
        <b/>
        <sz val="9"/>
        <color rgb="FFFF0000"/>
        <rFont val="Arial"/>
        <family val="2"/>
      </rPr>
      <t xml:space="preserve">
</t>
    </r>
    <r>
      <rPr>
        <sz val="9"/>
        <rFont val="Arial"/>
        <family val="2"/>
      </rPr>
      <t xml:space="preserve">
Cada  tarea asignada a  gestión contractual desde las áreas misionales y administrativas del Institudo y  desde  los  ciudadanos u organismos  externos  han sido desarrolladas en los terminos estipulados, con el fin de garantizar el servicio.</t>
    </r>
  </si>
  <si>
    <r>
      <rPr>
        <sz val="9"/>
        <color theme="1"/>
        <rFont val="Arial"/>
        <family val="2"/>
      </rPr>
      <t>La Oficina Asesora Jurídica a través de los 4 grupos que la conforman: Grupo de Defensa Judicial, Grupo de Asuntos Penales, Grupo de Asuntos Normativos, y Grupo de Asuntos Administrativos,  atiende la totalidad de requerimientos asignados a la dependencia, por lo que, para cumplir con dicha labor se plantea el cumplimiento de 3 actividades en relación a la representación judicial, extrajudicial y administrativamente del Instituto en los procesos y actuaciones que se instauren en su contra o aquellos que el Instituto deba promover, la elaboración del estudio jurídico de acuerdos, decretos y resoluciones, reglamentos y demás actos administrativos requeridos para el cumplimiento de los objetivos del Instituto y el estudio de los presuntos casos de maltrato animal conocidos por el instituto, dando impulso sancionatorio a los procesos contravencionales y/o penales en cada una de sus etapas procesales.</t>
    </r>
    <r>
      <rPr>
        <sz val="9"/>
        <rFont val="Arial"/>
        <family val="2"/>
      </rPr>
      <t xml:space="preserve">
Desde materia contractual y Disciplinaria, se planteó la programación de  2 actividades  en el aspecto de  contratación estatal  donde  permita evidenciar  el grado de   de  suscripcoón de contratos   y modificaciones contractuales   mes a mes y  también   el nivel de atención  a las  diferentes solicutdes que  yacen de la contratación estatal  como certificaciones, respuesta a propisiciones  entreo tras. Para el Aspecto Disciplinario se planteó una actividad  donde  se registar el desarrollo de cada proceso  respetando el debido proceso y la reserva  que conlleva.</t>
    </r>
  </si>
  <si>
    <t>La meta  al ser  por demanda permite evidenciar  que la Oficina Asesora Juridica y  el área de gestión contractual, se encuentran  inmersas en la dinámica de responder  al volumnen que  van recibiendo los requerimientos , ya que su misionalidad  radica en el apoyo   trasversal a nivel administrativo  de la entidad, por ello  en  los meses de  junio y julio se  evidencia  que cada  requerimiento fue  gestionado conforme; 1.  a los procedimientos de las áreas. 2.en el marco de la normatividad competente y  3. atendido de manera oportuna  para no entorpercer  la funcionalidad del Insttuto.</t>
  </si>
  <si>
    <r>
      <rPr>
        <sz val="9"/>
        <color theme="1"/>
        <rFont val="Arial"/>
        <family val="2"/>
      </rPr>
      <t xml:space="preserve">El compromiso y responsabilidad con la entidad,  la nuestra entidad esta cumpliendo con el objeto, funciones y misionalidad establecidas en las disposiciones que la rigen, dirigidas al bienestar y protección de la fauna silvestre y doméstica que habita en el Distrito Capital. </t>
    </r>
    <r>
      <rPr>
        <sz val="9"/>
        <color rgb="FFFF0000"/>
        <rFont val="Arial"/>
        <family val="2"/>
      </rPr>
      <t xml:space="preserve">
</t>
    </r>
    <r>
      <rPr>
        <sz val="9"/>
        <rFont val="Arial"/>
        <family val="2"/>
      </rPr>
      <t xml:space="preserve"> Garantizar  que  Bogotá  tiene  servicios integrales para la atención  animal y que cuenta  con una entidad que promueve  la transparencia en todos los procesos de contratación.</t>
    </r>
  </si>
  <si>
    <t>Oficina Asesora Juridica  y  Gestión Contractual</t>
  </si>
  <si>
    <r>
      <rPr>
        <sz val="9"/>
        <color theme="1"/>
        <rFont val="Arial"/>
        <family val="2"/>
      </rPr>
      <t xml:space="preserve">Vanessa Páez - Profesional Universitaria Jurídica  y  Cindy </t>
    </r>
    <r>
      <rPr>
        <sz val="9"/>
        <rFont val="Arial"/>
        <family val="2"/>
      </rPr>
      <t>Navarro - Profesional Especializado - Contractual</t>
    </r>
  </si>
  <si>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</si>
  <si>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</si>
  <si>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</si>
  <si>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</si>
  <si>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"Dentro de las acciones realizadas con base en el uso de las tecnologías de la información y las comunicaciones, orientados a la misionalidad y la administración del Instituto, esto conlleva a tener un mejor servicio al ciudadano y un mejorar el bienestar a los animales de Bogota, la entidad realiza grandes esfuersos para mejorar los servicios  y los tiempos de atención a las solicitudes realizadas, para ello la entidad desea modernizar los actuales sistemas de información.</t>
  </si>
  <si>
    <t>Profesional Equipo Sistemas y Tecnología</t>
  </si>
  <si>
    <t>Christian Yered Angulo Herrera</t>
  </si>
  <si>
    <t>Alejandro Escobar Castro</t>
  </si>
  <si>
    <t>Subdirección de Gestion Corporativa - Talento Humano</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</si>
  <si>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</si>
  <si>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</si>
  <si>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</si>
  <si>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</si>
  <si>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</si>
  <si>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</si>
  <si>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</si>
  <si>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</si>
  <si>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</si>
  <si>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La meta   al ser creciente  presenta un inicio  efectivo, ya que  antes de realizar la contratación debemos tener una ejercicio de  planeación, en donde se evalúe  las implicaciones del procesos, costos , objetivos, necesidades de la  contratación. Una vez identificado se  evidencia la necesidad de hacer tangible el proceso, esto es,  realizar las proyecciones en el PAA, gestionar los traslados  correspondientes y hacer  la documentación precontractual pertinente.</t>
  </si>
  <si>
    <t xml:space="preserve"> Jimmy Alejandro  Escobar - Subdirector de Gestión Corporativa</t>
  </si>
  <si>
    <t xml:space="preserve">El cumplimiento de esta meta genera un beneficio a la ciudad en el sentido de la prestación de los servicios ofrecidos a laciudadania y   poder valorar  como nos  ven desde el exterior, ademàs   la entidad puede  tener la plena confianza que los procesos  estan siendo sistematizados para  cualquier requerimiento, y se  esta  cumplinedo con los organismos de control.						</t>
  </si>
  <si>
    <t>Se  ha  desarrollado en el mes de agosto seguimiento no  solo del Área de atenciòn al ciudadano, sino  las áreas trasversales tales como   financiera, recursos fisicos , donde se evidnecia un constante reporte que permite  evidenciar  la sistematización oportuna de los procesos</t>
  </si>
  <si>
    <t xml:space="preserve">Bogotá es referente mundial en la cuidado y la proteccion  de la fauna doméstica y silvestre. Gracias a la gestión realizada por la oficina de comunicaciones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de esta manera se  mejora  el buen  trato y respeto a los animales de Bogotá, se visibiliza la gestión del Instituto  y  finalmente se alcanza a cumplir el objetivo de educar a la ciudadanía  en aspectos de maltrato animal, tenencia responsable, sensibilización respecto al cuidado de la Fauna Silvestre, rutas de denuncia, etc. </t>
  </si>
  <si>
    <t>OCTUBRE  2020</t>
  </si>
  <si>
    <t>25 campañas de comunicación externa
17 campañas de comunicación interna
128 publicaciones de las actividades adelantadas por las diversas áreas del Instituto. 
Se realizó el acompañamiento y/o cubrimiento de 14 actividades o eventos del Idpyba
132 piezas gráficas diseñadas 
37 Videos y 54 registros fotográficos
7 comunicados y notas de prensa
Gestión con medios de comunicación  El Espectador, Bogota.gov.co, Radio Santa Fe, Semana,  City tv, Uniminuto Radio, Canal Capital, Rcn Radio, Caracol Radio, El Tiempo, entre otros medios comunitarios, locales y nacionales. 
Se registraron 46 notas en medios de comunicación 
Publicaciones en Redes Sociales: Facebook: 200 publicaciones, Twitter 242, Instagram: 28 Total: 470
Informe de Redes Sociales: •Alcance  Facebook: 1.676.807, Instagram: 64.596, Twitter: 1.186.104
•Total de seguidores: Facebook: 157.925, Twitter: 63.365, Instagram: 63.728
•Nuevos seguidores: Facebook: 8876, Twitter: 1167, Instagram : 925</t>
  </si>
  <si>
    <t>AVANCES : Desde la Subdirección de Gestión Corporativa se inició con la FASE 1 del proyecto de rediseño institucional, lo cual comprende la realización del análisis de la estructura de la entidad, Misión y visión, Objetivos,  Manual de funciones,  Normatividad,  Identificación de mapa de procesos. Adicionalmente, se ha inicado con la elaboración de los instrumentos de recolección de información y la entrevista con dos jefes de oficina.
LOGROS: Teniendo parte del equipo conformado, es posible iniciar con el proceso de recolección y análisis de la información que a futuro será el insumo primordial para el levantamiento de cargas laborales y posteriormente el rediseño institucional.</t>
  </si>
  <si>
    <t xml:space="preserve">Los retrasos que se pudieron haber presentado fue la demora en la contratación del equipo dada la contingencia por la llegada de Bogdata sin embargo, luego de aplicados los lineamientos de atención a esta contingencia pudo ser realizada la contratación. </t>
  </si>
  <si>
    <t xml:space="preserve">La dificultad que se presento en cuantoa  esta gestión estuvo relacionado en la contratación del equipo en el marco de la contingencia por la llegada de Bogdata sin embargo, luego de aplicados los lineamientos de atención a esta contingencia pudo ser realizada la contratación. </t>
  </si>
  <si>
    <t>DAVID ARTURO JAIMES MARINTEZ - CONTRATISTA SGC</t>
  </si>
  <si>
    <t>01 de Julio de 2020</t>
  </si>
  <si>
    <t>31 de diciembre 2020</t>
  </si>
  <si>
    <t>1. Prestar soporte atraves de la mesa de servicios a los requerimiento de los usuarios del instituto, Se dio solución a todos y cada uno de los incidentes de tipo tecnológico reportados en la aplicación OTRS, se recibe el ticket, escala, soluciona, y se cierran los casos para periodo de Mayo a julio/2020. En dicho trimestre se reciben 186. Solicitudes., para el mes de agosto se recibieron 97 casos, lo que nos da un total de casos durante mayo - agosto de 283 casos.
Para el mes de septiembre  de 2020 se recibieron 110 casos en la mesa de servicios de los cuales 89 se cerrarón en el periodo de septiembre, existen 7 casos que no tienen fecha de cierre debido a rozon que se esclo con un tercero y 14 casos que llegaron el dia 30 de septimbre se cerraron entre el 01 al 05 de octubre de 2020. Para el mes de Octubre de 2020 se recibieron 74 casos en la Mesa de Servicios de los cuales 67 se cerraron en el periodo comprendido del mes, existen 3 casos que se fusionaron debido a duplicidad de la información estos son: 006310, 006312 y 006313 (adjunto pantallazos de los ticket), 1 caso que no cuentan con fecha de cierre debido a que se escala con un tercero y 9 casos que se cerraron entre el 01 al 04 de noviembre debido a que 7 casos llegaron los días 28, 29 y 30 de septiembre y 2 fueron escalados con terceros para su respectivo proceso.
Para el mes de Noviembre de 2020 se recibieron 57 casos en la Mesa de Servicios de los cuales 54 se cerraron en el periodo comprendido del mes, existen 2 casos que se cerraron en el mes de Diciembre 1 debido a que era solicitud de capacitación y 2 por temas de visita técnica a la UDCA, adicionalmente 1 caso que no cuenta con fecha de cierre debido a un mantenimiento por parte de ETB para el mes de Diciembre. 
2.Se solicita ajustar modulo nomima tema: Aportes seguridas social - VACACIONES, ademas se solicita verificar estado del servidor despues de un apago inesteperado. 
3. Se genera documento de respuesta a los proponentes del proceso SASI19-2020. 
4. Seguimiento de servicios tecnologicos para conectividad del Intituto, metrica de uso de red y uso ofiice 365 con sus aplicaciones, ultimos 30 Días.</t>
  </si>
  <si>
    <t xml:space="preserve">
1. Se presento un problema con el servidor de la aplicativo ZBOX-ERP, personal de ETB lo apago y se genero una demora de unas horas en el proceso contable, sin embargo se pudo restablcer el mismo dia el servicio.</t>
  </si>
  <si>
    <t>Medir el porcentaje del implementacion de los procesos transversales del Instituto, tales como financieros, administrativos, entre otros.</t>
  </si>
  <si>
    <t>Natalia Roncancio, Freddy Ariza y  Manuel Renterìa - Profesional Especializado  Financiera</t>
  </si>
  <si>
    <r>
      <rPr>
        <sz val="9"/>
        <color theme="1"/>
        <rFont val="Arial"/>
        <family val="2"/>
      </rPr>
      <t>Yuly Patrcia - Jefe Oficina Asesora Jurídica  y</t>
    </r>
    <r>
      <rPr>
        <sz val="9"/>
        <rFont val="Arial"/>
        <family val="2"/>
      </rPr>
      <t xml:space="preserve">  Jimmy Alejandro  Escobar - Subdirector de Gestión Corporativa</t>
    </r>
  </si>
  <si>
    <t>En ocasiones  para los pagos algunos de ellos  no estan programados en el PAC, sin embargo se ha  socializado con las àreas  la programación de  pagos  por dos meses para  de esta manera mitigar riesgos,   Los reportes de sivicof y sideap presenta  con  temporabilidad hasta  el 7mo día hábil del mes siguiente del reporte.En la Unidad de Cuidado Animal  contamos con una  persona  enlace  con recursos fisicos  quien da  respuesta inmediata  a los requerimientos de los veterianrios, para generar  sinergias en  los procesos el área de recursos  fisicos  sede administrativa  reune esfuerzos con el recurso humano  apoyando toda la gestiòn administrativa pertinente que  requiera este enlace en la UCA. En cuanto a la peticiones  vencidas se dan porque  dentro de la labor administrativa existen varios cuellos de botella en el reparto en  la revisión , por ello diariamente se envia alertas para que todos los involucrados tengas conocimiento de la situación de cada petición.</t>
  </si>
  <si>
    <t xml:space="preserve"> Para el mes de noviembre   se registraron en el software ZBOX  el total de las  causaciones contables a través del documento Radicación de Factura (RF), correspondientes al registro de cuentas de contratistas, facturas de proveedores y facturas de servicios públicos. ;en cuanto Opget   se registra  constantemente los pagos y reservas  giradas se realiza reporte mensual de los pagos de noviembre.  En cuanto Atenciòn al ciudadano tenemos para el periodo del mes de  noviembre que se registraron un total de 830 peticiones ingresadas a través de los diferentes canales de atención, a partir de esta fecha se ingrsan las peticiones que llegan a través d eredes sociales, razón por la cual hay un leve incremento en el numero de PQRSD, se continua con un indicador de gestión del 99%, dado el compromiso continuo de las áreas por el cumplimiento de la oportunidad en las respuestas y a los reportes diarios de alarmas preventivas, actualmente se esta respondiendo a día 14. </t>
  </si>
  <si>
    <t>Desde la Oficina Asesora Jurídica  no se presentó ningún retraso para el cumplimiento de la meta, por consiguiente, no se plantearon soluciones a los mismos. 
Desde el área  contractual  los retrasos que se presentan para desarrollar  cada  gestión se debe  a  que  en muchas ocasiones las áreas  radican los documentos  sobre el tiempo  de vencerse los contratos o sobre el tiempo de desarrollar  la contratación  o  también no existe información ortuna de otras areas administrativas  de  directrices externas que afectan la operación administrativa, la manera de  solucionarlo ha sido  asignar   dentro del equipo contractual  grupos focales  para atención de cada subdirección y tambièn se ha desarrollado seguimientos al  flujo de  aprobaciòn y firmas   en la plataforma SECOP II.</t>
  </si>
  <si>
    <t xml:space="preserve">AVANCES OAJ: La Oficina Asesora Jurídica a través de los 3 grupos que la conforman: Grupo de Defensa Judicial, Grupo de Asuntos Normativos, y Grupo de Asuntos Administrativos, atendio la totalidad de los 98 requerimientos asignados en el mes de noviembre de 2020. 
• Se contestaron dentro de la oportunidad legal todas las acciones de tutela presentadas durante este período.  Todos los requerimientos judiciales fueron atendidos en su oportunidad.
• Se adelantaron todas las actividades tendientes a dar cumplimiento al fallo de la Acción Popular No 2017-00162.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aprobarón la totalidad de las pólizas de los contratos, los cuales se evidencian a través de la plataforma Secop II. 
LOGROS OAJ: • El logro más importante durante este período consiste en que no se fallaron en  contra del Instituto ninguna de las tutelas presentadas ante las autoridades judiciales, por el contrario, fueron falladas a favor y en ninguna se comprometió la responsabilidad de la entidad, ello significa un éxito procesal en el 100% de las acciones de tutela del período.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En cuanto al avance  para a la Oficina de Gestión Contractual:    En el mes de noviembre  se  solicitaron 30 novedades contractuales  tales como:
- Adicion y Prorroga de Contratos: 22 en total
- Cesion de Contratos: 8 Cesiones en el mes
- Contratos nuevo suscritos en el mes: 26 Contratos       
La Oficina contractual recepciona diversos requerimientos provenientes de la ciudadanía y de contratistas. Para el mes de noviembre se dio tramite a:
 - Certificacion de Contratos requeridos: 50 Certificaciones
-  Derechos de Petición, y Requerimientos : 13 Respuestas en total
Se realizo la prsentacion de Informes a entes de Control que se requieren mensualmente como los son: SIVICOF y SIDEAP, en los tiempos estipuldos.
Se realizaron la publicacion de nuevos Procesos de Contratacion: 5 Procesos en total: LP-025-2020 - SASI-022-2020-  SAMC-023-2020 - IDPYBA-CM-024-2020 - SASI-019-2020. Se adelantan las liquidacion de Contratos segun reparto de Procesos en el area.
</t>
  </si>
  <si>
    <t>Oficina Asesora de Planeación</t>
  </si>
  <si>
    <t>PE01</t>
  </si>
  <si>
    <t>Desarrollar herramientas técnicas, pertinentes, dinámicas y confiables, a través del manejo y gestión de conocimiento, que apoye una toma de decisiones y una rendición cuentas transparente.Integrar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</si>
  <si>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</si>
  <si>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</si>
  <si>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Actividades ejecutadas para la implementacion MIPG/Actividades programadas para para la implementacion MIPG</t>
  </si>
  <si>
    <t>Actividades ejecutadas para la implementacion MIPG</t>
  </si>
  <si>
    <t>Actividades programadas para para la implementacion MIPG</t>
  </si>
  <si>
    <t xml:space="preserve">Actividades ejecutadas descritas en el Plan de Acción desarrolladas en un periodo de tiempo determinado </t>
  </si>
  <si>
    <t>Actividades Programadas para dar cumplimiento al  Plan de Accion para el cumplimiento de la Implementación del Sistema de Gestion de Calidad</t>
  </si>
  <si>
    <t>Línea base (2019)</t>
  </si>
  <si>
    <t>Las actividades programadas para el mes de Junio en "Asesorar el levantamiento, Actualizacion y/o eliminación de los documentos asociados a los diferentes procesos " se cumplieron a cabalidad,  debido a que es una actividad que se desarrolla a medida que los lideres de los procesos ven la necesidad de elaborar, actualizar yo eliminar documentos,la evidencia del cumplimiento se ve en las Actas de aprobación No. 18, 19, 20, 21, 22, 23, 24 
Para el mes de Julio las actas de aprobacion fueron No. 25,26, 27,28, 29, 30,31,32,33, 34
Para el mes de Agosto las actas de aprobación fueron No. 34, 35, 36,37, 38 con un total de 511 documentos actualizados, la gran mayoria por cambio del encabezado
Para el mes de Septiembre se raliza el seguimiento a el Plan Anticorrupcion y atencion al Ciudadano en todos sus componentes, Mapas de riesgos de gestión de los 13 procesos del Instituto, en el Sistema de Gestion de calidad se emitieron las Actas no. 39, 40, 41 y 42
Para el mes de Octubre las actas de aprobación fueron No. 43 con 14 documentos actualizados
Para el mes de Noviembre las actas de aprobación fueron No. 44, 45 y 46  con 6 documentos actualizados</t>
  </si>
  <si>
    <t>NA</t>
  </si>
  <si>
    <t>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t>
  </si>
  <si>
    <t>Equipo MIPG-Oficina Asesora de Planeación</t>
  </si>
  <si>
    <t>Ximena A Castro P</t>
  </si>
  <si>
    <t>Articular una (1)  batería de herramientas de planeación para el instituto distrital de protección y bienestar animal</t>
  </si>
  <si>
    <t>Integrar las herramientas de planeacion, gestion y control, mediante un enfoque basado en el modelo integrado de planeacion y gestion MIPG</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</si>
  <si>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</si>
  <si>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</si>
  <si>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</si>
  <si>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</si>
  <si>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</si>
  <si>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</si>
  <si>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</si>
  <si>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</si>
  <si>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Mediante el Acuerdo Dsitrital 761 de 2020 se da inicio al Nuevo Plan de Desarrollo 2020-2024, por tanto no hay linea base para esta meta</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</si>
  <si>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</si>
  <si>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Henry Rincón - Fabio García - Leidy Rodriguez - Nancy Montero - Andrés Guerrero</t>
  </si>
  <si>
    <t>Jefe Oficina Asesora de Planeación</t>
  </si>
  <si>
    <t>A corte noviembre de 2020 se realizó el cargue en la Plataforma PREDIS del PMR, se realizo el Seguimiento de Proyecto de Inversión- SPI , se realizo la publicación del Plan de Adquisiciones y se inicia con la identificación de necesidades de Herramientas de Planeación.</t>
  </si>
  <si>
    <t>Realizar diagnóstico e implementación de cargas laborales del Instituto Distrital de Protección y Bienestar Animal</t>
  </si>
  <si>
    <t>Fortalecer los canales de comunicación</t>
  </si>
  <si>
    <t>Implementar el Modelo Integrado de Planeación y Gestión- MIPG</t>
  </si>
  <si>
    <t>Realizar un diagnostico de fortalecimiento institucional que cumpla con las necesidades de los procesos transversales del IDPYBA</t>
  </si>
  <si>
    <t xml:space="preserve">En el mes de noviembre para la herramienta de Seguimiento a Metas Fisicas y Financieras, ya se encuentran preparados los modulos de: Gestion presupuestal, gestión de indicadores, modificaciones a las lineas del Plan Anual de Adquisiciones, el modulo de expedicion y liberacion de CDP y de reporte de avance de metas. Por otro lado, en la herramienta para el acceso a la documentación de Calidad se realizó la estandarizacion de la base de datos de acuerdo a las especificaciones requeridas por el Instituto. Para la herramienta de historias clinicas se encuentra en proceso de realizar las pruebas iniciales para su funcionamiento.
Se avanzó en el proceso de actualización del Plan de Acción de la Política Pública de Protección y Bienestar Animal, diligenciando la nueva versión de los formatos solicitados por la Secretaría Distrital de Planeación para la presentación de la Política ante el CONPES Distrital, así mismo, se realizó el seguimiento de la implementación de la Política Pública para el mes de agosto, utilizando la matriz de seguimiento, la cual se alimenta de los reportes de gestión de los proyectos de inversión del Instituto.
Asi mismo, como parte de ejecución de esta meta se realizaron modificaciones al Plan de Adquisiciones, reportes mensuales de PMR, Se realizó reporte de las hojas de vida de  los indicadores de los proyectos, las fichas tecnicas y la matriz POA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</si>
</sst>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
    <numFmt numFmtId="177" formatCode="0.00000"/>
    <numFmt numFmtId="178" formatCode="_(* #,##0.0_);_(* \(#,##0.0\);_(* &quot;-&quot;??_);_(@_)"/>
    <numFmt numFmtId="179" formatCode="_(* #,##0.00000_);_(* \(#,##0.00000\);_(* &quot;-&quot;??_);_(@_)"/>
    <numFmt numFmtId="180" formatCode="_(* #,##0.000_);_(* \(#,##0.000\);_(* &quot;-&quot;??_);_(@_)"/>
  </numFmts>
  <fonts count="79"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theme="3"/>
      <name val="Arial"/>
      <family val="2"/>
    </font>
    <font>
      <b/>
      <sz val="9"/>
      <color rgb="FFFF0000"/>
      <name val="Arial"/>
      <family val="2"/>
    </font>
    <font>
      <sz val="9"/>
      <color rgb="FFFF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1" fontId="9" fillId="24" borderId="20" xfId="1496" applyNumberFormat="1" applyFont="1" applyFill="1" applyBorder="1" applyAlignment="1">
      <alignment horizontal="center" vertical="center" wrapText="1"/>
    </xf>
    <xf numFmtId="1" fontId="9" fillId="24" borderId="47" xfId="1496" applyNumberFormat="1" applyFont="1" applyFill="1" applyBorder="1" applyAlignment="1">
      <alignment horizontal="center" vertical="center" wrapText="1"/>
    </xf>
    <xf numFmtId="175" fontId="65" fillId="0" borderId="10" xfId="1250" applyNumberFormat="1" applyFont="1" applyFill="1" applyBorder="1" applyAlignment="1">
      <alignment horizontal="center" vertical="center"/>
    </xf>
    <xf numFmtId="175" fontId="9" fillId="24" borderId="20" xfId="1250" applyNumberFormat="1" applyFont="1" applyFill="1" applyBorder="1" applyAlignment="1">
      <alignment horizontal="center" vertical="center"/>
    </xf>
    <xf numFmtId="9" fontId="56" fillId="0" borderId="10" xfId="1495" applyFont="1" applyBorder="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9" fillId="0" borderId="0" xfId="1371" applyFont="1" applyAlignment="1">
      <alignment horizontal="center" vertical="center"/>
    </xf>
    <xf numFmtId="0" fontId="55"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60" fillId="0" borderId="0" xfId="1327" applyFont="1" applyAlignment="1">
      <alignment vertical="center"/>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175" fontId="65" fillId="24" borderId="10" xfId="1250" applyNumberFormat="1" applyFont="1" applyFill="1" applyBorder="1" applyAlignment="1">
      <alignment horizontal="center" vertical="center"/>
    </xf>
    <xf numFmtId="170" fontId="56" fillId="0" borderId="10" xfId="1495" applyNumberFormat="1" applyFont="1" applyBorder="1"/>
    <xf numFmtId="0" fontId="8" fillId="0" borderId="10" xfId="1371" applyFont="1" applyBorder="1" applyAlignment="1">
      <alignment horizontal="center" vertical="center" wrapText="1"/>
    </xf>
    <xf numFmtId="177" fontId="77" fillId="0" borderId="20" xfId="1371" applyNumberFormat="1" applyFont="1" applyBorder="1" applyAlignment="1">
      <alignment horizontal="center" vertical="center" wrapText="1"/>
    </xf>
    <xf numFmtId="178" fontId="65" fillId="24" borderId="10" xfId="1250" applyNumberFormat="1"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0" fontId="8" fillId="61" borderId="37"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177" fontId="8" fillId="0" borderId="10" xfId="1371" applyNumberFormat="1" applyFont="1" applyBorder="1" applyAlignment="1">
      <alignment horizontal="center"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2" fontId="9" fillId="0" borderId="20" xfId="1496" applyNumberFormat="1" applyFont="1" applyFill="1" applyBorder="1" applyAlignment="1">
      <alignment horizontal="center" vertical="center" wrapText="1"/>
    </xf>
    <xf numFmtId="1" fontId="9" fillId="0" borderId="47" xfId="1496" applyNumberFormat="1" applyFont="1" applyFill="1" applyBorder="1" applyAlignment="1">
      <alignment horizontal="center" vertical="center" wrapText="1"/>
    </xf>
    <xf numFmtId="175" fontId="9" fillId="0" borderId="10" xfId="1250" applyNumberFormat="1" applyFont="1" applyFill="1" applyBorder="1" applyAlignment="1">
      <alignment horizontal="left" vertical="center"/>
    </xf>
    <xf numFmtId="175" fontId="9" fillId="24" borderId="10" xfId="1250" applyNumberFormat="1" applyFont="1" applyFill="1" applyBorder="1" applyAlignment="1">
      <alignment horizontal="left" vertical="center"/>
    </xf>
    <xf numFmtId="0" fontId="53" fillId="50" borderId="20" xfId="1371" applyFont="1" applyFill="1" applyBorder="1" applyAlignment="1" applyProtection="1">
      <alignment vertical="center" wrapText="1"/>
      <protection locked="0"/>
    </xf>
    <xf numFmtId="0" fontId="53" fillId="50" borderId="33" xfId="1371" applyFont="1" applyFill="1" applyBorder="1" applyAlignment="1" applyProtection="1">
      <alignment vertical="center" wrapText="1"/>
      <protection locked="0"/>
    </xf>
    <xf numFmtId="0" fontId="53" fillId="50" borderId="35" xfId="1371" applyFont="1" applyFill="1" applyBorder="1" applyAlignment="1" applyProtection="1">
      <alignment vertical="center" wrapText="1"/>
      <protection locked="0"/>
    </xf>
    <xf numFmtId="0" fontId="9" fillId="0" borderId="18" xfId="1371" applyFont="1" applyBorder="1" applyAlignment="1">
      <alignment horizontal="center" vertical="center"/>
    </xf>
    <xf numFmtId="2" fontId="9" fillId="24" borderId="20" xfId="1496" applyNumberFormat="1" applyFont="1" applyFill="1" applyBorder="1" applyAlignment="1">
      <alignment horizontal="center" vertical="center" wrapText="1"/>
    </xf>
    <xf numFmtId="179" fontId="65" fillId="0" borderId="10" xfId="1250" applyNumberFormat="1" applyFont="1" applyFill="1" applyBorder="1" applyAlignment="1">
      <alignment horizontal="center" vertical="center"/>
    </xf>
    <xf numFmtId="179" fontId="65" fillId="24" borderId="10" xfId="1250" applyNumberFormat="1" applyFont="1" applyFill="1" applyBorder="1" applyAlignment="1">
      <alignment horizontal="center" vertical="center"/>
    </xf>
    <xf numFmtId="9" fontId="56" fillId="0" borderId="10" xfId="1495" applyFont="1" applyBorder="1" applyAlignment="1">
      <alignment horizontal="center"/>
    </xf>
    <xf numFmtId="10" fontId="61" fillId="0" borderId="0" xfId="1495"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21" xfId="1371" applyFont="1" applyFill="1" applyBorder="1" applyAlignment="1">
      <alignment horizontal="justify" vertical="center" wrapText="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9" fillId="0" borderId="10" xfId="1371"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17" xfId="1495"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52" fillId="0" borderId="22" xfId="1371" applyFont="1" applyBorder="1" applyAlignment="1">
      <alignment horizontal="center" vertical="center"/>
    </xf>
    <xf numFmtId="0" fontId="52" fillId="0" borderId="23"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0" xfId="1371" applyFont="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8" xfId="1371" applyFont="1" applyBorder="1" applyAlignment="1">
      <alignment horizontal="center" vertical="center"/>
    </xf>
    <xf numFmtId="0" fontId="52" fillId="0" borderId="29" xfId="1371" applyFont="1" applyBorder="1" applyAlignment="1">
      <alignment horizontal="center" vertical="center"/>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14" fontId="9" fillId="0" borderId="20" xfId="1371" applyNumberFormat="1" applyFont="1" applyBorder="1" applyAlignment="1">
      <alignment horizontal="center" vertical="center" wrapText="1"/>
    </xf>
    <xf numFmtId="176" fontId="9" fillId="24" borderId="20" xfId="1496" applyNumberFormat="1" applyFont="1" applyFill="1" applyBorder="1" applyAlignment="1">
      <alignment horizontal="center" vertical="center" wrapText="1"/>
    </xf>
    <xf numFmtId="176" fontId="9" fillId="24" borderId="33" xfId="1496" applyNumberFormat="1" applyFont="1" applyFill="1" applyBorder="1" applyAlignment="1">
      <alignment horizontal="center" vertical="center" wrapText="1"/>
    </xf>
    <xf numFmtId="176" fontId="9" fillId="24" borderId="47" xfId="1496" applyNumberFormat="1" applyFont="1" applyFill="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9" fillId="0" borderId="10" xfId="1371" applyFont="1" applyBorder="1" applyAlignment="1">
      <alignment horizontal="center" vertical="center" wrapText="1"/>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47" xfId="1371" applyFont="1" applyBorder="1" applyAlignment="1">
      <alignment horizontal="center" vertical="center" wrapText="1"/>
    </xf>
    <xf numFmtId="14" fontId="9" fillId="0" borderId="33" xfId="1371" applyNumberFormat="1" applyFont="1" applyBorder="1" applyAlignment="1">
      <alignment horizontal="center" vertical="center" wrapText="1"/>
    </xf>
    <xf numFmtId="14" fontId="9" fillId="0" borderId="35" xfId="1371" applyNumberFormat="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49" fontId="9" fillId="0" borderId="10" xfId="1371" applyNumberFormat="1" applyFont="1" applyBorder="1" applyAlignment="1">
      <alignment horizontal="center" vertical="center"/>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175" fontId="8" fillId="0" borderId="17" xfId="1371" applyNumberFormat="1" applyFont="1" applyBorder="1" applyAlignment="1">
      <alignment horizontal="center" vertical="center" wrapText="1"/>
    </xf>
    <xf numFmtId="175" fontId="8" fillId="0" borderId="36" xfId="1371" applyNumberFormat="1" applyFont="1" applyBorder="1" applyAlignment="1">
      <alignment horizontal="center" vertical="center" wrapText="1"/>
    </xf>
    <xf numFmtId="175" fontId="8" fillId="0" borderId="19" xfId="1371" applyNumberFormat="1" applyFont="1" applyBorder="1" applyAlignment="1">
      <alignment horizontal="center" vertical="center" wrapText="1"/>
    </xf>
    <xf numFmtId="10" fontId="8" fillId="0" borderId="17" xfId="1495" applyNumberFormat="1" applyFont="1" applyFill="1" applyBorder="1" applyAlignment="1">
      <alignment horizontal="center" vertical="center" wrapText="1"/>
    </xf>
    <xf numFmtId="10" fontId="8" fillId="0" borderId="36" xfId="1495" applyNumberFormat="1" applyFont="1" applyFill="1" applyBorder="1" applyAlignment="1">
      <alignment horizontal="center" vertical="center" wrapText="1"/>
    </xf>
    <xf numFmtId="10" fontId="8" fillId="0" borderId="19" xfId="1495" applyNumberFormat="1" applyFont="1" applyFill="1" applyBorder="1" applyAlignment="1">
      <alignment horizontal="center" vertical="center" wrapText="1"/>
    </xf>
    <xf numFmtId="10" fontId="8" fillId="0" borderId="64" xfId="1495" applyNumberFormat="1" applyFont="1" applyFill="1" applyBorder="1" applyAlignment="1">
      <alignment horizontal="center" vertical="center" wrapText="1"/>
    </xf>
    <xf numFmtId="10" fontId="8" fillId="0" borderId="65" xfId="1495" applyNumberFormat="1" applyFont="1" applyFill="1" applyBorder="1" applyAlignment="1">
      <alignment horizontal="center" vertical="center" wrapText="1"/>
    </xf>
    <xf numFmtId="10" fontId="8" fillId="0" borderId="66" xfId="1495" applyNumberFormat="1" applyFont="1" applyFill="1" applyBorder="1" applyAlignment="1">
      <alignment horizontal="center" vertical="center" wrapText="1"/>
    </xf>
    <xf numFmtId="0" fontId="56" fillId="0" borderId="20" xfId="1371" applyFont="1" applyBorder="1" applyAlignment="1" applyProtection="1">
      <alignment horizontal="justify" vertical="center" wrapText="1"/>
      <protection locked="0"/>
    </xf>
    <xf numFmtId="0" fontId="56" fillId="0" borderId="33" xfId="1371" applyFont="1" applyBorder="1" applyAlignment="1" applyProtection="1">
      <alignment horizontal="justify" vertical="center" wrapText="1"/>
      <protection locked="0"/>
    </xf>
    <xf numFmtId="0" fontId="56" fillId="0" borderId="35" xfId="1371" applyFont="1" applyBorder="1" applyAlignment="1" applyProtection="1">
      <alignment horizontal="justify" vertical="center" wrapText="1"/>
      <protection locked="0"/>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47" xfId="1371" applyFont="1" applyBorder="1" applyAlignment="1" applyProtection="1">
      <alignment horizontal="justify" vertical="center" wrapText="1"/>
      <protection locked="0"/>
    </xf>
    <xf numFmtId="0" fontId="9" fillId="0" borderId="47" xfId="1371" applyFont="1" applyBorder="1" applyAlignment="1">
      <alignment horizontal="center" vertical="center"/>
    </xf>
    <xf numFmtId="0" fontId="9" fillId="0" borderId="18" xfId="1371" applyFont="1" applyBorder="1" applyAlignment="1" applyProtection="1">
      <alignment horizontal="center" vertical="center" wrapText="1"/>
      <protection locked="0"/>
    </xf>
    <xf numFmtId="0" fontId="9" fillId="0" borderId="32" xfId="1371" applyFont="1" applyBorder="1" applyAlignment="1" applyProtection="1">
      <alignment horizontal="center" vertical="center" wrapText="1"/>
      <protection locked="0"/>
    </xf>
    <xf numFmtId="0" fontId="9" fillId="0" borderId="67" xfId="1371" applyFont="1" applyBorder="1" applyAlignment="1" applyProtection="1">
      <alignment horizontal="center" vertical="center" wrapText="1"/>
      <protection locked="0"/>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8" xfId="1371" applyFont="1" applyFill="1" applyBorder="1" applyAlignment="1" applyProtection="1">
      <alignment horizontal="center" vertical="center" wrapText="1"/>
      <protection locked="0"/>
    </xf>
    <xf numFmtId="0" fontId="53" fillId="50" borderId="47" xfId="1371" applyFont="1" applyFill="1" applyBorder="1" applyAlignment="1" applyProtection="1">
      <alignment horizontal="justify" vertical="center" wrapText="1"/>
      <protection locked="0"/>
    </xf>
    <xf numFmtId="0" fontId="52" fillId="0" borderId="48"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50" xfId="1371" applyFont="1" applyBorder="1" applyAlignment="1">
      <alignment horizontal="center" vertical="center"/>
    </xf>
    <xf numFmtId="0" fontId="53" fillId="0" borderId="47" xfId="1371" applyFont="1" applyBorder="1" applyAlignment="1" applyProtection="1">
      <alignment horizontal="justify" vertical="center" wrapText="1"/>
      <protection locked="0"/>
    </xf>
    <xf numFmtId="180" fontId="9" fillId="50" borderId="17" xfId="1250" applyNumberFormat="1" applyFont="1" applyFill="1" applyBorder="1" applyAlignment="1" applyProtection="1">
      <alignment horizontal="center" vertical="center" wrapText="1"/>
      <protection locked="0"/>
    </xf>
    <xf numFmtId="180" fontId="9" fillId="50" borderId="36" xfId="1250" applyNumberFormat="1" applyFont="1" applyFill="1" applyBorder="1" applyAlignment="1" applyProtection="1">
      <alignment horizontal="center" vertical="center" wrapText="1"/>
      <protection locked="0"/>
    </xf>
    <xf numFmtId="180" fontId="9" fillId="50" borderId="19" xfId="1250" applyNumberFormat="1" applyFont="1" applyFill="1" applyBorder="1" applyAlignment="1" applyProtection="1">
      <alignment horizontal="center" vertical="center" wrapText="1"/>
      <protection locked="0"/>
    </xf>
    <xf numFmtId="170" fontId="9" fillId="50" borderId="17" xfId="1495" applyNumberFormat="1" applyFont="1" applyFill="1" applyBorder="1" applyAlignment="1" applyProtection="1">
      <alignment horizontal="center" vertical="center" wrapText="1"/>
      <protection locked="0"/>
    </xf>
    <xf numFmtId="170" fontId="9" fillId="50" borderId="36" xfId="1495" applyNumberFormat="1" applyFont="1" applyFill="1" applyBorder="1" applyAlignment="1" applyProtection="1">
      <alignment horizontal="center" vertical="center" wrapText="1"/>
      <protection locked="0"/>
    </xf>
    <xf numFmtId="170" fontId="9" fillId="50" borderId="19" xfId="1495" applyNumberFormat="1" applyFont="1" applyFill="1" applyBorder="1" applyAlignment="1" applyProtection="1">
      <alignment horizontal="center" vertical="center" wrapText="1"/>
      <protection locked="0"/>
    </xf>
    <xf numFmtId="170" fontId="9" fillId="50" borderId="64" xfId="1495" applyNumberFormat="1" applyFont="1" applyFill="1" applyBorder="1" applyAlignment="1" applyProtection="1">
      <alignment horizontal="center" vertical="center" wrapText="1"/>
      <protection locked="0"/>
    </xf>
    <xf numFmtId="170" fontId="9" fillId="50" borderId="65" xfId="1495" applyNumberFormat="1" applyFont="1" applyFill="1" applyBorder="1" applyAlignment="1" applyProtection="1">
      <alignment horizontal="center" vertical="center" wrapText="1"/>
      <protection locked="0"/>
    </xf>
    <xf numFmtId="170" fontId="9" fillId="50" borderId="66" xfId="1495" applyNumberFormat="1" applyFont="1" applyFill="1" applyBorder="1" applyAlignment="1" applyProtection="1">
      <alignment horizontal="center" vertical="center" wrapText="1"/>
      <protection locked="0"/>
    </xf>
    <xf numFmtId="0" fontId="9" fillId="0" borderId="18" xfId="1371" applyFont="1" applyBorder="1" applyAlignment="1">
      <alignment horizontal="center" vertical="center" wrapText="1"/>
    </xf>
    <xf numFmtId="0" fontId="14" fillId="0" borderId="18" xfId="1371" applyFont="1" applyBorder="1" applyAlignment="1">
      <alignment horizontal="center" vertical="center"/>
    </xf>
    <xf numFmtId="0" fontId="8" fillId="61" borderId="16" xfId="1371" applyFont="1" applyFill="1" applyBorder="1" applyAlignment="1">
      <alignment horizontal="left" vertical="center" wrapText="1"/>
    </xf>
    <xf numFmtId="9" fontId="8" fillId="61" borderId="18" xfId="1496" applyFont="1" applyFill="1" applyBorder="1" applyAlignment="1">
      <alignment horizontal="center" vertical="center"/>
    </xf>
    <xf numFmtId="0" fontId="9" fillId="0" borderId="18" xfId="1371" applyFont="1" applyBorder="1" applyAlignment="1">
      <alignment horizontal="center" vertical="center"/>
    </xf>
    <xf numFmtId="1" fontId="9" fillId="0" borderId="18" xfId="1273"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11" fillId="24" borderId="16" xfId="1371" applyFont="1" applyFill="1" applyBorder="1" applyAlignment="1">
      <alignment horizontal="center" vertical="center"/>
    </xf>
    <xf numFmtId="0" fontId="11" fillId="24" borderId="18" xfId="1371" applyFont="1" applyFill="1" applyBorder="1" applyAlignment="1">
      <alignment horizontal="center" vertical="center"/>
    </xf>
    <xf numFmtId="0" fontId="59" fillId="61" borderId="16" xfId="1371" applyFont="1" applyFill="1" applyBorder="1" applyAlignment="1">
      <alignment horizontal="center" vertical="center"/>
    </xf>
    <xf numFmtId="0" fontId="59" fillId="61" borderId="18" xfId="1371" applyFont="1" applyFill="1" applyBorder="1" applyAlignment="1">
      <alignment horizontal="center" vertical="center"/>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59" fillId="0" borderId="30" xfId="0" applyFont="1" applyBorder="1" applyAlignment="1" applyProtection="1">
      <alignment horizontal="center" vertical="center" wrapText="1"/>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178" fontId="9" fillId="50" borderId="17" xfId="1250" applyNumberFormat="1" applyFont="1" applyFill="1" applyBorder="1" applyAlignment="1" applyProtection="1">
      <alignment horizontal="center" vertical="center" wrapText="1"/>
      <protection locked="0"/>
    </xf>
    <xf numFmtId="178" fontId="9" fillId="50" borderId="36" xfId="1250" applyNumberFormat="1" applyFont="1" applyFill="1" applyBorder="1" applyAlignment="1" applyProtection="1">
      <alignment horizontal="center" vertical="center" wrapText="1"/>
      <protection locked="0"/>
    </xf>
    <xf numFmtId="178" fontId="9" fillId="50" borderId="19" xfId="1250" applyNumberFormat="1" applyFont="1" applyFill="1" applyBorder="1" applyAlignment="1" applyProtection="1">
      <alignment horizontal="center" vertical="center" wrapText="1"/>
      <protection locked="0"/>
    </xf>
    <xf numFmtId="3" fontId="9" fillId="0" borderId="20" xfId="1496" applyNumberFormat="1" applyFont="1" applyFill="1" applyBorder="1" applyAlignment="1">
      <alignment horizontal="center" vertical="center" wrapText="1"/>
    </xf>
    <xf numFmtId="3" fontId="9" fillId="0" borderId="33" xfId="1496" applyNumberFormat="1" applyFont="1" applyFill="1" applyBorder="1" applyAlignment="1">
      <alignment horizontal="center" vertical="center" wrapText="1"/>
    </xf>
    <xf numFmtId="3" fontId="9" fillId="0" borderId="47" xfId="1496" applyNumberFormat="1" applyFont="1" applyFill="1" applyBorder="1" applyAlignment="1">
      <alignment horizontal="center" vertical="center" wrapText="1"/>
    </xf>
    <xf numFmtId="0" fontId="8" fillId="50" borderId="10" xfId="1371" applyFont="1" applyFill="1" applyBorder="1" applyAlignment="1">
      <alignment horizontal="center" vertical="center" wrapText="1"/>
    </xf>
    <xf numFmtId="0" fontId="76" fillId="0" borderId="33" xfId="1371" applyFont="1" applyBorder="1" applyAlignment="1" applyProtection="1">
      <alignment horizontal="justify" vertical="center" wrapText="1"/>
      <protection locked="0"/>
    </xf>
    <xf numFmtId="0" fontId="76" fillId="0" borderId="35" xfId="1371" applyFont="1" applyBorder="1" applyAlignment="1" applyProtection="1">
      <alignment horizontal="justify" vertical="center" wrapText="1"/>
      <protection locked="0"/>
    </xf>
    <xf numFmtId="0" fontId="76" fillId="0" borderId="22" xfId="1371" applyFont="1" applyBorder="1" applyAlignment="1">
      <alignment horizontal="center" vertical="center"/>
    </xf>
    <xf numFmtId="0" fontId="76" fillId="0" borderId="23" xfId="1371" applyFont="1" applyBorder="1" applyAlignment="1">
      <alignment horizontal="center" vertical="center"/>
    </xf>
    <xf numFmtId="0" fontId="76" fillId="0" borderId="24" xfId="1371" applyFont="1" applyBorder="1" applyAlignment="1">
      <alignment horizontal="center" vertical="center"/>
    </xf>
    <xf numFmtId="0" fontId="76" fillId="0" borderId="25" xfId="1371" applyFont="1" applyBorder="1" applyAlignment="1">
      <alignment horizontal="center" vertical="center"/>
    </xf>
    <xf numFmtId="0" fontId="76" fillId="0" borderId="0" xfId="1371" applyFont="1" applyAlignment="1">
      <alignment horizontal="center" vertical="center"/>
    </xf>
    <xf numFmtId="0" fontId="76" fillId="0" borderId="26" xfId="1371" applyFont="1" applyBorder="1" applyAlignment="1">
      <alignment horizontal="center" vertical="center"/>
    </xf>
    <xf numFmtId="0" fontId="76" fillId="0" borderId="27" xfId="1371" applyFont="1" applyBorder="1" applyAlignment="1">
      <alignment horizontal="center" vertical="center"/>
    </xf>
    <xf numFmtId="0" fontId="76" fillId="0" borderId="28" xfId="1371" applyFont="1" applyBorder="1" applyAlignment="1">
      <alignment horizontal="center" vertical="center"/>
    </xf>
    <xf numFmtId="0" fontId="76" fillId="0" borderId="29" xfId="1371" applyFont="1" applyBorder="1" applyAlignment="1">
      <alignment horizontal="center" vertical="center"/>
    </xf>
    <xf numFmtId="0" fontId="72" fillId="0" borderId="20" xfId="1371" applyFont="1" applyBorder="1" applyAlignment="1" applyProtection="1">
      <alignment horizontal="justify" vertical="center" wrapText="1"/>
      <protection locked="0"/>
    </xf>
    <xf numFmtId="0" fontId="72" fillId="0" borderId="33" xfId="1371" applyFont="1" applyBorder="1" applyAlignment="1" applyProtection="1">
      <alignment horizontal="justify" vertical="center" wrapText="1"/>
      <protection locked="0"/>
    </xf>
    <xf numFmtId="0" fontId="72" fillId="0" borderId="35" xfId="1371" applyFont="1" applyBorder="1" applyAlignment="1" applyProtection="1">
      <alignment horizontal="justify" vertical="center" wrapText="1"/>
      <protection locked="0"/>
    </xf>
    <xf numFmtId="0" fontId="9" fillId="0" borderId="20" xfId="1371" applyFont="1" applyBorder="1" applyAlignment="1">
      <alignment horizontal="left" vertical="center" wrapText="1"/>
    </xf>
    <xf numFmtId="0" fontId="9" fillId="0" borderId="33" xfId="1371" applyFont="1" applyBorder="1" applyAlignment="1">
      <alignment horizontal="left" vertical="center" wrapText="1"/>
    </xf>
    <xf numFmtId="0" fontId="9" fillId="0" borderId="47" xfId="1371" applyFont="1" applyBorder="1" applyAlignment="1">
      <alignment horizontal="left" vertical="center" wrapText="1"/>
    </xf>
    <xf numFmtId="0" fontId="53" fillId="0" borderId="10" xfId="1371" applyFont="1" applyBorder="1" applyAlignment="1">
      <alignment horizontal="left" vertical="center" wrapText="1"/>
    </xf>
    <xf numFmtId="0" fontId="76" fillId="0" borderId="10" xfId="1371" applyFont="1" applyBorder="1" applyAlignment="1">
      <alignment horizontal="left" vertical="center" wrapText="1"/>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10" xfId="1495" applyNumberFormat="1" applyFont="1" applyFill="1" applyBorder="1" applyAlignment="1" applyProtection="1">
      <alignment horizontal="center" vertical="center" wrapText="1"/>
      <protection locked="0"/>
    </xf>
    <xf numFmtId="0" fontId="9" fillId="0" borderId="35" xfId="1371" applyFont="1" applyBorder="1" applyAlignment="1" applyProtection="1">
      <alignment horizontal="justify" vertical="center" wrapText="1"/>
      <protection locked="0"/>
    </xf>
    <xf numFmtId="0" fontId="3" fillId="50" borderId="20" xfId="1371" applyFont="1" applyFill="1" applyBorder="1" applyAlignment="1">
      <alignment horizontal="center" vertical="center"/>
    </xf>
    <xf numFmtId="0" fontId="3" fillId="50" borderId="33" xfId="1371" applyFont="1" applyFill="1" applyBorder="1" applyAlignment="1">
      <alignment horizontal="center" vertical="center"/>
    </xf>
    <xf numFmtId="0" fontId="3" fillId="50" borderId="47" xfId="1371" applyFont="1" applyFill="1" applyBorder="1" applyAlignment="1">
      <alignment horizontal="center" vertical="center"/>
    </xf>
    <xf numFmtId="0" fontId="4" fillId="50" borderId="10" xfId="1371" applyFill="1" applyBorder="1" applyAlignment="1" applyProtection="1">
      <alignment horizontal="center" vertical="center" wrapText="1"/>
      <protection locked="0"/>
    </xf>
    <xf numFmtId="0" fontId="4" fillId="50" borderId="18" xfId="1371" applyFill="1" applyBorder="1" applyAlignment="1" applyProtection="1">
      <alignment horizontal="center" vertical="center" wrapText="1"/>
      <protection locked="0"/>
    </xf>
    <xf numFmtId="0" fontId="4" fillId="50" borderId="32" xfId="1371" applyFill="1" applyBorder="1" applyAlignment="1" applyProtection="1">
      <alignment horizontal="center" vertical="center" wrapText="1"/>
      <protection locked="0"/>
    </xf>
    <xf numFmtId="0" fontId="4" fillId="50" borderId="67" xfId="1371" applyFill="1" applyBorder="1" applyAlignment="1" applyProtection="1">
      <alignment horizontal="center" vertical="center" wrapText="1"/>
      <protection locked="0"/>
    </xf>
    <xf numFmtId="175" fontId="9" fillId="50" borderId="36" xfId="1250" applyNumberFormat="1" applyFont="1" applyFill="1" applyBorder="1" applyAlignment="1" applyProtection="1">
      <alignment horizontal="center" vertical="center" wrapText="1"/>
      <protection locked="0"/>
    </xf>
    <xf numFmtId="175" fontId="9" fillId="50" borderId="19" xfId="1250" applyNumberFormat="1" applyFont="1" applyFill="1" applyBorder="1" applyAlignment="1" applyProtection="1">
      <alignment horizontal="center" vertical="center" wrapText="1"/>
      <protection locked="0"/>
    </xf>
    <xf numFmtId="2" fontId="9" fillId="50" borderId="36" xfId="1250" applyNumberFormat="1" applyFont="1" applyFill="1" applyBorder="1" applyAlignment="1" applyProtection="1">
      <alignment horizontal="center" vertical="center" wrapText="1"/>
      <protection locked="0"/>
    </xf>
    <xf numFmtId="2" fontId="9" fillId="50" borderId="19" xfId="1250" applyNumberFormat="1" applyFont="1" applyFill="1" applyBorder="1" applyAlignment="1" applyProtection="1">
      <alignment horizontal="center" vertical="center" wrapText="1"/>
      <protection locked="0"/>
    </xf>
    <xf numFmtId="4" fontId="9" fillId="24" borderId="20" xfId="1496" applyNumberFormat="1" applyFont="1" applyFill="1" applyBorder="1" applyAlignment="1">
      <alignment horizontal="center" vertical="center" wrapText="1"/>
    </xf>
    <xf numFmtId="4" fontId="9" fillId="24" borderId="33" xfId="1496" applyNumberFormat="1" applyFont="1" applyFill="1" applyBorder="1" applyAlignment="1">
      <alignment horizontal="center" vertical="center" wrapText="1"/>
    </xf>
    <xf numFmtId="4" fontId="9" fillId="24" borderId="47" xfId="1496" applyNumberFormat="1" applyFont="1" applyFill="1" applyBorder="1" applyAlignment="1">
      <alignment horizontal="center" vertical="center" wrapText="1"/>
    </xf>
    <xf numFmtId="17" fontId="9" fillId="0" borderId="20" xfId="1371" applyNumberFormat="1" applyFont="1" applyBorder="1" applyAlignment="1">
      <alignment horizontal="center" vertical="center" wrapText="1"/>
    </xf>
    <xf numFmtId="17" fontId="9" fillId="0" borderId="33" xfId="1371" applyNumberFormat="1" applyFont="1" applyBorder="1" applyAlignment="1">
      <alignment horizontal="center" vertical="center" wrapText="1"/>
    </xf>
    <xf numFmtId="17" fontId="9" fillId="0" borderId="35" xfId="1371" applyNumberFormat="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1" xfId="751" xr:uid="{00000000-0005-0000-0000-0000EF020000}"/>
    <cellStyle name="Cálculo 12" xfId="752" xr:uid="{00000000-0005-0000-0000-0000F0020000}"/>
    <cellStyle name="Cálculo 13" xfId="753" xr:uid="{00000000-0005-0000-0000-0000F1020000}"/>
    <cellStyle name="Cálculo 14" xfId="754" xr:uid="{00000000-0005-0000-0000-0000F2020000}"/>
    <cellStyle name="Cálculo 15" xfId="755" xr:uid="{00000000-0005-0000-0000-0000F3020000}"/>
    <cellStyle name="Cálculo 16" xfId="756" xr:uid="{00000000-0005-0000-0000-0000F4020000}"/>
    <cellStyle name="Cálculo 17" xfId="757" xr:uid="{00000000-0005-0000-0000-0000F5020000}"/>
    <cellStyle name="Cálculo 18" xfId="758" xr:uid="{00000000-0005-0000-0000-0000F6020000}"/>
    <cellStyle name="Cálculo 2" xfId="759" xr:uid="{00000000-0005-0000-0000-0000F7020000}"/>
    <cellStyle name="Cálculo 3" xfId="760" xr:uid="{00000000-0005-0000-0000-0000F8020000}"/>
    <cellStyle name="Cálculo 4" xfId="761" xr:uid="{00000000-0005-0000-0000-0000F9020000}"/>
    <cellStyle name="Cálculo 5" xfId="762" xr:uid="{00000000-0005-0000-0000-0000FA020000}"/>
    <cellStyle name="Cálculo 6" xfId="763" xr:uid="{00000000-0005-0000-0000-0000FB020000}"/>
    <cellStyle name="Cálculo 7" xfId="764" xr:uid="{00000000-0005-0000-0000-0000FC020000}"/>
    <cellStyle name="Cálculo 8" xfId="765" xr:uid="{00000000-0005-0000-0000-0000FD020000}"/>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1" xfId="1143" xr:uid="{00000000-0005-0000-0000-000079040000}"/>
    <cellStyle name="Entrada 12" xfId="1144" xr:uid="{00000000-0005-0000-0000-00007A040000}"/>
    <cellStyle name="Entrada 13" xfId="1145" xr:uid="{00000000-0005-0000-0000-00007B040000}"/>
    <cellStyle name="Entrada 14" xfId="1146" xr:uid="{00000000-0005-0000-0000-00007C040000}"/>
    <cellStyle name="Entrada 15" xfId="1147" xr:uid="{00000000-0005-0000-0000-00007D040000}"/>
    <cellStyle name="Entrada 16" xfId="1148" xr:uid="{00000000-0005-0000-0000-00007E040000}"/>
    <cellStyle name="Entrada 17" xfId="1149" xr:uid="{00000000-0005-0000-0000-00007F040000}"/>
    <cellStyle name="Entrada 18" xfId="1150" xr:uid="{00000000-0005-0000-0000-000080040000}"/>
    <cellStyle name="Entrada 2" xfId="1151" xr:uid="{00000000-0005-0000-0000-000081040000}"/>
    <cellStyle name="Entrada 3" xfId="1152" xr:uid="{00000000-0005-0000-0000-000082040000}"/>
    <cellStyle name="Entrada 4" xfId="1153" xr:uid="{00000000-0005-0000-0000-000083040000}"/>
    <cellStyle name="Entrada 5" xfId="1154" xr:uid="{00000000-0005-0000-0000-000084040000}"/>
    <cellStyle name="Entrada 6" xfId="1155" xr:uid="{00000000-0005-0000-0000-000085040000}"/>
    <cellStyle name="Entrada 7" xfId="1156" xr:uid="{00000000-0005-0000-0000-000086040000}"/>
    <cellStyle name="Entrada 8" xfId="1157" xr:uid="{00000000-0005-0000-0000-000087040000}"/>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4" xfId="1261" xr:uid="{00000000-0005-0000-0000-0000F0040000}"/>
    <cellStyle name="Millares 2 2" xfId="1262" xr:uid="{00000000-0005-0000-0000-0000F1040000}"/>
    <cellStyle name="Millares 2 2 2" xfId="1263" xr:uid="{00000000-0005-0000-0000-0000F2040000}"/>
    <cellStyle name="Millares 2 2 3" xfId="1264" xr:uid="{00000000-0005-0000-0000-0000F3040000}"/>
    <cellStyle name="Millares 2 2 4" xfId="1265" xr:uid="{00000000-0005-0000-0000-0000F4040000}"/>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3" xfId="1273" xr:uid="{00000000-0005-0000-0000-0000FC040000}"/>
    <cellStyle name="Millares 3 2" xfId="1274" xr:uid="{00000000-0005-0000-0000-0000FD040000}"/>
    <cellStyle name="Millares 3 3" xfId="1275" xr:uid="{00000000-0005-0000-0000-0000FE040000}"/>
    <cellStyle name="Millares 4" xfId="1276" xr:uid="{00000000-0005-0000-0000-0000FF040000}"/>
    <cellStyle name="Millares 4 2" xfId="1277" xr:uid="{00000000-0005-0000-0000-000000050000}"/>
    <cellStyle name="Millares 4 2 2" xfId="1278" xr:uid="{00000000-0005-0000-0000-000001050000}"/>
    <cellStyle name="Millares 4 2 2 2" xfId="1279" xr:uid="{00000000-0005-0000-0000-000002050000}"/>
    <cellStyle name="Millares 4 3" xfId="1280" xr:uid="{00000000-0005-0000-0000-000003050000}"/>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1" xfId="1449" xr:uid="{00000000-0005-0000-0000-0000AD050000}"/>
    <cellStyle name="Notas 12" xfId="1450" xr:uid="{00000000-0005-0000-0000-0000AE050000}"/>
    <cellStyle name="Notas 13" xfId="1451" xr:uid="{00000000-0005-0000-0000-0000AF050000}"/>
    <cellStyle name="Notas 14" xfId="1452" xr:uid="{00000000-0005-0000-0000-0000B0050000}"/>
    <cellStyle name="Notas 15" xfId="1453" xr:uid="{00000000-0005-0000-0000-0000B1050000}"/>
    <cellStyle name="Notas 16" xfId="1454" xr:uid="{00000000-0005-0000-0000-0000B2050000}"/>
    <cellStyle name="Notas 17" xfId="1455" xr:uid="{00000000-0005-0000-0000-0000B3050000}"/>
    <cellStyle name="Notas 18" xfId="1456" xr:uid="{00000000-0005-0000-0000-0000B4050000}"/>
    <cellStyle name="Notas 19" xfId="1457" xr:uid="{00000000-0005-0000-0000-0000B5050000}"/>
    <cellStyle name="Notas 2" xfId="1458" xr:uid="{00000000-0005-0000-0000-0000B6050000}"/>
    <cellStyle name="Notas 2 2" xfId="1459" xr:uid="{00000000-0005-0000-0000-0000B7050000}"/>
    <cellStyle name="Notas 2 3" xfId="1460" xr:uid="{00000000-0005-0000-0000-0000B8050000}"/>
    <cellStyle name="Notas 2 4" xfId="1461" xr:uid="{00000000-0005-0000-0000-0000B9050000}"/>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4" xfId="1466" xr:uid="{00000000-0005-0000-0000-0000BE050000}"/>
    <cellStyle name="Notas 5" xfId="1467" xr:uid="{00000000-0005-0000-0000-0000BF050000}"/>
    <cellStyle name="Notas 6" xfId="1468" xr:uid="{00000000-0005-0000-0000-0000C0050000}"/>
    <cellStyle name="Notas 7" xfId="1469" xr:uid="{00000000-0005-0000-0000-0000C1050000}"/>
    <cellStyle name="Notas 8" xfId="1470" xr:uid="{00000000-0005-0000-0000-0000C2050000}"/>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1" xfId="1503" xr:uid="{00000000-0005-0000-0000-0000E3050000}"/>
    <cellStyle name="Salida 12" xfId="1504" xr:uid="{00000000-0005-0000-0000-0000E4050000}"/>
    <cellStyle name="Salida 13" xfId="1505" xr:uid="{00000000-0005-0000-0000-0000E5050000}"/>
    <cellStyle name="Salida 14" xfId="1506" xr:uid="{00000000-0005-0000-0000-0000E6050000}"/>
    <cellStyle name="Salida 15" xfId="1507" xr:uid="{00000000-0005-0000-0000-0000E7050000}"/>
    <cellStyle name="Salida 16" xfId="1508" xr:uid="{00000000-0005-0000-0000-0000E8050000}"/>
    <cellStyle name="Salida 17" xfId="1509" xr:uid="{00000000-0005-0000-0000-0000E9050000}"/>
    <cellStyle name="Salida 18" xfId="1510" xr:uid="{00000000-0005-0000-0000-0000EA050000}"/>
    <cellStyle name="Salida 2" xfId="1511" xr:uid="{00000000-0005-0000-0000-0000EB050000}"/>
    <cellStyle name="Salida 3" xfId="1512" xr:uid="{00000000-0005-0000-0000-0000EC050000}"/>
    <cellStyle name="Salida 4" xfId="1513" xr:uid="{00000000-0005-0000-0000-0000ED050000}"/>
    <cellStyle name="Salida 5" xfId="1514" xr:uid="{00000000-0005-0000-0000-0000EE050000}"/>
    <cellStyle name="Salida 6" xfId="1515" xr:uid="{00000000-0005-0000-0000-0000EF050000}"/>
    <cellStyle name="Salida 7" xfId="1516" xr:uid="{00000000-0005-0000-0000-0000F0050000}"/>
    <cellStyle name="Salida 8" xfId="1517" xr:uid="{00000000-0005-0000-0000-0000F1050000}"/>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_(* #,##0.0000_);_(* \(#,##0.0000\);_(* "-"??_);_(@_)</c:formatCode>
                <c:ptCount val="6"/>
                <c:pt idx="0" formatCode="_(* #,##0.0_);_(* \(#,##0.0\);_(* &quot;-&quot;??_);_(@_)">
                  <c:v>0</c:v>
                </c:pt>
                <c:pt idx="1">
                  <c:v>0.01</c:v>
                </c:pt>
                <c:pt idx="2">
                  <c:v>2.2499999999999999E-2</c:v>
                </c:pt>
                <c:pt idx="3">
                  <c:v>2.2499999999999999E-2</c:v>
                </c:pt>
                <c:pt idx="4">
                  <c:v>2.2499999999999999E-2</c:v>
                </c:pt>
                <c:pt idx="5">
                  <c:v>2.2499999999999999E-2</c:v>
                </c:pt>
              </c:numCache>
            </c:numRef>
          </c:val>
          <c:extLst>
            <c:ext xmlns:c16="http://schemas.microsoft.com/office/drawing/2014/chart" uri="{C3380CC4-5D6E-409C-BE32-E72D297353CC}">
              <c16:uniqueId val="{00000000-D61E-4F49-8CA0-DDBA35E69DC2}"/>
            </c:ext>
          </c:extLst>
        </c:ser>
        <c:ser>
          <c:idx val="1"/>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_(* #,##0.0000_);_(* \(#,##0.0000\);_(* "-"??_);_(@_)</c:formatCode>
                <c:ptCount val="6"/>
                <c:pt idx="0" formatCode="_(* #,##0.00_);_(* \(#,##0.00\);_(* &quot;-&quot;??_);_(@_)">
                  <c:v>0</c:v>
                </c:pt>
                <c:pt idx="1">
                  <c:v>0.01</c:v>
                </c:pt>
                <c:pt idx="2">
                  <c:v>2.2499999999999999E-2</c:v>
                </c:pt>
                <c:pt idx="3">
                  <c:v>2.2499999999999999E-2</c:v>
                </c:pt>
                <c:pt idx="4">
                  <c:v>2.2499999999999999E-2</c:v>
                </c:pt>
              </c:numCache>
            </c:numRef>
          </c:val>
          <c:extLst>
            <c:ext xmlns:c16="http://schemas.microsoft.com/office/drawing/2014/chart" uri="{C3380CC4-5D6E-409C-BE32-E72D297353CC}">
              <c16:uniqueId val="{00000001-D61E-4F49-8CA0-DDBA35E69DC2}"/>
            </c:ext>
          </c:extLst>
        </c:ser>
        <c:dLbls>
          <c:showLegendKey val="0"/>
          <c:showVal val="0"/>
          <c:showCatName val="0"/>
          <c:showSerName val="0"/>
          <c:showPercent val="0"/>
          <c:showBubbleSize val="0"/>
        </c:dLbls>
        <c:gapWidth val="150"/>
        <c:axId val="2117402632"/>
        <c:axId val="2120592376"/>
      </c:barChart>
      <c:catAx>
        <c:axId val="2117402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0592376"/>
        <c:crosses val="autoZero"/>
        <c:auto val="1"/>
        <c:lblAlgn val="ctr"/>
        <c:lblOffset val="100"/>
        <c:noMultiLvlLbl val="0"/>
      </c:catAx>
      <c:valAx>
        <c:axId val="2120592376"/>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7402632"/>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2'!$C$26</c:f>
              <c:strCache>
                <c:ptCount val="1"/>
                <c:pt idx="0">
                  <c:v>Magnitud programada mensual</c:v>
                </c:pt>
              </c:strCache>
            </c:strRef>
          </c:tx>
          <c:invertIfNegative val="0"/>
          <c:cat>
            <c:strRef>
              <c:f>'[8]META 1'!$B$27:$B$32</c:f>
              <c:strCache>
                <c:ptCount val="6"/>
                <c:pt idx="0">
                  <c:v>Julio</c:v>
                </c:pt>
                <c:pt idx="1">
                  <c:v>Agosto</c:v>
                </c:pt>
                <c:pt idx="2">
                  <c:v>Septiembre</c:v>
                </c:pt>
                <c:pt idx="3">
                  <c:v>Octubre</c:v>
                </c:pt>
                <c:pt idx="4">
                  <c:v>Noviembre</c:v>
                </c:pt>
                <c:pt idx="5">
                  <c:v>Diciembre</c:v>
                </c:pt>
              </c:strCache>
            </c:strRef>
          </c:cat>
          <c:val>
            <c:numRef>
              <c:f>'META 2'!$C$27:$C$32</c:f>
              <c:numCache>
                <c:formatCode>_(* #,##0.0000_);_(* \(#,##0.0000\);_(* "-"??_);_(@_)</c:formatCode>
                <c:ptCount val="6"/>
                <c:pt idx="0">
                  <c:v>2.86E-2</c:v>
                </c:pt>
                <c:pt idx="1">
                  <c:v>1.43E-2</c:v>
                </c:pt>
                <c:pt idx="2">
                  <c:v>1.43E-2</c:v>
                </c:pt>
                <c:pt idx="3">
                  <c:v>1.43E-2</c:v>
                </c:pt>
                <c:pt idx="4">
                  <c:v>1.43E-2</c:v>
                </c:pt>
                <c:pt idx="5">
                  <c:v>1.4200000000000001E-2</c:v>
                </c:pt>
              </c:numCache>
            </c:numRef>
          </c:val>
          <c:extLst>
            <c:ext xmlns:c16="http://schemas.microsoft.com/office/drawing/2014/chart" uri="{C3380CC4-5D6E-409C-BE32-E72D297353CC}">
              <c16:uniqueId val="{00000000-94A1-4BC7-98ED-9CE9FA46CCC4}"/>
            </c:ext>
          </c:extLst>
        </c:ser>
        <c:ser>
          <c:idx val="1"/>
          <c:order val="1"/>
          <c:tx>
            <c:strRef>
              <c:f>'META 2'!$D$26</c:f>
              <c:strCache>
                <c:ptCount val="1"/>
                <c:pt idx="0">
                  <c:v>Magnitud ejecutada mensual</c:v>
                </c:pt>
              </c:strCache>
            </c:strRef>
          </c:tx>
          <c:invertIfNegative val="0"/>
          <c:cat>
            <c:strRef>
              <c:f>'[8]META 1'!$B$27:$B$32</c:f>
              <c:strCache>
                <c:ptCount val="6"/>
                <c:pt idx="0">
                  <c:v>Julio</c:v>
                </c:pt>
                <c:pt idx="1">
                  <c:v>Agosto</c:v>
                </c:pt>
                <c:pt idx="2">
                  <c:v>Septiembre</c:v>
                </c:pt>
                <c:pt idx="3">
                  <c:v>Octubre</c:v>
                </c:pt>
                <c:pt idx="4">
                  <c:v>Noviembre</c:v>
                </c:pt>
                <c:pt idx="5">
                  <c:v>Diciembre</c:v>
                </c:pt>
              </c:strCache>
            </c:strRef>
          </c:cat>
          <c:val>
            <c:numRef>
              <c:f>'META 2'!$D$27:$D$32</c:f>
              <c:numCache>
                <c:formatCode>_(* #,##0.0000_);_(* \(#,##0.0000\);_(* "-"??_);_(@_)</c:formatCode>
                <c:ptCount val="6"/>
                <c:pt idx="0">
                  <c:v>2.86E-2</c:v>
                </c:pt>
                <c:pt idx="1">
                  <c:v>1.43E-2</c:v>
                </c:pt>
                <c:pt idx="2">
                  <c:v>1.43E-2</c:v>
                </c:pt>
                <c:pt idx="3">
                  <c:v>1.43E-2</c:v>
                </c:pt>
                <c:pt idx="4">
                  <c:v>1.43E-2</c:v>
                </c:pt>
              </c:numCache>
            </c:numRef>
          </c:val>
          <c:extLst>
            <c:ext xmlns:c16="http://schemas.microsoft.com/office/drawing/2014/chart" uri="{C3380CC4-5D6E-409C-BE32-E72D297353CC}">
              <c16:uniqueId val="{00000001-94A1-4BC7-98ED-9CE9FA46CCC4}"/>
            </c:ext>
          </c:extLst>
        </c:ser>
        <c:dLbls>
          <c:showLegendKey val="0"/>
          <c:showVal val="0"/>
          <c:showCatName val="0"/>
          <c:showSerName val="0"/>
          <c:showPercent val="0"/>
          <c:showBubbleSize val="0"/>
        </c:dLbls>
        <c:gapWidth val="150"/>
        <c:axId val="2055490040"/>
        <c:axId val="2055493192"/>
      </c:barChart>
      <c:catAx>
        <c:axId val="20554900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5493192"/>
        <c:crosses val="autoZero"/>
        <c:auto val="1"/>
        <c:lblAlgn val="ctr"/>
        <c:lblOffset val="100"/>
        <c:noMultiLvlLbl val="0"/>
      </c:catAx>
      <c:valAx>
        <c:axId val="2055493192"/>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5490040"/>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3'!$C$26</c:f>
              <c:strCache>
                <c:ptCount val="1"/>
                <c:pt idx="0">
                  <c:v>Magnitud programada mensual</c:v>
                </c:pt>
              </c:strCache>
            </c:strRef>
          </c:tx>
          <c:invertIfNegative val="0"/>
          <c:cat>
            <c:strRef>
              <c:f>'[9]META 1'!$B$27:$B$32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9.7000000000000003E-3</c:v>
                </c:pt>
                <c:pt idx="1">
                  <c:v>2.4500000000000001E-2</c:v>
                </c:pt>
                <c:pt idx="2">
                  <c:v>1.9199999999999998E-2</c:v>
                </c:pt>
                <c:pt idx="3">
                  <c:v>1.5100000000000001E-2</c:v>
                </c:pt>
                <c:pt idx="4">
                  <c:v>1.15E-2</c:v>
                </c:pt>
                <c:pt idx="5">
                  <c:v>0.02</c:v>
                </c:pt>
              </c:numCache>
            </c:numRef>
          </c:val>
          <c:extLst>
            <c:ext xmlns:c16="http://schemas.microsoft.com/office/drawing/2014/chart" uri="{C3380CC4-5D6E-409C-BE32-E72D297353CC}">
              <c16:uniqueId val="{00000000-B2B1-4FE2-A655-9A6BB5BF8D77}"/>
            </c:ext>
          </c:extLst>
        </c:ser>
        <c:ser>
          <c:idx val="1"/>
          <c:order val="1"/>
          <c:tx>
            <c:strRef>
              <c:f>'META 3'!$D$26</c:f>
              <c:strCache>
                <c:ptCount val="1"/>
                <c:pt idx="0">
                  <c:v>Magnitud ejecutada mensual</c:v>
                </c:pt>
              </c:strCache>
            </c:strRef>
          </c:tx>
          <c:invertIfNegative val="0"/>
          <c:cat>
            <c:strRef>
              <c:f>'[9]META 1'!$B$27:$B$32</c:f>
              <c:strCache>
                <c:ptCount val="6"/>
                <c:pt idx="0">
                  <c:v>Julio</c:v>
                </c:pt>
                <c:pt idx="1">
                  <c:v>Agosto</c:v>
                </c:pt>
                <c:pt idx="2">
                  <c:v>Septiembre</c:v>
                </c:pt>
                <c:pt idx="3">
                  <c:v>Octubre</c:v>
                </c:pt>
                <c:pt idx="4">
                  <c:v>Noviembre</c:v>
                </c:pt>
                <c:pt idx="5">
                  <c:v>Diciembre</c:v>
                </c:pt>
              </c:strCache>
            </c:strRef>
          </c:cat>
          <c:val>
            <c:numRef>
              <c:f>'META 3'!$D$27:$D$32</c:f>
              <c:numCache>
                <c:formatCode>_(* #,##0.00000_);_(* \(#,##0.00000\);_(* "-"??_);_(@_)</c:formatCode>
                <c:ptCount val="6"/>
                <c:pt idx="0">
                  <c:v>9.7000000000000003E-3</c:v>
                </c:pt>
                <c:pt idx="1">
                  <c:v>2.3400000000000001E-2</c:v>
                </c:pt>
                <c:pt idx="2">
                  <c:v>2.0299999999999999E-2</c:v>
                </c:pt>
                <c:pt idx="3">
                  <c:v>1.5100000000000001E-2</c:v>
                </c:pt>
                <c:pt idx="4">
                  <c:v>1.15E-2</c:v>
                </c:pt>
              </c:numCache>
            </c:numRef>
          </c:val>
          <c:extLst>
            <c:ext xmlns:c16="http://schemas.microsoft.com/office/drawing/2014/chart" uri="{C3380CC4-5D6E-409C-BE32-E72D297353CC}">
              <c16:uniqueId val="{00000001-B2B1-4FE2-A655-9A6BB5BF8D77}"/>
            </c:ext>
          </c:extLst>
        </c:ser>
        <c:dLbls>
          <c:showLegendKey val="0"/>
          <c:showVal val="0"/>
          <c:showCatName val="0"/>
          <c:showSerName val="0"/>
          <c:showPercent val="0"/>
          <c:showBubbleSize val="0"/>
        </c:dLbls>
        <c:gapWidth val="150"/>
        <c:axId val="2120312008"/>
        <c:axId val="2117486568"/>
      </c:barChart>
      <c:catAx>
        <c:axId val="21203120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17486568"/>
        <c:crosses val="autoZero"/>
        <c:auto val="1"/>
        <c:lblAlgn val="ctr"/>
        <c:lblOffset val="100"/>
        <c:noMultiLvlLbl val="0"/>
      </c:catAx>
      <c:valAx>
        <c:axId val="2117486568"/>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0312008"/>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'[10]META 1'!$B$27:$B$32</c:f>
              <c:strCache>
                <c:ptCount val="6"/>
                <c:pt idx="0">
                  <c:v>Julio</c:v>
                </c:pt>
                <c:pt idx="1">
                  <c:v>Agosto</c:v>
                </c:pt>
                <c:pt idx="2">
                  <c:v>Septiembre</c:v>
                </c:pt>
                <c:pt idx="3">
                  <c:v>Octubre</c:v>
                </c:pt>
                <c:pt idx="4">
                  <c:v>Noviembre</c:v>
                </c:pt>
                <c:pt idx="5">
                  <c:v>Diciembre</c:v>
                </c:pt>
              </c:strCache>
            </c:strRef>
          </c:cat>
          <c:val>
            <c:numRef>
              <c:f>'META 4'!$C$27:$C$32</c:f>
              <c:numCache>
                <c:formatCode>_(* #,##0.0000_);_(* \(#,##0.0000\);_(* "-"??_);_(@_)</c:formatCode>
                <c:ptCount val="6"/>
                <c:pt idx="0">
                  <c:v>0.72</c:v>
                </c:pt>
                <c:pt idx="1">
                  <c:v>0.36</c:v>
                </c:pt>
                <c:pt idx="2">
                  <c:v>7.86</c:v>
                </c:pt>
                <c:pt idx="3">
                  <c:v>0.36</c:v>
                </c:pt>
                <c:pt idx="4">
                  <c:v>0.36</c:v>
                </c:pt>
                <c:pt idx="5">
                  <c:v>0.36</c:v>
                </c:pt>
              </c:numCache>
            </c:numRef>
          </c:val>
          <c:extLst>
            <c:ext xmlns:c16="http://schemas.microsoft.com/office/drawing/2014/chart" uri="{C3380CC4-5D6E-409C-BE32-E72D297353CC}">
              <c16:uniqueId val="{00000000-A593-4D84-9FEC-1E2873EDB3E6}"/>
            </c:ext>
          </c:extLst>
        </c:ser>
        <c:ser>
          <c:idx val="1"/>
          <c:order val="1"/>
          <c:tx>
            <c:strRef>
              <c:f>'META 4'!$D$26</c:f>
              <c:strCache>
                <c:ptCount val="1"/>
                <c:pt idx="0">
                  <c:v>Magnitud ejecutada mensual</c:v>
                </c:pt>
              </c:strCache>
            </c:strRef>
          </c:tx>
          <c:invertIfNegative val="0"/>
          <c:cat>
            <c:strRef>
              <c:f>'[10]META 1'!$B$27:$B$32</c:f>
              <c:strCache>
                <c:ptCount val="6"/>
                <c:pt idx="0">
                  <c:v>Julio</c:v>
                </c:pt>
                <c:pt idx="1">
                  <c:v>Agosto</c:v>
                </c:pt>
                <c:pt idx="2">
                  <c:v>Septiembre</c:v>
                </c:pt>
                <c:pt idx="3">
                  <c:v>Octubre</c:v>
                </c:pt>
                <c:pt idx="4">
                  <c:v>Noviembre</c:v>
                </c:pt>
                <c:pt idx="5">
                  <c:v>Diciembre</c:v>
                </c:pt>
              </c:strCache>
            </c:strRef>
          </c:cat>
          <c:val>
            <c:numRef>
              <c:f>'META 4'!$D$27:$D$32</c:f>
              <c:numCache>
                <c:formatCode>_(* #,##0.0000_);_(* \(#,##0.0000\);_(* "-"??_);_(@_)</c:formatCode>
                <c:ptCount val="6"/>
                <c:pt idx="0">
                  <c:v>0.72</c:v>
                </c:pt>
                <c:pt idx="1">
                  <c:v>0.36</c:v>
                </c:pt>
                <c:pt idx="2">
                  <c:v>7.86</c:v>
                </c:pt>
                <c:pt idx="3">
                  <c:v>0.36</c:v>
                </c:pt>
                <c:pt idx="4">
                  <c:v>0.36</c:v>
                </c:pt>
              </c:numCache>
            </c:numRef>
          </c:val>
          <c:extLst>
            <c:ext xmlns:c16="http://schemas.microsoft.com/office/drawing/2014/chart" uri="{C3380CC4-5D6E-409C-BE32-E72D297353CC}">
              <c16:uniqueId val="{00000001-A593-4D84-9FEC-1E2873EDB3E6}"/>
            </c:ext>
          </c:extLst>
        </c:ser>
        <c:dLbls>
          <c:showLegendKey val="0"/>
          <c:showVal val="0"/>
          <c:showCatName val="0"/>
          <c:showSerName val="0"/>
          <c:showPercent val="0"/>
          <c:showBubbleSize val="0"/>
        </c:dLbls>
        <c:gapWidth val="150"/>
        <c:axId val="122855672"/>
        <c:axId val="122856064"/>
      </c:barChart>
      <c:catAx>
        <c:axId val="1228556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22856064"/>
        <c:crosses val="autoZero"/>
        <c:auto val="1"/>
        <c:lblAlgn val="ctr"/>
        <c:lblOffset val="100"/>
        <c:noMultiLvlLbl val="0"/>
      </c:catAx>
      <c:valAx>
        <c:axId val="122856064"/>
        <c:scaling>
          <c:orientation val="minMax"/>
          <c:max val="1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285567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5'!$C$26</c:f>
              <c:strCache>
                <c:ptCount val="1"/>
                <c:pt idx="0">
                  <c:v>Magnitud programada mensual</c:v>
                </c:pt>
              </c:strCache>
            </c:strRef>
          </c:tx>
          <c:invertIfNegative val="0"/>
          <c:cat>
            <c:strRef>
              <c:f>'[11]META 1'!$B$27:$B$32</c:f>
              <c:strCache>
                <c:ptCount val="6"/>
                <c:pt idx="0">
                  <c:v>Julio</c:v>
                </c:pt>
                <c:pt idx="1">
                  <c:v>Agosto</c:v>
                </c:pt>
                <c:pt idx="2">
                  <c:v>Septiembre</c:v>
                </c:pt>
                <c:pt idx="3">
                  <c:v>Octubre</c:v>
                </c:pt>
                <c:pt idx="4">
                  <c:v>Noviembre</c:v>
                </c:pt>
                <c:pt idx="5">
                  <c:v>Diciembre</c:v>
                </c:pt>
              </c:strCache>
            </c:strRef>
          </c:cat>
          <c:val>
            <c:numRef>
              <c:f>'META 5'!$C$27:$C$32</c:f>
              <c:numCache>
                <c:formatCode>_(* #,##0.0000_);_(* \(#,##0.0000\);_(* "-"??_);_(@_)</c:formatCode>
                <c:ptCount val="6"/>
                <c:pt idx="0">
                  <c:v>2.86E-2</c:v>
                </c:pt>
                <c:pt idx="1">
                  <c:v>1.43E-2</c:v>
                </c:pt>
                <c:pt idx="2">
                  <c:v>1.43E-2</c:v>
                </c:pt>
                <c:pt idx="3">
                  <c:v>1.43E-2</c:v>
                </c:pt>
                <c:pt idx="4">
                  <c:v>1.43E-2</c:v>
                </c:pt>
                <c:pt idx="5">
                  <c:v>1.43E-2</c:v>
                </c:pt>
              </c:numCache>
            </c:numRef>
          </c:val>
          <c:extLst>
            <c:ext xmlns:c16="http://schemas.microsoft.com/office/drawing/2014/chart" uri="{C3380CC4-5D6E-409C-BE32-E72D297353CC}">
              <c16:uniqueId val="{00000000-DA62-4A12-8197-162B5DBBD167}"/>
            </c:ext>
          </c:extLst>
        </c:ser>
        <c:ser>
          <c:idx val="1"/>
          <c:order val="1"/>
          <c:tx>
            <c:strRef>
              <c:f>'META 5'!$D$26</c:f>
              <c:strCache>
                <c:ptCount val="1"/>
                <c:pt idx="0">
                  <c:v>Magnitud ejecutada mensual</c:v>
                </c:pt>
              </c:strCache>
            </c:strRef>
          </c:tx>
          <c:invertIfNegative val="0"/>
          <c:cat>
            <c:strRef>
              <c:f>'[11]META 1'!$B$27:$B$32</c:f>
              <c:strCache>
                <c:ptCount val="6"/>
                <c:pt idx="0">
                  <c:v>Julio</c:v>
                </c:pt>
                <c:pt idx="1">
                  <c:v>Agosto</c:v>
                </c:pt>
                <c:pt idx="2">
                  <c:v>Septiembre</c:v>
                </c:pt>
                <c:pt idx="3">
                  <c:v>Octubre</c:v>
                </c:pt>
                <c:pt idx="4">
                  <c:v>Noviembre</c:v>
                </c:pt>
                <c:pt idx="5">
                  <c:v>Diciembre</c:v>
                </c:pt>
              </c:strCache>
            </c:strRef>
          </c:cat>
          <c:val>
            <c:numRef>
              <c:f>'META 5'!$D$27:$D$32</c:f>
              <c:numCache>
                <c:formatCode>_(* #,##0.0000_);_(* \(#,##0.0000\);_(* "-"??_);_(@_)</c:formatCode>
                <c:ptCount val="6"/>
                <c:pt idx="0">
                  <c:v>2.86E-2</c:v>
                </c:pt>
                <c:pt idx="1">
                  <c:v>1.43E-2</c:v>
                </c:pt>
                <c:pt idx="2">
                  <c:v>1.43E-2</c:v>
                </c:pt>
                <c:pt idx="3">
                  <c:v>1.43E-2</c:v>
                </c:pt>
                <c:pt idx="4">
                  <c:v>1.43E-2</c:v>
                </c:pt>
              </c:numCache>
            </c:numRef>
          </c:val>
          <c:extLst>
            <c:ext xmlns:c16="http://schemas.microsoft.com/office/drawing/2014/chart" uri="{C3380CC4-5D6E-409C-BE32-E72D297353CC}">
              <c16:uniqueId val="{00000001-DA62-4A12-8197-162B5DBBD167}"/>
            </c:ext>
          </c:extLst>
        </c:ser>
        <c:dLbls>
          <c:showLegendKey val="0"/>
          <c:showVal val="0"/>
          <c:showCatName val="0"/>
          <c:showSerName val="0"/>
          <c:showPercent val="0"/>
          <c:showBubbleSize val="0"/>
        </c:dLbls>
        <c:gapWidth val="150"/>
        <c:axId val="2118969192"/>
        <c:axId val="2118972344"/>
      </c:barChart>
      <c:catAx>
        <c:axId val="21189691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18972344"/>
        <c:crosses val="autoZero"/>
        <c:auto val="1"/>
        <c:lblAlgn val="ctr"/>
        <c:lblOffset val="100"/>
        <c:noMultiLvlLbl val="0"/>
      </c:catAx>
      <c:valAx>
        <c:axId val="2118972344"/>
        <c:scaling>
          <c:orientation val="minMax"/>
          <c:max val="0.03"/>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8969192"/>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6'!$C$26</c:f>
              <c:strCache>
                <c:ptCount val="1"/>
                <c:pt idx="0">
                  <c:v>Magnitud programada mensual</c:v>
                </c:pt>
              </c:strCache>
            </c:strRef>
          </c:tx>
          <c:invertIfNegative val="0"/>
          <c:cat>
            <c:strRef>
              <c:f>'[12]META 1'!$B$27:$B$32</c:f>
              <c:strCache>
                <c:ptCount val="6"/>
                <c:pt idx="0">
                  <c:v>Julio</c:v>
                </c:pt>
                <c:pt idx="1">
                  <c:v>Agosto</c:v>
                </c:pt>
                <c:pt idx="2">
                  <c:v>Septiembre</c:v>
                </c:pt>
                <c:pt idx="3">
                  <c:v>Octubre</c:v>
                </c:pt>
                <c:pt idx="4">
                  <c:v>Noviembre</c:v>
                </c:pt>
                <c:pt idx="5">
                  <c:v>Diciembre</c:v>
                </c:pt>
              </c:strCache>
            </c:strRef>
          </c:cat>
          <c:val>
            <c:numRef>
              <c:f>'META 6'!$C$27:$C$32</c:f>
              <c:numCache>
                <c:formatCode>General</c:formatCode>
                <c:ptCount val="6"/>
                <c:pt idx="0">
                  <c:v>2.8580000000000001E-2</c:v>
                </c:pt>
                <c:pt idx="1">
                  <c:v>1.4290000000000001E-2</c:v>
                </c:pt>
                <c:pt idx="2">
                  <c:v>1.4290000000000001E-2</c:v>
                </c:pt>
                <c:pt idx="3">
                  <c:v>1.4290000000000001E-2</c:v>
                </c:pt>
                <c:pt idx="4">
                  <c:v>1.4290000000000001E-2</c:v>
                </c:pt>
                <c:pt idx="5">
                  <c:v>1.4290000000000001E-2</c:v>
                </c:pt>
              </c:numCache>
            </c:numRef>
          </c:val>
          <c:extLst>
            <c:ext xmlns:c16="http://schemas.microsoft.com/office/drawing/2014/chart" uri="{C3380CC4-5D6E-409C-BE32-E72D297353CC}">
              <c16:uniqueId val="{00000000-AF62-4357-94BE-8D3DC3321DEA}"/>
            </c:ext>
          </c:extLst>
        </c:ser>
        <c:ser>
          <c:idx val="1"/>
          <c:order val="1"/>
          <c:tx>
            <c:strRef>
              <c:f>'META 6'!$D$26</c:f>
              <c:strCache>
                <c:ptCount val="1"/>
                <c:pt idx="0">
                  <c:v>Magnitud ejecutada mensual</c:v>
                </c:pt>
              </c:strCache>
            </c:strRef>
          </c:tx>
          <c:invertIfNegative val="0"/>
          <c:cat>
            <c:strRef>
              <c:f>'[12]META 1'!$B$27:$B$32</c:f>
              <c:strCache>
                <c:ptCount val="6"/>
                <c:pt idx="0">
                  <c:v>Julio</c:v>
                </c:pt>
                <c:pt idx="1">
                  <c:v>Agosto</c:v>
                </c:pt>
                <c:pt idx="2">
                  <c:v>Septiembre</c:v>
                </c:pt>
                <c:pt idx="3">
                  <c:v>Octubre</c:v>
                </c:pt>
                <c:pt idx="4">
                  <c:v>Noviembre</c:v>
                </c:pt>
                <c:pt idx="5">
                  <c:v>Diciembre</c:v>
                </c:pt>
              </c:strCache>
            </c:strRef>
          </c:cat>
          <c:val>
            <c:numRef>
              <c:f>'META 6'!$D$27:$D$32</c:f>
              <c:numCache>
                <c:formatCode>General</c:formatCode>
                <c:ptCount val="6"/>
                <c:pt idx="0" formatCode="0.00000">
                  <c:v>2.844E-2</c:v>
                </c:pt>
                <c:pt idx="1">
                  <c:v>1.4290000000000001E-2</c:v>
                </c:pt>
                <c:pt idx="2" formatCode="0.00000">
                  <c:v>1.2699999999999999E-2</c:v>
                </c:pt>
                <c:pt idx="3">
                  <c:v>1.4290000000000001E-2</c:v>
                </c:pt>
                <c:pt idx="4">
                  <c:v>1.4290000000000001E-2</c:v>
                </c:pt>
              </c:numCache>
            </c:numRef>
          </c:val>
          <c:extLst>
            <c:ext xmlns:c16="http://schemas.microsoft.com/office/drawing/2014/chart" uri="{C3380CC4-5D6E-409C-BE32-E72D297353CC}">
              <c16:uniqueId val="{00000001-AF62-4357-94BE-8D3DC3321DEA}"/>
            </c:ext>
          </c:extLst>
        </c:ser>
        <c:dLbls>
          <c:showLegendKey val="0"/>
          <c:showVal val="0"/>
          <c:showCatName val="0"/>
          <c:showSerName val="0"/>
          <c:showPercent val="0"/>
          <c:showBubbleSize val="0"/>
        </c:dLbls>
        <c:gapWidth val="150"/>
        <c:axId val="2117270136"/>
        <c:axId val="2120685960"/>
      </c:barChart>
      <c:catAx>
        <c:axId val="21172701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0685960"/>
        <c:crosses val="autoZero"/>
        <c:auto val="1"/>
        <c:lblAlgn val="ctr"/>
        <c:lblOffset val="100"/>
        <c:noMultiLvlLbl val="0"/>
      </c:catAx>
      <c:valAx>
        <c:axId val="2120685960"/>
        <c:scaling>
          <c:orientation val="minMax"/>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7270136"/>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lineChart>
        <c:grouping val="standard"/>
        <c:varyColors val="0"/>
        <c:ser>
          <c:idx val="0"/>
          <c:order val="0"/>
          <c:tx>
            <c:strRef>
              <c:f>'META 7'!$G$26</c:f>
              <c:strCache>
                <c:ptCount val="1"/>
                <c:pt idx="0">
                  <c:v>Magnitud ejecutada Acumulada</c:v>
                </c:pt>
              </c:strCache>
            </c:strRef>
          </c:tx>
          <c:cat>
            <c:strRef>
              <c:f>'META 7'!$B$27:$B$33</c:f>
              <c:strCache>
                <c:ptCount val="7"/>
                <c:pt idx="0">
                  <c:v>Junio</c:v>
                </c:pt>
                <c:pt idx="1">
                  <c:v>Julio</c:v>
                </c:pt>
                <c:pt idx="2">
                  <c:v>Agosto</c:v>
                </c:pt>
                <c:pt idx="3">
                  <c:v>Septiembre</c:v>
                </c:pt>
                <c:pt idx="4">
                  <c:v>Octubre</c:v>
                </c:pt>
                <c:pt idx="5">
                  <c:v>Noviembre</c:v>
                </c:pt>
                <c:pt idx="6">
                  <c:v>Diciembre</c:v>
                </c:pt>
              </c:strCache>
            </c:strRef>
          </c:cat>
          <c:val>
            <c:numRef>
              <c:f>'META 7'!$F$27:$F$33</c:f>
              <c:numCache>
                <c:formatCode>_(* #,##0.00_);_(* \(#,##0.00\);_(* "-"??_);_(@_)</c:formatCode>
                <c:ptCount val="7"/>
                <c:pt idx="0">
                  <c:v>0.10010000000000001</c:v>
                </c:pt>
              </c:numCache>
            </c:numRef>
          </c:val>
          <c:smooth val="0"/>
          <c:extLst>
            <c:ext xmlns:c16="http://schemas.microsoft.com/office/drawing/2014/chart" uri="{C3380CC4-5D6E-409C-BE32-E72D297353CC}">
              <c16:uniqueId val="{00000000-7ABB-422C-AD99-57904E555977}"/>
            </c:ext>
          </c:extLst>
        </c:ser>
        <c:ser>
          <c:idx val="1"/>
          <c:order val="1"/>
          <c:tx>
            <c:strRef>
              <c:f>'META 7'!$C$26</c:f>
              <c:strCache>
                <c:ptCount val="1"/>
                <c:pt idx="0">
                  <c:v>Magnitud programada mensual</c:v>
                </c:pt>
              </c:strCache>
            </c:strRef>
          </c:tx>
          <c:cat>
            <c:strRef>
              <c:f>'META 7'!$B$27:$B$33</c:f>
              <c:strCache>
                <c:ptCount val="7"/>
                <c:pt idx="0">
                  <c:v>Junio</c:v>
                </c:pt>
                <c:pt idx="1">
                  <c:v>Julio</c:v>
                </c:pt>
                <c:pt idx="2">
                  <c:v>Agosto</c:v>
                </c:pt>
                <c:pt idx="3">
                  <c:v>Septiembre</c:v>
                </c:pt>
                <c:pt idx="4">
                  <c:v>Octubre</c:v>
                </c:pt>
                <c:pt idx="5">
                  <c:v>Noviembre</c:v>
                </c:pt>
                <c:pt idx="6">
                  <c:v>Diciembre</c:v>
                </c:pt>
              </c:strCache>
            </c:strRef>
          </c:cat>
          <c:val>
            <c:numRef>
              <c:f>'META 7'!$D$27:$D$33</c:f>
              <c:numCache>
                <c:formatCode>_(* #,##0.0000_);_(* \(#,##0.0000\);_(* "-"??_);_(@_)</c:formatCode>
                <c:ptCount val="7"/>
                <c:pt idx="0">
                  <c:v>1.0699999999999998E-2</c:v>
                </c:pt>
                <c:pt idx="1">
                  <c:v>1.32E-2</c:v>
                </c:pt>
                <c:pt idx="2">
                  <c:v>1.7000000000000001E-2</c:v>
                </c:pt>
                <c:pt idx="3">
                  <c:v>1.4500000000000001E-2</c:v>
                </c:pt>
                <c:pt idx="4">
                  <c:v>1.4500000000000001E-2</c:v>
                </c:pt>
                <c:pt idx="5">
                  <c:v>1.5699999999999999E-2</c:v>
                </c:pt>
              </c:numCache>
            </c:numRef>
          </c:val>
          <c:smooth val="0"/>
          <c:extLst>
            <c:ext xmlns:c16="http://schemas.microsoft.com/office/drawing/2014/chart" uri="{C3380CC4-5D6E-409C-BE32-E72D297353CC}">
              <c16:uniqueId val="{00000001-7ABB-422C-AD99-57904E555977}"/>
            </c:ext>
          </c:extLst>
        </c:ser>
        <c:dLbls>
          <c:showLegendKey val="0"/>
          <c:showVal val="0"/>
          <c:showCatName val="0"/>
          <c:showSerName val="0"/>
          <c:showPercent val="0"/>
          <c:showBubbleSize val="0"/>
        </c:dLbls>
        <c:marker val="1"/>
        <c:smooth val="0"/>
        <c:axId val="483113512"/>
        <c:axId val="483109592"/>
      </c:lineChart>
      <c:catAx>
        <c:axId val="4831135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83109592"/>
        <c:crosses val="autoZero"/>
        <c:auto val="1"/>
        <c:lblAlgn val="ctr"/>
        <c:lblOffset val="100"/>
        <c:noMultiLvlLbl val="0"/>
      </c:catAx>
      <c:valAx>
        <c:axId val="48310959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83113512"/>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257735</xdr:colOff>
      <xdr:row>33</xdr:row>
      <xdr:rowOff>78440</xdr:rowOff>
    </xdr:from>
    <xdr:to>
      <xdr:col>6</xdr:col>
      <xdr:colOff>1397234</xdr:colOff>
      <xdr:row>37</xdr:row>
      <xdr:rowOff>363229</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18497" name="Object 1" hidden="1">
              <a:extLst>
                <a:ext uri="{63B3BB69-23CF-44E3-9099-C40C66FF867C}">
                  <a14:compatExt spid="_x0000_s35818497"/>
                </a:ext>
                <a:ext uri="{FF2B5EF4-FFF2-40B4-BE49-F238E27FC236}">
                  <a16:creationId xmlns:a16="http://schemas.microsoft.com/office/drawing/2014/main" id="{00000000-0008-0000-0400-0000018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452438</xdr:colOff>
      <xdr:row>33</xdr:row>
      <xdr:rowOff>35719</xdr:rowOff>
    </xdr:from>
    <xdr:to>
      <xdr:col>7</xdr:col>
      <xdr:colOff>130969</xdr:colOff>
      <xdr:row>37</xdr:row>
      <xdr:rowOff>306500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40001" name="Object 1" hidden="1">
              <a:extLst>
                <a:ext uri="{63B3BB69-23CF-44E3-9099-C40C66FF867C}">
                  <a14:compatExt spid="_x0000_s35840001"/>
                </a:ext>
                <a:ext uri="{FF2B5EF4-FFF2-40B4-BE49-F238E27FC236}">
                  <a16:creationId xmlns:a16="http://schemas.microsoft.com/office/drawing/2014/main" id="{00000000-0008-0000-0500-000001E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392907</xdr:colOff>
      <xdr:row>33</xdr:row>
      <xdr:rowOff>59531</xdr:rowOff>
    </xdr:from>
    <xdr:to>
      <xdr:col>7</xdr:col>
      <xdr:colOff>71438</xdr:colOff>
      <xdr:row>37</xdr:row>
      <xdr:rowOff>330312</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36929" name="Object 1" hidden="1">
              <a:extLst>
                <a:ext uri="{63B3BB69-23CF-44E3-9099-C40C66FF867C}">
                  <a14:compatExt spid="_x0000_s35836929"/>
                </a:ext>
                <a:ext uri="{FF2B5EF4-FFF2-40B4-BE49-F238E27FC236}">
                  <a16:creationId xmlns:a16="http://schemas.microsoft.com/office/drawing/2014/main" id="{00000000-0008-0000-0600-000001D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672353</xdr:colOff>
      <xdr:row>33</xdr:row>
      <xdr:rowOff>78441</xdr:rowOff>
    </xdr:from>
    <xdr:to>
      <xdr:col>7</xdr:col>
      <xdr:colOff>343881</xdr:colOff>
      <xdr:row>37</xdr:row>
      <xdr:rowOff>363230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31809" name="Object 1" hidden="1">
              <a:extLst>
                <a:ext uri="{63B3BB69-23CF-44E3-9099-C40C66FF867C}">
                  <a14:compatExt spid="_x0000_s35831809"/>
                </a:ext>
                <a:ext uri="{FF2B5EF4-FFF2-40B4-BE49-F238E27FC236}">
                  <a16:creationId xmlns:a16="http://schemas.microsoft.com/office/drawing/2014/main" id="{00000000-0008-0000-0700-000001C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761999</xdr:colOff>
      <xdr:row>33</xdr:row>
      <xdr:rowOff>100853</xdr:rowOff>
    </xdr:from>
    <xdr:to>
      <xdr:col>7</xdr:col>
      <xdr:colOff>444733</xdr:colOff>
      <xdr:row>37</xdr:row>
      <xdr:rowOff>385641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30785" name="Object 1" hidden="1">
              <a:extLst>
                <a:ext uri="{63B3BB69-23CF-44E3-9099-C40C66FF867C}">
                  <a14:compatExt spid="_x0000_s35830785"/>
                </a:ext>
                <a:ext uri="{FF2B5EF4-FFF2-40B4-BE49-F238E27FC236}">
                  <a16:creationId xmlns:a16="http://schemas.microsoft.com/office/drawing/2014/main" id="{00000000-0008-0000-0800-000001B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313764</xdr:colOff>
      <xdr:row>33</xdr:row>
      <xdr:rowOff>78442</xdr:rowOff>
    </xdr:from>
    <xdr:to>
      <xdr:col>7</xdr:col>
      <xdr:colOff>1030942</xdr:colOff>
      <xdr:row>37</xdr:row>
      <xdr:rowOff>363231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923925</xdr:colOff>
      <xdr:row>34</xdr:row>
      <xdr:rowOff>123825</xdr:rowOff>
    </xdr:from>
    <xdr:to>
      <xdr:col>6</xdr:col>
      <xdr:colOff>1343025</xdr:colOff>
      <xdr:row>38</xdr:row>
      <xdr:rowOff>381000</xdr:rowOff>
    </xdr:to>
    <xdr:graphicFrame macro="">
      <xdr:nvGraphicFramePr>
        <xdr:cNvPr id="2" name="3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29761" name="Object 1" hidden="1">
              <a:extLst>
                <a:ext uri="{63B3BB69-23CF-44E3-9099-C40C66FF867C}">
                  <a14:compatExt spid="_x0000_s35829761"/>
                </a:ext>
                <a:ext uri="{FF2B5EF4-FFF2-40B4-BE49-F238E27FC236}">
                  <a16:creationId xmlns:a16="http://schemas.microsoft.com/office/drawing/2014/main" id="{00000000-0008-0000-0900-000001B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7550%20FORTALECI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dpyba-my.sharepoint.com/Users/deisi.pascagaza/Desktop/DEISI%20TRABAJO/Seguimiento%20Estrategico%20SGC/Reportes%20%20Hv%20Indicador/FORTALECIMIENTO/PE01-PR06-F03%20Hoja%20del%20indicador%207550%20-%20AGOSTO%20COMUNICACI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NDRES/Documents/CARPETAANDRES/NOVIEMBRE/Obligacion5/INDICADORES/REPORTEOCTUBRE/PE01-PR06-F03%20Hoja%20del%20indicador%207550%20%20oc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NDRES/Documents/CARPETAANDRES/DICIEMBRE/Obligacion5/INDICADORES/RESPUESTASRECIBIDAS/PE01-PR06-F03%20Hoja%20del%20indicador%20Meta%204%20Diciembre%207550%200712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avid.jaimes/Downloads/Copia%20de%20COPIA%20%20-%20HOJA%20DE%20VIDA%20DEL%20INDICADOR%207550-CONTRACTU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avid.jaimes/Downloads/COPIA%20%20-%20HOJA%20DE%20VIDA%20DEL%20INDICADOR%207550%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indicadores"/>
      <sheetName val="Proyecto 7550"/>
      <sheetName val="Cadena de valor SUIFP Forta F"/>
    </sheetNames>
    <sheetDataSet>
      <sheetData sheetId="0"/>
      <sheetData sheetId="1">
        <row r="9">
          <cell r="N9" t="str">
            <v>Realizar diagnóstico e implementación de cargas laborales del Instituto Distrital de Protección y Bienestar Animal</v>
          </cell>
        </row>
        <row r="53">
          <cell r="E53" t="str">
            <v>Realizar el fortalecimiento institucional de la estructura orgánica y funcional de la SDA, IDIGER, JBB, E IDPYBA</v>
          </cell>
        </row>
      </sheetData>
      <sheetData sheetId="2">
        <row r="9">
          <cell r="R9">
            <v>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sheetData sheetId="1"/>
      <sheetData sheetId="2"/>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ow r="26">
          <cell r="C26" t="str">
            <v>Magnitud programada mensual</v>
          </cell>
        </row>
      </sheetData>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refreshError="1"/>
      <sheetData sheetId="1" refreshError="1"/>
      <sheetData sheetId="2" refreshError="1"/>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efreshError="1"/>
      <sheetData sheetId="5">
        <row r="26">
          <cell r="C26" t="str">
            <v>Magnitud programada mensual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sheetData sheetId="1"/>
      <sheetData sheetId="2"/>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sheetData sheetId="5"/>
      <sheetData sheetId="6">
        <row r="26">
          <cell r="C26" t="str">
            <v>Magnitud programada mensual</v>
          </cell>
        </row>
      </sheetData>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refreshError="1"/>
      <sheetData sheetId="1" refreshError="1"/>
      <sheetData sheetId="2" refreshError="1"/>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efreshError="1"/>
      <sheetData sheetId="5" refreshError="1"/>
      <sheetData sheetId="6" refreshError="1"/>
      <sheetData sheetId="7">
        <row r="26">
          <cell r="C26" t="str">
            <v>Magnitud programada mensual</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refreshError="1"/>
      <sheetData sheetId="1" refreshError="1"/>
      <sheetData sheetId="2" refreshError="1"/>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efreshError="1"/>
      <sheetData sheetId="5" refreshError="1"/>
      <sheetData sheetId="6" refreshError="1"/>
      <sheetData sheetId="7" refreshError="1"/>
      <sheetData sheetId="8">
        <row r="26">
          <cell r="C26" t="str">
            <v>Magnitud programada mensual</v>
          </cell>
        </row>
      </sheetData>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4.xml"/><Relationship Id="rId5" Type="http://schemas.openxmlformats.org/officeDocument/2006/relationships/comments" Target="../comments1.xml"/><Relationship Id="rId4" Type="http://schemas.openxmlformats.org/officeDocument/2006/relationships/image" Target="../media/image3.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5.xml"/><Relationship Id="rId5" Type="http://schemas.openxmlformats.org/officeDocument/2006/relationships/comments" Target="../comments2.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6.xml"/><Relationship Id="rId5" Type="http://schemas.openxmlformats.org/officeDocument/2006/relationships/comments" Target="../comments3.xml"/><Relationship Id="rId4" Type="http://schemas.openxmlformats.org/officeDocument/2006/relationships/image" Target="../media/image3.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3.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4.bin"/><Relationship Id="rId6" Type="http://schemas.openxmlformats.org/officeDocument/2006/relationships/comments" Target="../comments7.xml"/><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7" customWidth="1"/>
    <col min="2" max="2" width="23.140625" style="77" customWidth="1"/>
    <col min="3" max="3" width="16.140625" style="77" customWidth="1"/>
    <col min="4" max="4" width="16.42578125" style="85" customWidth="1"/>
    <col min="5" max="5" width="17.42578125" style="77" customWidth="1"/>
    <col min="6" max="6" width="23.42578125" style="77" customWidth="1"/>
    <col min="7" max="7" width="17.140625" style="77" customWidth="1"/>
    <col min="8" max="8" width="16.42578125" style="77" customWidth="1"/>
    <col min="9" max="9" width="18.140625" style="77" customWidth="1"/>
    <col min="10" max="10" width="13.85546875" style="77" customWidth="1"/>
    <col min="11" max="11" width="13.85546875" style="97" customWidth="1"/>
    <col min="12" max="14" width="13.85546875" style="77" customWidth="1"/>
    <col min="15" max="17" width="13.7109375" style="77" customWidth="1"/>
    <col min="18" max="18" width="11.7109375" style="77" customWidth="1"/>
    <col min="19" max="19" width="9.85546875" style="77" customWidth="1"/>
    <col min="20" max="20" width="10.28515625" style="77" customWidth="1"/>
    <col min="21" max="21" width="14.140625" style="77" customWidth="1"/>
    <col min="22" max="22" width="11.7109375" style="77" customWidth="1"/>
    <col min="23" max="23" width="12.42578125" style="77" customWidth="1"/>
    <col min="24" max="26" width="14.7109375" style="77" customWidth="1"/>
    <col min="27" max="27" width="16.42578125" style="119" customWidth="1"/>
    <col min="28" max="28" width="14.85546875" style="77" customWidth="1"/>
    <col min="29" max="29" width="14.42578125" style="77" customWidth="1"/>
    <col min="30" max="30" width="89.85546875" style="77" customWidth="1"/>
    <col min="31" max="31" width="79.42578125" style="77" customWidth="1"/>
    <col min="32" max="32" width="87.42578125" style="77" customWidth="1"/>
    <col min="33" max="16384" width="10.85546875" style="77"/>
  </cols>
  <sheetData>
    <row r="2" spans="1:67" s="121" customFormat="1" ht="45.75" customHeight="1" x14ac:dyDescent="0.25">
      <c r="A2" s="318"/>
      <c r="B2" s="318"/>
      <c r="C2" s="303" t="s">
        <v>24</v>
      </c>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10"/>
    </row>
    <row r="3" spans="1:67" s="121" customFormat="1" ht="45.75" customHeight="1" x14ac:dyDescent="0.25">
      <c r="A3" s="318"/>
      <c r="B3" s="318"/>
      <c r="C3" s="303" t="s">
        <v>25</v>
      </c>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11"/>
    </row>
    <row r="4" spans="1:67" s="121" customFormat="1" ht="45.75" customHeight="1" x14ac:dyDescent="0.25">
      <c r="A4" s="318"/>
      <c r="B4" s="318"/>
      <c r="C4" s="303" t="s">
        <v>198</v>
      </c>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11"/>
    </row>
    <row r="5" spans="1:67" s="121" customFormat="1" ht="45.75" customHeight="1" x14ac:dyDescent="0.25">
      <c r="A5" s="318"/>
      <c r="B5" s="318"/>
      <c r="C5" s="321" t="s">
        <v>29</v>
      </c>
      <c r="D5" s="321"/>
      <c r="E5" s="321"/>
      <c r="F5" s="321"/>
      <c r="G5" s="321"/>
      <c r="H5" s="321"/>
      <c r="I5" s="321"/>
      <c r="J5" s="321"/>
      <c r="K5" s="321"/>
      <c r="L5" s="321"/>
      <c r="M5" s="321"/>
      <c r="N5" s="321"/>
      <c r="O5" s="321"/>
      <c r="P5" s="321"/>
      <c r="Q5" s="321"/>
      <c r="R5" s="308" t="s">
        <v>189</v>
      </c>
      <c r="S5" s="308"/>
      <c r="T5" s="308"/>
      <c r="U5" s="308"/>
      <c r="V5" s="308"/>
      <c r="W5" s="308"/>
      <c r="X5" s="308"/>
      <c r="Y5" s="308"/>
      <c r="Z5" s="308"/>
      <c r="AA5" s="308"/>
      <c r="AB5" s="308"/>
      <c r="AC5" s="308"/>
      <c r="AD5" s="308"/>
      <c r="AE5" s="308"/>
      <c r="AF5" s="312"/>
    </row>
    <row r="6" spans="1:67" s="122" customFormat="1" ht="30.75" customHeight="1" x14ac:dyDescent="0.25">
      <c r="D6" s="123"/>
      <c r="K6" s="124"/>
      <c r="AA6" s="125"/>
    </row>
    <row r="7" spans="1:67" s="122" customFormat="1" ht="42" customHeight="1" x14ac:dyDescent="0.25">
      <c r="B7" s="126" t="s">
        <v>32</v>
      </c>
      <c r="C7" s="317" t="e">
        <f>+#REF!</f>
        <v>#REF!</v>
      </c>
      <c r="D7" s="317"/>
      <c r="E7" s="317"/>
      <c r="F7" s="317"/>
      <c r="G7" s="317"/>
      <c r="K7" s="124"/>
      <c r="AA7" s="125"/>
    </row>
    <row r="8" spans="1:67" s="122" customFormat="1" ht="42" customHeight="1" x14ac:dyDescent="0.25">
      <c r="B8" s="126" t="s">
        <v>1</v>
      </c>
      <c r="C8" s="317" t="e">
        <f>+#REF!</f>
        <v>#REF!</v>
      </c>
      <c r="D8" s="317"/>
      <c r="E8" s="317"/>
      <c r="F8" s="317"/>
      <c r="G8" s="317"/>
      <c r="K8" s="124"/>
      <c r="AA8" s="125"/>
    </row>
    <row r="9" spans="1:67" s="122" customFormat="1" ht="42" customHeight="1" x14ac:dyDescent="0.25">
      <c r="B9" s="127" t="s">
        <v>30</v>
      </c>
      <c r="C9" s="317" t="e">
        <f>+#REF!</f>
        <v>#REF!</v>
      </c>
      <c r="D9" s="317"/>
      <c r="E9" s="317"/>
      <c r="F9" s="317"/>
      <c r="G9" s="317"/>
      <c r="K9" s="124"/>
      <c r="Q9" s="128"/>
      <c r="R9" s="129"/>
      <c r="AA9" s="125"/>
    </row>
    <row r="10" spans="1:67" s="88" customFormat="1" ht="24.75" customHeight="1" x14ac:dyDescent="0.2">
      <c r="A10" s="86"/>
      <c r="B10" s="86"/>
      <c r="C10" s="86"/>
      <c r="D10" s="86"/>
      <c r="E10" s="87"/>
      <c r="F10" s="87"/>
      <c r="G10" s="87"/>
      <c r="H10" s="87"/>
      <c r="I10" s="87"/>
      <c r="J10" s="87"/>
      <c r="K10" s="102"/>
      <c r="L10" s="87"/>
      <c r="M10" s="87"/>
      <c r="N10" s="87"/>
      <c r="O10" s="87"/>
      <c r="P10" s="87"/>
      <c r="Q10" s="87"/>
      <c r="R10" s="87"/>
      <c r="S10" s="87"/>
      <c r="T10" s="87"/>
      <c r="U10" s="87"/>
      <c r="V10" s="87"/>
      <c r="W10" s="87"/>
      <c r="X10" s="87"/>
      <c r="Y10" s="87"/>
      <c r="Z10" s="87"/>
      <c r="AA10" s="120"/>
      <c r="AB10" s="87"/>
      <c r="AC10" s="87"/>
    </row>
    <row r="11" spans="1:67" s="89" customFormat="1" ht="35.25" customHeight="1" x14ac:dyDescent="0.2">
      <c r="A11" s="292" t="str">
        <f>+'[1]Sección 1. Metas - Magnitud'!B13</f>
        <v>PLAN DE DESARROLLO - BOGOTÁ MEJOR PARA TODOS 2016-2020</v>
      </c>
      <c r="B11" s="293"/>
      <c r="C11" s="293"/>
      <c r="D11" s="293"/>
      <c r="E11" s="293"/>
      <c r="F11" s="293"/>
      <c r="G11" s="293"/>
      <c r="H11" s="294"/>
      <c r="I11" s="314" t="s">
        <v>36</v>
      </c>
      <c r="J11" s="315"/>
      <c r="K11" s="315"/>
      <c r="L11" s="315"/>
      <c r="M11" s="315"/>
      <c r="N11" s="316"/>
      <c r="O11" s="309" t="s">
        <v>38</v>
      </c>
      <c r="P11" s="309"/>
      <c r="Q11" s="309"/>
      <c r="R11" s="309"/>
      <c r="S11" s="309"/>
      <c r="T11" s="309"/>
      <c r="U11" s="309"/>
      <c r="V11" s="309"/>
      <c r="W11" s="309"/>
      <c r="X11" s="309"/>
      <c r="Y11" s="309"/>
      <c r="Z11" s="309"/>
      <c r="AA11" s="309"/>
      <c r="AB11" s="309"/>
      <c r="AC11" s="309"/>
      <c r="AD11" s="292" t="s">
        <v>18</v>
      </c>
      <c r="AE11" s="293"/>
      <c r="AF11" s="294"/>
    </row>
    <row r="12" spans="1:67" s="89" customFormat="1" ht="56.25" customHeight="1" x14ac:dyDescent="0.2">
      <c r="A12" s="82" t="s">
        <v>35</v>
      </c>
      <c r="B12" s="82" t="s">
        <v>27</v>
      </c>
      <c r="C12" s="82" t="s">
        <v>34</v>
      </c>
      <c r="D12" s="82" t="s">
        <v>33</v>
      </c>
      <c r="E12" s="82" t="s">
        <v>26</v>
      </c>
      <c r="F12" s="82" t="s">
        <v>3</v>
      </c>
      <c r="G12" s="82" t="s">
        <v>2</v>
      </c>
      <c r="H12" s="82" t="s">
        <v>150</v>
      </c>
      <c r="I12" s="84" t="s">
        <v>31</v>
      </c>
      <c r="J12" s="84">
        <v>2016</v>
      </c>
      <c r="K12" s="84">
        <v>2017</v>
      </c>
      <c r="L12" s="84">
        <v>2018</v>
      </c>
      <c r="M12" s="84">
        <v>2019</v>
      </c>
      <c r="N12" s="84">
        <v>2020</v>
      </c>
      <c r="O12" s="92" t="s">
        <v>23</v>
      </c>
      <c r="P12" s="92" t="s">
        <v>19</v>
      </c>
      <c r="Q12" s="92" t="s">
        <v>20</v>
      </c>
      <c r="R12" s="92" t="s">
        <v>21</v>
      </c>
      <c r="S12" s="92" t="s">
        <v>22</v>
      </c>
      <c r="T12" s="92" t="s">
        <v>10</v>
      </c>
      <c r="U12" s="92" t="s">
        <v>11</v>
      </c>
      <c r="V12" s="92" t="s">
        <v>12</v>
      </c>
      <c r="W12" s="92" t="s">
        <v>13</v>
      </c>
      <c r="X12" s="92" t="s">
        <v>14</v>
      </c>
      <c r="Y12" s="92" t="s">
        <v>15</v>
      </c>
      <c r="Z12" s="92" t="s">
        <v>16</v>
      </c>
      <c r="AA12" s="92" t="s">
        <v>37</v>
      </c>
      <c r="AB12" s="93" t="s">
        <v>5</v>
      </c>
      <c r="AC12" s="92" t="s">
        <v>6</v>
      </c>
      <c r="AD12" s="83" t="s">
        <v>7</v>
      </c>
      <c r="AE12" s="83" t="s">
        <v>9</v>
      </c>
      <c r="AF12" s="83" t="s">
        <v>8</v>
      </c>
    </row>
    <row r="13" spans="1:67" s="91" customFormat="1" ht="84.75" customHeight="1" x14ac:dyDescent="0.25">
      <c r="A13" s="258" t="s">
        <v>154</v>
      </c>
      <c r="B13" s="258" t="str">
        <f>+'[2]Sección 1. Metas - Magnitud'!I15</f>
        <v>Demarcar 2.600 kilómetro carril de vías</v>
      </c>
      <c r="C13" s="258">
        <v>224</v>
      </c>
      <c r="D13" s="258" t="s">
        <v>187</v>
      </c>
      <c r="E13" s="258">
        <v>171</v>
      </c>
      <c r="F13" s="262" t="s">
        <v>175</v>
      </c>
      <c r="G13" s="258" t="s">
        <v>152</v>
      </c>
      <c r="H13" s="258" t="s">
        <v>70</v>
      </c>
      <c r="I13" s="313" t="e">
        <f>SUM(J13:N14)</f>
        <v>#REF!</v>
      </c>
      <c r="J13" s="295" t="e">
        <f>+#REF!</f>
        <v>#REF!</v>
      </c>
      <c r="K13" s="297" t="e">
        <f>+#REF!</f>
        <v>#REF!</v>
      </c>
      <c r="L13" s="319" t="e">
        <f>+#REF!</f>
        <v>#REF!</v>
      </c>
      <c r="M13" s="295" t="e">
        <f>+#REF!</f>
        <v>#REF!</v>
      </c>
      <c r="N13" s="295" t="e">
        <f>+#REF!</f>
        <v>#REF!</v>
      </c>
      <c r="O13" s="290" t="e">
        <f>+#REF!</f>
        <v>#REF!</v>
      </c>
      <c r="P13" s="290">
        <v>6.45</v>
      </c>
      <c r="Q13" s="290">
        <v>31.03</v>
      </c>
      <c r="R13" s="290"/>
      <c r="S13" s="290" t="e">
        <f>+#REF!</f>
        <v>#REF!</v>
      </c>
      <c r="T13" s="290" t="e">
        <f>+#REF!</f>
        <v>#REF!</v>
      </c>
      <c r="U13" s="290" t="e">
        <f>+#REF!</f>
        <v>#REF!</v>
      </c>
      <c r="V13" s="290" t="e">
        <f>+#REF!</f>
        <v>#REF!</v>
      </c>
      <c r="W13" s="290" t="e">
        <f>+#REF!</f>
        <v>#REF!</v>
      </c>
      <c r="X13" s="290" t="e">
        <f>+#REF!</f>
        <v>#REF!</v>
      </c>
      <c r="Y13" s="290" t="e">
        <f>+#REF!</f>
        <v>#REF!</v>
      </c>
      <c r="Z13" s="290" t="e">
        <f>+#REF!</f>
        <v>#REF!</v>
      </c>
      <c r="AA13" s="301" t="e">
        <f>SUM(O13:Z14)</f>
        <v>#REF!</v>
      </c>
      <c r="AB13" s="265" t="e">
        <f>+AA13/K13</f>
        <v>#REF!</v>
      </c>
      <c r="AC13" s="265" t="e">
        <f>+(J13+AA13)/I13</f>
        <v>#REF!</v>
      </c>
      <c r="AD13" s="299" t="s">
        <v>219</v>
      </c>
      <c r="AE13" s="252" t="s">
        <v>223</v>
      </c>
      <c r="AF13" s="299" t="s">
        <v>220</v>
      </c>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row>
    <row r="14" spans="1:67" ht="195.75" customHeight="1" x14ac:dyDescent="0.25">
      <c r="A14" s="258"/>
      <c r="B14" s="258"/>
      <c r="C14" s="258"/>
      <c r="D14" s="258"/>
      <c r="E14" s="258"/>
      <c r="F14" s="262"/>
      <c r="G14" s="258"/>
      <c r="H14" s="258"/>
      <c r="I14" s="313"/>
      <c r="J14" s="296"/>
      <c r="K14" s="298"/>
      <c r="L14" s="320"/>
      <c r="M14" s="296"/>
      <c r="N14" s="296"/>
      <c r="O14" s="291"/>
      <c r="P14" s="291"/>
      <c r="Q14" s="291"/>
      <c r="R14" s="291"/>
      <c r="S14" s="291"/>
      <c r="T14" s="291"/>
      <c r="U14" s="291"/>
      <c r="V14" s="291"/>
      <c r="W14" s="291"/>
      <c r="X14" s="291"/>
      <c r="Y14" s="291"/>
      <c r="Z14" s="291"/>
      <c r="AA14" s="302"/>
      <c r="AB14" s="265"/>
      <c r="AC14" s="265"/>
      <c r="AD14" s="300"/>
      <c r="AE14" s="253"/>
      <c r="AF14" s="300"/>
    </row>
    <row r="15" spans="1:67" ht="89.25" customHeight="1" x14ac:dyDescent="0.25">
      <c r="A15" s="258" t="s">
        <v>154</v>
      </c>
      <c r="B15" s="258" t="str">
        <f>+'[2]Sección 1. Metas - Magnitud'!I18</f>
        <v>Instalar 35.000 señales verticales de pedestal</v>
      </c>
      <c r="C15" s="258">
        <v>223</v>
      </c>
      <c r="D15" s="258" t="s">
        <v>188</v>
      </c>
      <c r="E15" s="258">
        <v>170</v>
      </c>
      <c r="F15" s="262" t="s">
        <v>174</v>
      </c>
      <c r="G15" s="258" t="s">
        <v>152</v>
      </c>
      <c r="H15" s="258" t="s">
        <v>70</v>
      </c>
      <c r="I15" s="313" t="e">
        <f>SUM(J15:N16)</f>
        <v>#REF!</v>
      </c>
      <c r="J15" s="288" t="e">
        <f>+#REF!</f>
        <v>#REF!</v>
      </c>
      <c r="K15" s="304" t="e">
        <f>+#REF!</f>
        <v>#REF!</v>
      </c>
      <c r="L15" s="306" t="e">
        <f>+#REF!</f>
        <v>#REF!</v>
      </c>
      <c r="M15" s="288" t="e">
        <f>+#REF!</f>
        <v>#REF!</v>
      </c>
      <c r="N15" s="288" t="e">
        <f>+#REF!</f>
        <v>#REF!</v>
      </c>
      <c r="O15" s="290">
        <v>53</v>
      </c>
      <c r="P15" s="290">
        <v>712</v>
      </c>
      <c r="Q15" s="290">
        <v>881</v>
      </c>
      <c r="R15" s="290"/>
      <c r="S15" s="290" t="e">
        <f>+#REF!</f>
        <v>#REF!</v>
      </c>
      <c r="T15" s="290" t="e">
        <f>+#REF!</f>
        <v>#REF!</v>
      </c>
      <c r="U15" s="290" t="e">
        <f>+#REF!</f>
        <v>#REF!</v>
      </c>
      <c r="V15" s="290" t="e">
        <f>+#REF!</f>
        <v>#REF!</v>
      </c>
      <c r="W15" s="290" t="e">
        <f>+#REF!</f>
        <v>#REF!</v>
      </c>
      <c r="X15" s="290" t="e">
        <f>+#REF!</f>
        <v>#REF!</v>
      </c>
      <c r="Y15" s="290" t="e">
        <f>+#REF!</f>
        <v>#REF!</v>
      </c>
      <c r="Z15" s="290" t="e">
        <f>+#REF!</f>
        <v>#REF!</v>
      </c>
      <c r="AA15" s="301" t="e">
        <f>SUM(O15:Z16)</f>
        <v>#REF!</v>
      </c>
      <c r="AB15" s="265" t="e">
        <f>+AA15/K15</f>
        <v>#REF!</v>
      </c>
      <c r="AC15" s="265" t="e">
        <f>+(J15+AA15)/I15</f>
        <v>#REF!</v>
      </c>
      <c r="AD15" s="299" t="s">
        <v>221</v>
      </c>
      <c r="AE15" s="252" t="s">
        <v>223</v>
      </c>
      <c r="AF15" s="299" t="s">
        <v>222</v>
      </c>
    </row>
    <row r="16" spans="1:67" ht="140.25" customHeight="1" x14ac:dyDescent="0.25">
      <c r="A16" s="258"/>
      <c r="B16" s="258"/>
      <c r="C16" s="258"/>
      <c r="D16" s="258"/>
      <c r="E16" s="258"/>
      <c r="F16" s="262"/>
      <c r="G16" s="258"/>
      <c r="H16" s="258"/>
      <c r="I16" s="313"/>
      <c r="J16" s="289"/>
      <c r="K16" s="305"/>
      <c r="L16" s="307"/>
      <c r="M16" s="289"/>
      <c r="N16" s="289"/>
      <c r="O16" s="291"/>
      <c r="P16" s="291"/>
      <c r="Q16" s="291"/>
      <c r="R16" s="291"/>
      <c r="S16" s="291"/>
      <c r="T16" s="291"/>
      <c r="U16" s="291"/>
      <c r="V16" s="291"/>
      <c r="W16" s="291"/>
      <c r="X16" s="291"/>
      <c r="Y16" s="291"/>
      <c r="Z16" s="291"/>
      <c r="AA16" s="302"/>
      <c r="AB16" s="265"/>
      <c r="AC16" s="265"/>
      <c r="AD16" s="300"/>
      <c r="AE16" s="253"/>
      <c r="AF16" s="300"/>
    </row>
    <row r="17" spans="1:32" ht="62.25" customHeight="1" x14ac:dyDescent="0.25">
      <c r="A17" s="258" t="s">
        <v>154</v>
      </c>
      <c r="B17" s="259" t="str">
        <f>+'[2]Sección 1. Metas - Magnitud'!I45</f>
        <v>Realizar el 100% de las actividades para la segunda fase del Sistema Inteligente de Tranporte - SIT</v>
      </c>
      <c r="C17" s="258">
        <v>231</v>
      </c>
      <c r="D17" s="258" t="s">
        <v>176</v>
      </c>
      <c r="E17" s="258">
        <v>178</v>
      </c>
      <c r="F17" s="262" t="s">
        <v>177</v>
      </c>
      <c r="G17" s="258" t="s">
        <v>151</v>
      </c>
      <c r="H17" s="258" t="s">
        <v>70</v>
      </c>
      <c r="I17" s="266">
        <f>SUM(J17:N18)</f>
        <v>1</v>
      </c>
      <c r="J17" s="263">
        <v>0.05</v>
      </c>
      <c r="K17" s="260">
        <v>0.28999999999999998</v>
      </c>
      <c r="L17" s="276">
        <v>0.25</v>
      </c>
      <c r="M17" s="260">
        <v>0.4</v>
      </c>
      <c r="N17" s="260">
        <v>0.01</v>
      </c>
      <c r="O17" s="268">
        <v>0.19</v>
      </c>
      <c r="P17" s="269"/>
      <c r="Q17" s="269"/>
      <c r="R17" s="272">
        <v>0</v>
      </c>
      <c r="S17" s="273"/>
      <c r="T17" s="273"/>
      <c r="U17" s="282">
        <v>0</v>
      </c>
      <c r="V17" s="283"/>
      <c r="W17" s="283"/>
      <c r="X17" s="282">
        <v>0</v>
      </c>
      <c r="Y17" s="283"/>
      <c r="Z17" s="283"/>
      <c r="AA17" s="286">
        <f>+R17+O17+U17+X17</f>
        <v>0.19</v>
      </c>
      <c r="AB17" s="265">
        <f>+AA17/K17</f>
        <v>0.65517241379310354</v>
      </c>
      <c r="AC17" s="265">
        <f>+(J17+AA17)/I17</f>
        <v>0.24</v>
      </c>
      <c r="AD17" s="278" t="s">
        <v>224</v>
      </c>
      <c r="AE17" s="252" t="s">
        <v>223</v>
      </c>
      <c r="AF17" s="278" t="s">
        <v>225</v>
      </c>
    </row>
    <row r="18" spans="1:32" ht="200.25" customHeight="1" x14ac:dyDescent="0.25">
      <c r="A18" s="258"/>
      <c r="B18" s="259"/>
      <c r="C18" s="258"/>
      <c r="D18" s="258"/>
      <c r="E18" s="258"/>
      <c r="F18" s="262"/>
      <c r="G18" s="258"/>
      <c r="H18" s="258"/>
      <c r="I18" s="267"/>
      <c r="J18" s="264"/>
      <c r="K18" s="261"/>
      <c r="L18" s="277"/>
      <c r="M18" s="261"/>
      <c r="N18" s="261"/>
      <c r="O18" s="270"/>
      <c r="P18" s="271"/>
      <c r="Q18" s="271"/>
      <c r="R18" s="274"/>
      <c r="S18" s="275"/>
      <c r="T18" s="275"/>
      <c r="U18" s="284"/>
      <c r="V18" s="285"/>
      <c r="W18" s="285"/>
      <c r="X18" s="284"/>
      <c r="Y18" s="285"/>
      <c r="Z18" s="285"/>
      <c r="AA18" s="287"/>
      <c r="AB18" s="265"/>
      <c r="AC18" s="265"/>
      <c r="AD18" s="279"/>
      <c r="AE18" s="253"/>
      <c r="AF18" s="279"/>
    </row>
    <row r="19" spans="1:32" ht="62.25" customHeight="1" x14ac:dyDescent="0.25">
      <c r="A19" s="258" t="s">
        <v>154</v>
      </c>
      <c r="B19" s="259" t="str">
        <f>+'[2]Sección 1. Metas - Magnitud'!I48</f>
        <v>Realizar el 100% de las actividades para la segunda fase de Semáforos Inteligentes.</v>
      </c>
      <c r="C19" s="258">
        <v>232</v>
      </c>
      <c r="D19" s="258" t="s">
        <v>178</v>
      </c>
      <c r="E19" s="258">
        <v>179</v>
      </c>
      <c r="F19" s="262" t="s">
        <v>179</v>
      </c>
      <c r="G19" s="258" t="s">
        <v>151</v>
      </c>
      <c r="H19" s="258" t="s">
        <v>70</v>
      </c>
      <c r="I19" s="266">
        <f>SUM(J19:N20)</f>
        <v>1</v>
      </c>
      <c r="J19" s="263">
        <v>0.01</v>
      </c>
      <c r="K19" s="260">
        <v>0.15</v>
      </c>
      <c r="L19" s="276">
        <v>0.42</v>
      </c>
      <c r="M19" s="260">
        <v>0.42</v>
      </c>
      <c r="N19" s="260">
        <v>0</v>
      </c>
      <c r="O19" s="254">
        <v>0.35</v>
      </c>
      <c r="P19" s="255"/>
      <c r="Q19" s="255"/>
      <c r="R19" s="268">
        <v>0</v>
      </c>
      <c r="S19" s="269"/>
      <c r="T19" s="269"/>
      <c r="U19" s="254">
        <v>0</v>
      </c>
      <c r="V19" s="255"/>
      <c r="W19" s="255"/>
      <c r="X19" s="254">
        <v>0</v>
      </c>
      <c r="Y19" s="255"/>
      <c r="Z19" s="255"/>
      <c r="AA19" s="280">
        <f>+R19+O19+U19+X19</f>
        <v>0.35</v>
      </c>
      <c r="AB19" s="265">
        <f>+AA19/K19</f>
        <v>2.3333333333333335</v>
      </c>
      <c r="AC19" s="265">
        <f>+(J19+AA19)/I19</f>
        <v>0.36</v>
      </c>
      <c r="AD19" s="278" t="s">
        <v>227</v>
      </c>
      <c r="AE19" s="252" t="s">
        <v>223</v>
      </c>
      <c r="AF19" s="278" t="s">
        <v>225</v>
      </c>
    </row>
    <row r="20" spans="1:32" ht="298.5" customHeight="1" x14ac:dyDescent="0.25">
      <c r="A20" s="258"/>
      <c r="B20" s="259"/>
      <c r="C20" s="258"/>
      <c r="D20" s="258"/>
      <c r="E20" s="258"/>
      <c r="F20" s="262"/>
      <c r="G20" s="258"/>
      <c r="H20" s="258"/>
      <c r="I20" s="267"/>
      <c r="J20" s="264"/>
      <c r="K20" s="261"/>
      <c r="L20" s="277"/>
      <c r="M20" s="261"/>
      <c r="N20" s="261"/>
      <c r="O20" s="256"/>
      <c r="P20" s="257"/>
      <c r="Q20" s="257"/>
      <c r="R20" s="270"/>
      <c r="S20" s="271"/>
      <c r="T20" s="271"/>
      <c r="U20" s="256"/>
      <c r="V20" s="257"/>
      <c r="W20" s="257"/>
      <c r="X20" s="256"/>
      <c r="Y20" s="257"/>
      <c r="Z20" s="257"/>
      <c r="AA20" s="281"/>
      <c r="AB20" s="265"/>
      <c r="AC20" s="265"/>
      <c r="AD20" s="279"/>
      <c r="AE20" s="253"/>
      <c r="AF20" s="279"/>
    </row>
    <row r="21" spans="1:32" ht="62.25" customHeight="1" x14ac:dyDescent="0.25">
      <c r="A21" s="258" t="s">
        <v>154</v>
      </c>
      <c r="B21" s="259" t="str">
        <f>+'[2]Sección 1. Metas - Magnitud'!I51</f>
        <v>Realizar el 100% de las actividades para la primera fase de Detección Electrónica DEI</v>
      </c>
      <c r="C21" s="258">
        <v>233</v>
      </c>
      <c r="D21" s="258" t="s">
        <v>180</v>
      </c>
      <c r="E21" s="258">
        <v>180</v>
      </c>
      <c r="F21" s="262" t="s">
        <v>181</v>
      </c>
      <c r="G21" s="258" t="s">
        <v>151</v>
      </c>
      <c r="H21" s="258" t="s">
        <v>70</v>
      </c>
      <c r="I21" s="266">
        <f>SUM(J21:N22)</f>
        <v>1</v>
      </c>
      <c r="J21" s="263">
        <v>0.01</v>
      </c>
      <c r="K21" s="260">
        <v>0.1</v>
      </c>
      <c r="L21" s="276">
        <v>0.3</v>
      </c>
      <c r="M21" s="260">
        <v>0.55000000000000004</v>
      </c>
      <c r="N21" s="260">
        <v>0.04</v>
      </c>
      <c r="O21" s="254">
        <v>4.4999999999999998E-2</v>
      </c>
      <c r="P21" s="255"/>
      <c r="Q21" s="255"/>
      <c r="R21" s="254">
        <v>0</v>
      </c>
      <c r="S21" s="255"/>
      <c r="T21" s="255"/>
      <c r="U21" s="254">
        <v>0</v>
      </c>
      <c r="V21" s="255"/>
      <c r="W21" s="255"/>
      <c r="X21" s="254">
        <v>0</v>
      </c>
      <c r="Y21" s="255"/>
      <c r="Z21" s="255"/>
      <c r="AA21" s="280">
        <f>+R21+O21+U21+X21</f>
        <v>4.4999999999999998E-2</v>
      </c>
      <c r="AB21" s="265">
        <f>+AA21/K21</f>
        <v>0.44999999999999996</v>
      </c>
      <c r="AC21" s="265">
        <f>+(J21+AA21)/I21</f>
        <v>5.5E-2</v>
      </c>
      <c r="AD21" s="278" t="s">
        <v>228</v>
      </c>
      <c r="AE21" s="252" t="s">
        <v>223</v>
      </c>
      <c r="AF21" s="278" t="s">
        <v>225</v>
      </c>
    </row>
    <row r="22" spans="1:32" ht="124.5" customHeight="1" x14ac:dyDescent="0.25">
      <c r="A22" s="258"/>
      <c r="B22" s="259"/>
      <c r="C22" s="258"/>
      <c r="D22" s="258"/>
      <c r="E22" s="258"/>
      <c r="F22" s="262"/>
      <c r="G22" s="258"/>
      <c r="H22" s="258"/>
      <c r="I22" s="267"/>
      <c r="J22" s="264"/>
      <c r="K22" s="261"/>
      <c r="L22" s="277"/>
      <c r="M22" s="261"/>
      <c r="N22" s="261"/>
      <c r="O22" s="256"/>
      <c r="P22" s="257"/>
      <c r="Q22" s="257"/>
      <c r="R22" s="256"/>
      <c r="S22" s="257"/>
      <c r="T22" s="257"/>
      <c r="U22" s="256"/>
      <c r="V22" s="257"/>
      <c r="W22" s="257"/>
      <c r="X22" s="256"/>
      <c r="Y22" s="257"/>
      <c r="Z22" s="257"/>
      <c r="AA22" s="281"/>
      <c r="AB22" s="265"/>
      <c r="AC22" s="265"/>
      <c r="AD22" s="279"/>
      <c r="AE22" s="253"/>
      <c r="AF22" s="279"/>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18"/>
      <c r="C2" s="416" t="s">
        <v>24</v>
      </c>
      <c r="D2" s="416"/>
      <c r="E2" s="416"/>
      <c r="F2" s="416"/>
      <c r="G2" s="416"/>
      <c r="H2" s="416"/>
      <c r="I2" s="420"/>
      <c r="J2" s="13"/>
      <c r="K2" s="13"/>
      <c r="M2" s="14" t="s">
        <v>47</v>
      </c>
    </row>
    <row r="3" spans="2:14" ht="25.5" customHeight="1" x14ac:dyDescent="0.2">
      <c r="B3" s="419"/>
      <c r="C3" s="417" t="s">
        <v>25</v>
      </c>
      <c r="D3" s="417"/>
      <c r="E3" s="417"/>
      <c r="F3" s="417"/>
      <c r="G3" s="417"/>
      <c r="H3" s="417"/>
      <c r="I3" s="421"/>
      <c r="J3" s="13"/>
      <c r="K3" s="13"/>
      <c r="M3" s="14" t="s">
        <v>48</v>
      </c>
    </row>
    <row r="4" spans="2:14" ht="25.5" customHeight="1" x14ac:dyDescent="0.2">
      <c r="B4" s="419"/>
      <c r="C4" s="417" t="s">
        <v>49</v>
      </c>
      <c r="D4" s="417"/>
      <c r="E4" s="417"/>
      <c r="F4" s="417"/>
      <c r="G4" s="417"/>
      <c r="H4" s="417"/>
      <c r="I4" s="421"/>
      <c r="J4" s="13"/>
      <c r="K4" s="13"/>
      <c r="M4" s="14" t="s">
        <v>50</v>
      </c>
    </row>
    <row r="5" spans="2:14" ht="25.5" customHeight="1" x14ac:dyDescent="0.2">
      <c r="B5" s="419"/>
      <c r="C5" s="417" t="s">
        <v>51</v>
      </c>
      <c r="D5" s="417"/>
      <c r="E5" s="417"/>
      <c r="F5" s="417"/>
      <c r="G5" s="422" t="s">
        <v>52</v>
      </c>
      <c r="H5" s="422"/>
      <c r="I5" s="421"/>
      <c r="J5" s="13"/>
      <c r="K5" s="13"/>
      <c r="M5" s="14" t="s">
        <v>53</v>
      </c>
    </row>
    <row r="6" spans="2:14" ht="23.25" customHeight="1" x14ac:dyDescent="0.2">
      <c r="B6" s="401" t="s">
        <v>54</v>
      </c>
      <c r="C6" s="402"/>
      <c r="D6" s="402"/>
      <c r="E6" s="402"/>
      <c r="F6" s="402"/>
      <c r="G6" s="402"/>
      <c r="H6" s="402"/>
      <c r="I6" s="403"/>
      <c r="J6" s="15"/>
      <c r="K6" s="15"/>
    </row>
    <row r="7" spans="2:14" ht="24" customHeight="1" x14ac:dyDescent="0.2">
      <c r="B7" s="404" t="s">
        <v>55</v>
      </c>
      <c r="C7" s="405"/>
      <c r="D7" s="405"/>
      <c r="E7" s="405"/>
      <c r="F7" s="405"/>
      <c r="G7" s="405"/>
      <c r="H7" s="405"/>
      <c r="I7" s="406"/>
      <c r="J7" s="16"/>
      <c r="K7" s="16"/>
    </row>
    <row r="8" spans="2:14" ht="24" customHeight="1" x14ac:dyDescent="0.2">
      <c r="B8" s="407" t="s">
        <v>56</v>
      </c>
      <c r="C8" s="408"/>
      <c r="D8" s="408"/>
      <c r="E8" s="408"/>
      <c r="F8" s="408"/>
      <c r="G8" s="408"/>
      <c r="H8" s="408"/>
      <c r="I8" s="409"/>
      <c r="J8" s="61"/>
      <c r="K8" s="61"/>
      <c r="N8" s="6" t="s">
        <v>57</v>
      </c>
    </row>
    <row r="9" spans="2:14" ht="30.75" customHeight="1" x14ac:dyDescent="0.2">
      <c r="B9" s="116" t="s">
        <v>58</v>
      </c>
      <c r="C9" s="62">
        <v>231</v>
      </c>
      <c r="D9" s="413" t="s">
        <v>59</v>
      </c>
      <c r="E9" s="413"/>
      <c r="F9" s="364" t="s">
        <v>201</v>
      </c>
      <c r="G9" s="365"/>
      <c r="H9" s="365"/>
      <c r="I9" s="366"/>
      <c r="J9" s="17"/>
      <c r="K9" s="17"/>
      <c r="M9" s="14" t="s">
        <v>60</v>
      </c>
      <c r="N9" s="6" t="s">
        <v>61</v>
      </c>
    </row>
    <row r="10" spans="2:14" ht="30.75" customHeight="1" x14ac:dyDescent="0.2">
      <c r="B10" s="20" t="s">
        <v>62</v>
      </c>
      <c r="C10" s="63" t="s">
        <v>81</v>
      </c>
      <c r="D10" s="414" t="s">
        <v>63</v>
      </c>
      <c r="E10" s="415"/>
      <c r="F10" s="398" t="s">
        <v>155</v>
      </c>
      <c r="G10" s="399"/>
      <c r="H10" s="18" t="s">
        <v>64</v>
      </c>
      <c r="I10" s="118" t="s">
        <v>81</v>
      </c>
      <c r="J10" s="19"/>
      <c r="K10" s="19"/>
      <c r="M10" s="14" t="s">
        <v>65</v>
      </c>
      <c r="N10" s="6" t="s">
        <v>66</v>
      </c>
    </row>
    <row r="11" spans="2:14" ht="30.75" customHeight="1" x14ac:dyDescent="0.2">
      <c r="B11" s="20" t="s">
        <v>67</v>
      </c>
      <c r="C11" s="410" t="s">
        <v>156</v>
      </c>
      <c r="D11" s="410"/>
      <c r="E11" s="410"/>
      <c r="F11" s="410"/>
      <c r="G11" s="18" t="s">
        <v>68</v>
      </c>
      <c r="H11" s="411">
        <v>1032</v>
      </c>
      <c r="I11" s="412"/>
      <c r="J11" s="21"/>
      <c r="K11" s="21"/>
      <c r="M11" s="14" t="s">
        <v>69</v>
      </c>
      <c r="N11" s="6" t="s">
        <v>70</v>
      </c>
    </row>
    <row r="12" spans="2:14" ht="30.75" customHeight="1" x14ac:dyDescent="0.2">
      <c r="B12" s="20" t="s">
        <v>71</v>
      </c>
      <c r="C12" s="395" t="s">
        <v>65</v>
      </c>
      <c r="D12" s="395"/>
      <c r="E12" s="395"/>
      <c r="F12" s="395"/>
      <c r="G12" s="18" t="s">
        <v>72</v>
      </c>
      <c r="H12" s="396" t="s">
        <v>157</v>
      </c>
      <c r="I12" s="397"/>
      <c r="J12" s="22"/>
      <c r="K12" s="22"/>
      <c r="M12" s="23" t="s">
        <v>73</v>
      </c>
    </row>
    <row r="13" spans="2:14" ht="30.75" customHeight="1" x14ac:dyDescent="0.2">
      <c r="B13" s="20" t="s">
        <v>74</v>
      </c>
      <c r="C13" s="391" t="s">
        <v>45</v>
      </c>
      <c r="D13" s="391"/>
      <c r="E13" s="391"/>
      <c r="F13" s="391"/>
      <c r="G13" s="391"/>
      <c r="H13" s="391"/>
      <c r="I13" s="392"/>
      <c r="J13" s="24"/>
      <c r="K13" s="24"/>
      <c r="M13" s="23"/>
    </row>
    <row r="14" spans="2:14" ht="30.75" customHeight="1" x14ac:dyDescent="0.2">
      <c r="B14" s="20" t="s">
        <v>75</v>
      </c>
      <c r="C14" s="398" t="s">
        <v>202</v>
      </c>
      <c r="D14" s="399"/>
      <c r="E14" s="399"/>
      <c r="F14" s="399"/>
      <c r="G14" s="399"/>
      <c r="H14" s="399"/>
      <c r="I14" s="400"/>
      <c r="J14" s="19"/>
      <c r="K14" s="19"/>
      <c r="M14" s="23"/>
      <c r="N14" s="6" t="s">
        <v>76</v>
      </c>
    </row>
    <row r="15" spans="2:14" ht="30.75" customHeight="1" x14ac:dyDescent="0.2">
      <c r="B15" s="20" t="s">
        <v>77</v>
      </c>
      <c r="C15" s="385" t="s">
        <v>203</v>
      </c>
      <c r="D15" s="385"/>
      <c r="E15" s="385"/>
      <c r="F15" s="385"/>
      <c r="G15" s="18" t="s">
        <v>78</v>
      </c>
      <c r="H15" s="387" t="s">
        <v>91</v>
      </c>
      <c r="I15" s="388"/>
      <c r="J15" s="19"/>
      <c r="K15" s="19"/>
      <c r="M15" s="23" t="s">
        <v>80</v>
      </c>
      <c r="N15" s="6" t="s">
        <v>81</v>
      </c>
    </row>
    <row r="16" spans="2:14" ht="30.75" customHeight="1" x14ac:dyDescent="0.2">
      <c r="B16" s="20" t="s">
        <v>82</v>
      </c>
      <c r="C16" s="389" t="s">
        <v>215</v>
      </c>
      <c r="D16" s="390"/>
      <c r="E16" s="390"/>
      <c r="F16" s="390"/>
      <c r="G16" s="18" t="s">
        <v>83</v>
      </c>
      <c r="H16" s="387" t="s">
        <v>70</v>
      </c>
      <c r="I16" s="388"/>
      <c r="J16" s="19"/>
      <c r="K16" s="19"/>
      <c r="M16" s="23" t="s">
        <v>84</v>
      </c>
    </row>
    <row r="17" spans="2:14" ht="36" customHeight="1" x14ac:dyDescent="0.2">
      <c r="B17" s="20" t="s">
        <v>85</v>
      </c>
      <c r="C17" s="391" t="s">
        <v>204</v>
      </c>
      <c r="D17" s="391"/>
      <c r="E17" s="391"/>
      <c r="F17" s="391"/>
      <c r="G17" s="391"/>
      <c r="H17" s="391"/>
      <c r="I17" s="392"/>
      <c r="J17" s="24"/>
      <c r="K17" s="24"/>
      <c r="M17" s="23" t="s">
        <v>86</v>
      </c>
      <c r="N17" s="6" t="s">
        <v>39</v>
      </c>
    </row>
    <row r="18" spans="2:14" ht="30.75" customHeight="1" x14ac:dyDescent="0.2">
      <c r="B18" s="20" t="s">
        <v>87</v>
      </c>
      <c r="C18" s="385" t="s">
        <v>163</v>
      </c>
      <c r="D18" s="385"/>
      <c r="E18" s="385"/>
      <c r="F18" s="385"/>
      <c r="G18" s="385"/>
      <c r="H18" s="385"/>
      <c r="I18" s="386"/>
      <c r="J18" s="25"/>
      <c r="K18" s="25"/>
      <c r="M18" s="23" t="s">
        <v>88</v>
      </c>
      <c r="N18" s="6" t="s">
        <v>40</v>
      </c>
    </row>
    <row r="19" spans="2:14" ht="30.75" customHeight="1" x14ac:dyDescent="0.2">
      <c r="B19" s="20" t="s">
        <v>89</v>
      </c>
      <c r="C19" s="385" t="s">
        <v>159</v>
      </c>
      <c r="D19" s="385"/>
      <c r="E19" s="385"/>
      <c r="F19" s="385"/>
      <c r="G19" s="385"/>
      <c r="H19" s="385"/>
      <c r="I19" s="386"/>
      <c r="J19" s="26"/>
      <c r="K19" s="26"/>
      <c r="M19" s="23"/>
      <c r="N19" s="6" t="s">
        <v>41</v>
      </c>
    </row>
    <row r="20" spans="2:14" ht="30.75" customHeight="1" x14ac:dyDescent="0.2">
      <c r="B20" s="20" t="s">
        <v>90</v>
      </c>
      <c r="C20" s="393" t="s">
        <v>151</v>
      </c>
      <c r="D20" s="393"/>
      <c r="E20" s="393"/>
      <c r="F20" s="393"/>
      <c r="G20" s="393"/>
      <c r="H20" s="393"/>
      <c r="I20" s="394"/>
      <c r="J20" s="27"/>
      <c r="K20" s="27"/>
      <c r="M20" s="23" t="s">
        <v>91</v>
      </c>
      <c r="N20" s="6" t="s">
        <v>42</v>
      </c>
    </row>
    <row r="21" spans="2:14" ht="27.75" customHeight="1" x14ac:dyDescent="0.2">
      <c r="B21" s="380" t="s">
        <v>92</v>
      </c>
      <c r="C21" s="382" t="s">
        <v>93</v>
      </c>
      <c r="D21" s="382"/>
      <c r="E21" s="382"/>
      <c r="F21" s="383" t="s">
        <v>94</v>
      </c>
      <c r="G21" s="383"/>
      <c r="H21" s="383"/>
      <c r="I21" s="384"/>
      <c r="J21" s="28"/>
      <c r="K21" s="28"/>
      <c r="M21" s="23" t="s">
        <v>79</v>
      </c>
      <c r="N21" s="6" t="s">
        <v>43</v>
      </c>
    </row>
    <row r="22" spans="2:14" ht="27" customHeight="1" x14ac:dyDescent="0.2">
      <c r="B22" s="381"/>
      <c r="C22" s="385" t="s">
        <v>160</v>
      </c>
      <c r="D22" s="385"/>
      <c r="E22" s="385"/>
      <c r="F22" s="385" t="s">
        <v>161</v>
      </c>
      <c r="G22" s="385"/>
      <c r="H22" s="385"/>
      <c r="I22" s="386"/>
      <c r="J22" s="26"/>
      <c r="K22" s="26"/>
      <c r="M22" s="23" t="s">
        <v>95</v>
      </c>
      <c r="N22" s="6" t="s">
        <v>44</v>
      </c>
    </row>
    <row r="23" spans="2:14" ht="39.75" customHeight="1" x14ac:dyDescent="0.2">
      <c r="B23" s="20" t="s">
        <v>96</v>
      </c>
      <c r="C23" s="387" t="s">
        <v>151</v>
      </c>
      <c r="D23" s="387"/>
      <c r="E23" s="387"/>
      <c r="F23" s="387" t="s">
        <v>151</v>
      </c>
      <c r="G23" s="387"/>
      <c r="H23" s="387"/>
      <c r="I23" s="388"/>
      <c r="J23" s="19"/>
      <c r="K23" s="19"/>
      <c r="M23" s="23"/>
      <c r="N23" s="6" t="s">
        <v>45</v>
      </c>
    </row>
    <row r="24" spans="2:14" ht="44.25" customHeight="1" x14ac:dyDescent="0.2">
      <c r="B24" s="20" t="s">
        <v>97</v>
      </c>
      <c r="C24" s="361" t="s">
        <v>205</v>
      </c>
      <c r="D24" s="362"/>
      <c r="E24" s="363"/>
      <c r="F24" s="364" t="s">
        <v>206</v>
      </c>
      <c r="G24" s="365"/>
      <c r="H24" s="365"/>
      <c r="I24" s="366"/>
      <c r="J24" s="25"/>
      <c r="K24" s="25"/>
      <c r="M24" s="29"/>
      <c r="N24" s="6" t="s">
        <v>46</v>
      </c>
    </row>
    <row r="25" spans="2:14" ht="29.25" customHeight="1" x14ac:dyDescent="0.2">
      <c r="B25" s="20" t="s">
        <v>98</v>
      </c>
      <c r="C25" s="367" t="s">
        <v>215</v>
      </c>
      <c r="D25" s="368"/>
      <c r="E25" s="369"/>
      <c r="F25" s="18" t="s">
        <v>99</v>
      </c>
      <c r="G25" s="370">
        <v>0.3</v>
      </c>
      <c r="H25" s="371"/>
      <c r="I25" s="372"/>
      <c r="J25" s="30"/>
      <c r="K25" s="30"/>
      <c r="M25" s="29"/>
    </row>
    <row r="26" spans="2:14" ht="27" customHeight="1" x14ac:dyDescent="0.2">
      <c r="B26" s="20" t="s">
        <v>100</v>
      </c>
      <c r="C26" s="364" t="s">
        <v>216</v>
      </c>
      <c r="D26" s="365"/>
      <c r="E26" s="373"/>
      <c r="F26" s="18" t="s">
        <v>101</v>
      </c>
      <c r="G26" s="374">
        <v>0.3</v>
      </c>
      <c r="H26" s="375"/>
      <c r="I26" s="376"/>
      <c r="J26" s="31"/>
      <c r="K26" s="31"/>
      <c r="M26" s="29"/>
    </row>
    <row r="27" spans="2:14" ht="47.25" customHeight="1" x14ac:dyDescent="0.2">
      <c r="B27" s="115" t="s">
        <v>102</v>
      </c>
      <c r="C27" s="377" t="s">
        <v>86</v>
      </c>
      <c r="D27" s="378"/>
      <c r="E27" s="379"/>
      <c r="F27" s="32" t="s">
        <v>103</v>
      </c>
      <c r="G27" s="374" t="s">
        <v>182</v>
      </c>
      <c r="H27" s="375"/>
      <c r="I27" s="376"/>
      <c r="J27" s="28"/>
      <c r="K27" s="28"/>
      <c r="M27" s="29"/>
    </row>
    <row r="28" spans="2:14" ht="30" customHeight="1" x14ac:dyDescent="0.2">
      <c r="B28" s="344" t="s">
        <v>104</v>
      </c>
      <c r="C28" s="345"/>
      <c r="D28" s="345"/>
      <c r="E28" s="345"/>
      <c r="F28" s="345"/>
      <c r="G28" s="345"/>
      <c r="H28" s="345"/>
      <c r="I28" s="346"/>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74">
        <v>0</v>
      </c>
      <c r="D30" s="75">
        <f>+C30</f>
        <v>0</v>
      </c>
      <c r="E30" s="95">
        <v>0</v>
      </c>
      <c r="F30" s="76">
        <f>+E30</f>
        <v>0</v>
      </c>
      <c r="G30" s="51" t="e">
        <f>+C30/E30</f>
        <v>#DIV/0!</v>
      </c>
      <c r="H30" s="52" t="e">
        <f>+D30/F30</f>
        <v>#DIV/0!</v>
      </c>
      <c r="I30" s="53">
        <f>+D30/$G$26</f>
        <v>0</v>
      </c>
      <c r="J30" s="72">
        <v>0.99</v>
      </c>
      <c r="K30" s="38"/>
      <c r="M30" s="29"/>
    </row>
    <row r="31" spans="2:14" ht="19.5" customHeight="1" x14ac:dyDescent="0.2">
      <c r="B31" s="37" t="s">
        <v>114</v>
      </c>
      <c r="C31" s="74">
        <v>0</v>
      </c>
      <c r="D31" s="75">
        <f>+D30+C31</f>
        <v>0</v>
      </c>
      <c r="E31" s="95">
        <v>0</v>
      </c>
      <c r="F31" s="76">
        <f>+F30+E31</f>
        <v>0</v>
      </c>
      <c r="G31" s="51" t="e">
        <f t="shared" ref="G31:H40" si="0">+C31/E31</f>
        <v>#DIV/0!</v>
      </c>
      <c r="H31" s="52" t="e">
        <f t="shared" si="0"/>
        <v>#DIV/0!</v>
      </c>
      <c r="I31" s="53">
        <f t="shared" ref="I31:I41" si="1">+D31/$G$26</f>
        <v>0</v>
      </c>
      <c r="J31" s="72">
        <v>0.99</v>
      </c>
      <c r="K31" s="38"/>
      <c r="M31" s="29"/>
    </row>
    <row r="32" spans="2:14" ht="19.5" customHeight="1" x14ac:dyDescent="0.2">
      <c r="B32" s="37" t="s">
        <v>115</v>
      </c>
      <c r="C32" s="74">
        <v>0</v>
      </c>
      <c r="D32" s="75">
        <f t="shared" ref="D32:D40" si="2">+D31+C32</f>
        <v>0</v>
      </c>
      <c r="E32" s="95">
        <v>0.19</v>
      </c>
      <c r="F32" s="76">
        <f t="shared" ref="F32:F41" si="3">+F31+E32</f>
        <v>0.19</v>
      </c>
      <c r="G32" s="51">
        <f t="shared" si="0"/>
        <v>0</v>
      </c>
      <c r="H32" s="52">
        <f t="shared" si="0"/>
        <v>0</v>
      </c>
      <c r="I32" s="53">
        <f t="shared" si="1"/>
        <v>0</v>
      </c>
      <c r="J32" s="72">
        <v>0.99</v>
      </c>
      <c r="K32" s="38"/>
      <c r="M32" s="29"/>
    </row>
    <row r="33" spans="2:11" ht="19.5" customHeight="1" x14ac:dyDescent="0.2">
      <c r="B33" s="37" t="s">
        <v>116</v>
      </c>
      <c r="C33" s="74">
        <v>0</v>
      </c>
      <c r="D33" s="75">
        <f t="shared" si="2"/>
        <v>0</v>
      </c>
      <c r="E33" s="95">
        <v>0</v>
      </c>
      <c r="F33" s="76">
        <f t="shared" si="3"/>
        <v>0.19</v>
      </c>
      <c r="G33" s="51" t="e">
        <f t="shared" si="0"/>
        <v>#DIV/0!</v>
      </c>
      <c r="H33" s="52">
        <f t="shared" si="0"/>
        <v>0</v>
      </c>
      <c r="I33" s="53">
        <f t="shared" si="1"/>
        <v>0</v>
      </c>
      <c r="J33" s="72">
        <v>0.99</v>
      </c>
      <c r="K33" s="38"/>
    </row>
    <row r="34" spans="2:11" ht="19.5" customHeight="1" x14ac:dyDescent="0.2">
      <c r="B34" s="37" t="s">
        <v>117</v>
      </c>
      <c r="C34" s="74">
        <v>0</v>
      </c>
      <c r="D34" s="75">
        <f t="shared" si="2"/>
        <v>0</v>
      </c>
      <c r="E34" s="95">
        <v>0</v>
      </c>
      <c r="F34" s="76">
        <f t="shared" si="3"/>
        <v>0.19</v>
      </c>
      <c r="G34" s="51" t="e">
        <f t="shared" si="0"/>
        <v>#DIV/0!</v>
      </c>
      <c r="H34" s="52">
        <f t="shared" si="0"/>
        <v>0</v>
      </c>
      <c r="I34" s="53">
        <f t="shared" si="1"/>
        <v>0</v>
      </c>
      <c r="J34" s="72">
        <v>0.99</v>
      </c>
      <c r="K34" s="38"/>
    </row>
    <row r="35" spans="2:11" ht="19.5" customHeight="1" x14ac:dyDescent="0.2">
      <c r="B35" s="37" t="s">
        <v>118</v>
      </c>
      <c r="C35" s="74">
        <v>0</v>
      </c>
      <c r="D35" s="75">
        <f t="shared" si="2"/>
        <v>0</v>
      </c>
      <c r="E35" s="95">
        <v>0</v>
      </c>
      <c r="F35" s="76">
        <f t="shared" si="3"/>
        <v>0.19</v>
      </c>
      <c r="G35" s="51" t="e">
        <f t="shared" si="0"/>
        <v>#DIV/0!</v>
      </c>
      <c r="H35" s="52">
        <f t="shared" si="0"/>
        <v>0</v>
      </c>
      <c r="I35" s="53">
        <f t="shared" si="1"/>
        <v>0</v>
      </c>
      <c r="J35" s="72">
        <v>0.99</v>
      </c>
      <c r="K35" s="38"/>
    </row>
    <row r="36" spans="2:11" ht="19.5" customHeight="1" x14ac:dyDescent="0.2">
      <c r="B36" s="37" t="s">
        <v>119</v>
      </c>
      <c r="C36" s="74">
        <v>0</v>
      </c>
      <c r="D36" s="75">
        <f t="shared" si="2"/>
        <v>0</v>
      </c>
      <c r="E36" s="95">
        <v>0</v>
      </c>
      <c r="F36" s="76">
        <f t="shared" si="3"/>
        <v>0.19</v>
      </c>
      <c r="G36" s="51" t="e">
        <f t="shared" si="0"/>
        <v>#DIV/0!</v>
      </c>
      <c r="H36" s="52">
        <f t="shared" si="0"/>
        <v>0</v>
      </c>
      <c r="I36" s="53">
        <f t="shared" si="1"/>
        <v>0</v>
      </c>
      <c r="J36" s="72">
        <v>0.99</v>
      </c>
      <c r="K36" s="38"/>
    </row>
    <row r="37" spans="2:11" ht="19.5" customHeight="1" x14ac:dyDescent="0.2">
      <c r="B37" s="37" t="s">
        <v>120</v>
      </c>
      <c r="C37" s="74">
        <v>0</v>
      </c>
      <c r="D37" s="75">
        <f t="shared" si="2"/>
        <v>0</v>
      </c>
      <c r="E37" s="95">
        <v>0</v>
      </c>
      <c r="F37" s="76">
        <f t="shared" si="3"/>
        <v>0.19</v>
      </c>
      <c r="G37" s="51" t="e">
        <f t="shared" si="0"/>
        <v>#DIV/0!</v>
      </c>
      <c r="H37" s="52">
        <f t="shared" si="0"/>
        <v>0</v>
      </c>
      <c r="I37" s="53">
        <f t="shared" si="1"/>
        <v>0</v>
      </c>
      <c r="J37" s="72">
        <v>0.99</v>
      </c>
      <c r="K37" s="38"/>
    </row>
    <row r="38" spans="2:11" ht="19.5" customHeight="1" x14ac:dyDescent="0.2">
      <c r="B38" s="37" t="s">
        <v>121</v>
      </c>
      <c r="C38" s="74">
        <v>0</v>
      </c>
      <c r="D38" s="75">
        <f t="shared" si="2"/>
        <v>0</v>
      </c>
      <c r="E38" s="95">
        <v>0.02</v>
      </c>
      <c r="F38" s="76">
        <f t="shared" si="3"/>
        <v>0.21</v>
      </c>
      <c r="G38" s="51">
        <f t="shared" si="0"/>
        <v>0</v>
      </c>
      <c r="H38" s="52">
        <f t="shared" si="0"/>
        <v>0</v>
      </c>
      <c r="I38" s="53">
        <f t="shared" si="1"/>
        <v>0</v>
      </c>
      <c r="J38" s="72">
        <v>0.99</v>
      </c>
      <c r="K38" s="38"/>
    </row>
    <row r="39" spans="2:11" ht="19.5" customHeight="1" x14ac:dyDescent="0.2">
      <c r="B39" s="37" t="s">
        <v>122</v>
      </c>
      <c r="C39" s="74">
        <v>0</v>
      </c>
      <c r="D39" s="75">
        <f t="shared" si="2"/>
        <v>0</v>
      </c>
      <c r="E39" s="95">
        <v>0</v>
      </c>
      <c r="F39" s="76">
        <f t="shared" si="3"/>
        <v>0.21</v>
      </c>
      <c r="G39" s="51" t="e">
        <f t="shared" si="0"/>
        <v>#DIV/0!</v>
      </c>
      <c r="H39" s="52">
        <f t="shared" si="0"/>
        <v>0</v>
      </c>
      <c r="I39" s="53">
        <f t="shared" si="1"/>
        <v>0</v>
      </c>
      <c r="J39" s="72">
        <v>0.99</v>
      </c>
      <c r="K39" s="38"/>
    </row>
    <row r="40" spans="2:11" ht="19.5" customHeight="1" x14ac:dyDescent="0.2">
      <c r="B40" s="37" t="s">
        <v>123</v>
      </c>
      <c r="C40" s="74">
        <v>0</v>
      </c>
      <c r="D40" s="75">
        <f t="shared" si="2"/>
        <v>0</v>
      </c>
      <c r="E40" s="95">
        <v>0</v>
      </c>
      <c r="F40" s="76">
        <f t="shared" si="3"/>
        <v>0.21</v>
      </c>
      <c r="G40" s="51" t="e">
        <f t="shared" si="0"/>
        <v>#DIV/0!</v>
      </c>
      <c r="H40" s="52">
        <f t="shared" si="0"/>
        <v>0</v>
      </c>
      <c r="I40" s="53">
        <f t="shared" si="1"/>
        <v>0</v>
      </c>
      <c r="J40" s="72">
        <v>0.99</v>
      </c>
      <c r="K40" s="38"/>
    </row>
    <row r="41" spans="2:11" ht="19.5" customHeight="1" x14ac:dyDescent="0.2">
      <c r="B41" s="37" t="s">
        <v>124</v>
      </c>
      <c r="C41" s="74">
        <v>0</v>
      </c>
      <c r="D41" s="75">
        <f>+D40+C41</f>
        <v>0</v>
      </c>
      <c r="E41" s="95">
        <v>0.04</v>
      </c>
      <c r="F41" s="76">
        <f t="shared" si="3"/>
        <v>0.25</v>
      </c>
      <c r="G41" s="51">
        <f>+C41/E41</f>
        <v>0</v>
      </c>
      <c r="H41" s="52">
        <f>+D41/F41</f>
        <v>0</v>
      </c>
      <c r="I41" s="53">
        <f t="shared" si="1"/>
        <v>0</v>
      </c>
      <c r="J41" s="72">
        <v>0.99</v>
      </c>
      <c r="K41" s="38"/>
    </row>
    <row r="42" spans="2:11" ht="54.75" customHeight="1" x14ac:dyDescent="0.2">
      <c r="B42" s="80" t="s">
        <v>125</v>
      </c>
      <c r="C42" s="338" t="s">
        <v>224</v>
      </c>
      <c r="D42" s="338"/>
      <c r="E42" s="338"/>
      <c r="F42" s="338"/>
      <c r="G42" s="338"/>
      <c r="H42" s="338"/>
      <c r="I42" s="339"/>
      <c r="J42" s="39"/>
      <c r="K42" s="39"/>
    </row>
    <row r="43" spans="2:11" ht="29.25" customHeight="1" x14ac:dyDescent="0.2">
      <c r="B43" s="344" t="s">
        <v>126</v>
      </c>
      <c r="C43" s="345"/>
      <c r="D43" s="345"/>
      <c r="E43" s="345"/>
      <c r="F43" s="345"/>
      <c r="G43" s="345"/>
      <c r="H43" s="345"/>
      <c r="I43" s="346"/>
      <c r="J43" s="61"/>
      <c r="K43" s="61"/>
    </row>
    <row r="44" spans="2:11" ht="32.25" customHeight="1" x14ac:dyDescent="0.2">
      <c r="B44" s="352"/>
      <c r="C44" s="353"/>
      <c r="D44" s="353"/>
      <c r="E44" s="353"/>
      <c r="F44" s="353"/>
      <c r="G44" s="353"/>
      <c r="H44" s="353"/>
      <c r="I44" s="354"/>
      <c r="J44" s="61"/>
      <c r="K44" s="61"/>
    </row>
    <row r="45" spans="2:11" ht="32.25" customHeight="1" x14ac:dyDescent="0.2">
      <c r="B45" s="355"/>
      <c r="C45" s="356"/>
      <c r="D45" s="356"/>
      <c r="E45" s="356"/>
      <c r="F45" s="356"/>
      <c r="G45" s="356"/>
      <c r="H45" s="356"/>
      <c r="I45" s="357"/>
      <c r="J45" s="39"/>
      <c r="K45" s="39"/>
    </row>
    <row r="46" spans="2:11" ht="32.25" customHeight="1" x14ac:dyDescent="0.2">
      <c r="B46" s="355"/>
      <c r="C46" s="356"/>
      <c r="D46" s="356"/>
      <c r="E46" s="356"/>
      <c r="F46" s="356"/>
      <c r="G46" s="356"/>
      <c r="H46" s="356"/>
      <c r="I46" s="357"/>
      <c r="J46" s="39"/>
      <c r="K46" s="39"/>
    </row>
    <row r="47" spans="2:11" ht="32.25" customHeight="1" x14ac:dyDescent="0.2">
      <c r="B47" s="355"/>
      <c r="C47" s="356"/>
      <c r="D47" s="356"/>
      <c r="E47" s="356"/>
      <c r="F47" s="356"/>
      <c r="G47" s="356"/>
      <c r="H47" s="356"/>
      <c r="I47" s="357"/>
      <c r="J47" s="39"/>
      <c r="K47" s="39"/>
    </row>
    <row r="48" spans="2:11" ht="32.25" customHeight="1" x14ac:dyDescent="0.2">
      <c r="B48" s="358"/>
      <c r="C48" s="359"/>
      <c r="D48" s="359"/>
      <c r="E48" s="359"/>
      <c r="F48" s="359"/>
      <c r="G48" s="359"/>
      <c r="H48" s="359"/>
      <c r="I48" s="360"/>
      <c r="J48" s="40"/>
      <c r="K48" s="40"/>
    </row>
    <row r="49" spans="2:11" ht="83.25" customHeight="1" x14ac:dyDescent="0.2">
      <c r="B49" s="20" t="s">
        <v>127</v>
      </c>
      <c r="C49" s="338" t="s">
        <v>224</v>
      </c>
      <c r="D49" s="338"/>
      <c r="E49" s="338"/>
      <c r="F49" s="338"/>
      <c r="G49" s="338"/>
      <c r="H49" s="338"/>
      <c r="I49" s="339"/>
      <c r="J49" s="41"/>
      <c r="K49" s="41"/>
    </row>
    <row r="50" spans="2:11" ht="34.5" customHeight="1" x14ac:dyDescent="0.2">
      <c r="B50" s="20" t="s">
        <v>128</v>
      </c>
      <c r="C50" s="322" t="s">
        <v>182</v>
      </c>
      <c r="D50" s="322"/>
      <c r="E50" s="322"/>
      <c r="F50" s="322"/>
      <c r="G50" s="322"/>
      <c r="H50" s="322"/>
      <c r="I50" s="340"/>
      <c r="J50" s="41"/>
      <c r="K50" s="41"/>
    </row>
    <row r="51" spans="2:11" ht="34.5" customHeight="1" x14ac:dyDescent="0.2">
      <c r="B51" s="117" t="s">
        <v>129</v>
      </c>
      <c r="C51" s="341" t="s">
        <v>225</v>
      </c>
      <c r="D51" s="342"/>
      <c r="E51" s="342"/>
      <c r="F51" s="342"/>
      <c r="G51" s="342"/>
      <c r="H51" s="342"/>
      <c r="I51" s="343"/>
      <c r="J51" s="41"/>
      <c r="K51" s="41"/>
    </row>
    <row r="52" spans="2:11" ht="29.25" customHeight="1" x14ac:dyDescent="0.2">
      <c r="B52" s="344" t="s">
        <v>130</v>
      </c>
      <c r="C52" s="345"/>
      <c r="D52" s="345"/>
      <c r="E52" s="345"/>
      <c r="F52" s="345"/>
      <c r="G52" s="345"/>
      <c r="H52" s="345"/>
      <c r="I52" s="346"/>
      <c r="J52" s="41"/>
      <c r="K52" s="41"/>
    </row>
    <row r="53" spans="2:11" ht="33" customHeight="1" x14ac:dyDescent="0.2">
      <c r="B53" s="347" t="s">
        <v>131</v>
      </c>
      <c r="C53" s="114" t="s">
        <v>132</v>
      </c>
      <c r="D53" s="348" t="s">
        <v>133</v>
      </c>
      <c r="E53" s="348"/>
      <c r="F53" s="348"/>
      <c r="G53" s="348" t="s">
        <v>134</v>
      </c>
      <c r="H53" s="348"/>
      <c r="I53" s="349"/>
      <c r="J53" s="42"/>
      <c r="K53" s="42"/>
    </row>
    <row r="54" spans="2:11" ht="31.5" customHeight="1" x14ac:dyDescent="0.2">
      <c r="B54" s="347"/>
      <c r="C54" s="43"/>
      <c r="D54" s="322"/>
      <c r="E54" s="322"/>
      <c r="F54" s="322"/>
      <c r="G54" s="350"/>
      <c r="H54" s="350"/>
      <c r="I54" s="351"/>
      <c r="J54" s="42"/>
      <c r="K54" s="42"/>
    </row>
    <row r="55" spans="2:11" ht="31.5" customHeight="1" x14ac:dyDescent="0.2">
      <c r="B55" s="117" t="s">
        <v>135</v>
      </c>
      <c r="C55" s="334" t="s">
        <v>164</v>
      </c>
      <c r="D55" s="334"/>
      <c r="E55" s="335" t="s">
        <v>136</v>
      </c>
      <c r="F55" s="335"/>
      <c r="G55" s="334" t="s">
        <v>186</v>
      </c>
      <c r="H55" s="334"/>
      <c r="I55" s="336"/>
      <c r="J55" s="44"/>
      <c r="K55" s="44"/>
    </row>
    <row r="56" spans="2:11" ht="31.5" customHeight="1" x14ac:dyDescent="0.2">
      <c r="B56" s="117" t="s">
        <v>137</v>
      </c>
      <c r="C56" s="322" t="str">
        <f>+'[3]HV 1'!C56:D56</f>
        <v>NICOLAS ADOLFO CORREAL HUERTAS</v>
      </c>
      <c r="D56" s="322"/>
      <c r="E56" s="337" t="s">
        <v>138</v>
      </c>
      <c r="F56" s="337"/>
      <c r="G56" s="334" t="str">
        <f>+'[4]HV 1'!G56:I56</f>
        <v>DIANA VIDAL</v>
      </c>
      <c r="H56" s="334"/>
      <c r="I56" s="336"/>
      <c r="J56" s="44"/>
      <c r="K56" s="44"/>
    </row>
    <row r="57" spans="2:11" ht="31.5" customHeight="1" x14ac:dyDescent="0.2">
      <c r="B57" s="117" t="s">
        <v>139</v>
      </c>
      <c r="C57" s="322"/>
      <c r="D57" s="322"/>
      <c r="E57" s="323" t="s">
        <v>140</v>
      </c>
      <c r="F57" s="324"/>
      <c r="G57" s="327"/>
      <c r="H57" s="328"/>
      <c r="I57" s="329"/>
      <c r="J57" s="45"/>
      <c r="K57" s="45"/>
    </row>
    <row r="58" spans="2:11" ht="31.5" customHeight="1" thickBot="1" x14ac:dyDescent="0.25">
      <c r="B58" s="81" t="s">
        <v>141</v>
      </c>
      <c r="C58" s="333"/>
      <c r="D58" s="333"/>
      <c r="E58" s="325"/>
      <c r="F58" s="326"/>
      <c r="G58" s="330"/>
      <c r="H58" s="331"/>
      <c r="I58" s="332"/>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8"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9"/>
      <c r="C1" s="442" t="s">
        <v>24</v>
      </c>
      <c r="D1" s="443"/>
      <c r="E1" s="443"/>
      <c r="F1" s="443"/>
      <c r="G1" s="443"/>
      <c r="H1" s="444"/>
      <c r="I1" s="445"/>
      <c r="J1" s="446"/>
    </row>
    <row r="2" spans="2:13" ht="18" customHeight="1" thickBot="1" x14ac:dyDescent="0.3">
      <c r="B2" s="440"/>
      <c r="C2" s="451" t="s">
        <v>25</v>
      </c>
      <c r="D2" s="452"/>
      <c r="E2" s="452"/>
      <c r="F2" s="452"/>
      <c r="G2" s="452"/>
      <c r="H2" s="453"/>
      <c r="I2" s="447"/>
      <c r="J2" s="448"/>
    </row>
    <row r="3" spans="2:13" ht="18" customHeight="1" thickBot="1" x14ac:dyDescent="0.3">
      <c r="B3" s="440"/>
      <c r="C3" s="451" t="s">
        <v>142</v>
      </c>
      <c r="D3" s="452"/>
      <c r="E3" s="452"/>
      <c r="F3" s="452"/>
      <c r="G3" s="452"/>
      <c r="H3" s="453"/>
      <c r="I3" s="447"/>
      <c r="J3" s="448"/>
    </row>
    <row r="4" spans="2:13" ht="18" customHeight="1" thickBot="1" x14ac:dyDescent="0.3">
      <c r="B4" s="441"/>
      <c r="C4" s="451" t="s">
        <v>143</v>
      </c>
      <c r="D4" s="452"/>
      <c r="E4" s="452"/>
      <c r="F4" s="453"/>
      <c r="G4" s="454" t="s">
        <v>190</v>
      </c>
      <c r="H4" s="455"/>
      <c r="I4" s="449"/>
      <c r="J4" s="450"/>
    </row>
    <row r="5" spans="2:13" ht="18" customHeight="1" thickBot="1" x14ac:dyDescent="0.3">
      <c r="B5" s="54"/>
      <c r="C5" s="55"/>
      <c r="D5" s="55"/>
      <c r="E5" s="55"/>
      <c r="F5" s="55"/>
      <c r="G5" s="55"/>
      <c r="H5" s="55"/>
      <c r="I5" s="55"/>
      <c r="J5" s="56"/>
    </row>
    <row r="6" spans="2:13" ht="51.75" customHeight="1" thickBot="1" x14ac:dyDescent="0.3">
      <c r="B6" s="1" t="s">
        <v>185</v>
      </c>
      <c r="C6" s="456" t="str">
        <f>+'[6]Sección 1. Metas - Magnitud'!C7</f>
        <v>1032 - Gestión y control de tránsito y transporte</v>
      </c>
      <c r="D6" s="457"/>
      <c r="E6" s="458"/>
      <c r="F6" s="57"/>
      <c r="G6" s="55"/>
      <c r="H6" s="55"/>
      <c r="I6" s="55"/>
      <c r="J6" s="56"/>
    </row>
    <row r="7" spans="2:13" ht="32.25" customHeight="1" thickBot="1" x14ac:dyDescent="0.3">
      <c r="B7" s="2" t="s">
        <v>0</v>
      </c>
      <c r="C7" s="456" t="str">
        <f>+'[6]Sección 1. Metas - Magnitud'!C8:F8</f>
        <v>Dirección de Control y Vigilancia</v>
      </c>
      <c r="D7" s="457"/>
      <c r="E7" s="458"/>
      <c r="F7" s="57"/>
      <c r="G7" s="55"/>
      <c r="H7" s="55"/>
      <c r="I7" s="55"/>
      <c r="J7" s="56"/>
    </row>
    <row r="8" spans="2:13" ht="32.25" customHeight="1" thickBot="1" x14ac:dyDescent="0.3">
      <c r="B8" s="2" t="s">
        <v>144</v>
      </c>
      <c r="C8" s="456" t="str">
        <f>+'[6]Sección 1. Metas - Magnitud'!C9:F9</f>
        <v>Subsecretaría de Servicios de la Movilidad</v>
      </c>
      <c r="D8" s="457"/>
      <c r="E8" s="458"/>
      <c r="F8" s="4"/>
      <c r="G8" s="55"/>
      <c r="H8" s="55"/>
      <c r="I8" s="55"/>
      <c r="J8" s="56"/>
    </row>
    <row r="9" spans="2:13" ht="33.75" customHeight="1" thickBot="1" x14ac:dyDescent="0.3">
      <c r="B9" s="2" t="s">
        <v>28</v>
      </c>
      <c r="C9" s="456" t="s">
        <v>184</v>
      </c>
      <c r="D9" s="457"/>
      <c r="E9" s="458"/>
      <c r="F9" s="57"/>
      <c r="G9" s="55"/>
      <c r="H9" s="55"/>
      <c r="I9" s="55"/>
      <c r="J9" s="56"/>
    </row>
    <row r="10" spans="2:13" ht="32.25" customHeight="1" thickBot="1" x14ac:dyDescent="0.3">
      <c r="B10" s="2" t="s">
        <v>197</v>
      </c>
      <c r="C10" s="456" t="s">
        <v>202</v>
      </c>
      <c r="D10" s="457"/>
      <c r="E10" s="458"/>
    </row>
    <row r="12" spans="2:13" x14ac:dyDescent="0.25">
      <c r="B12" s="432" t="s">
        <v>217</v>
      </c>
      <c r="C12" s="433"/>
      <c r="D12" s="433"/>
      <c r="E12" s="433"/>
      <c r="F12" s="433"/>
      <c r="G12" s="433"/>
      <c r="H12" s="434"/>
      <c r="I12" s="424" t="s">
        <v>145</v>
      </c>
      <c r="J12" s="425"/>
      <c r="K12" s="425"/>
    </row>
    <row r="13" spans="2:13" s="59" customFormat="1" ht="30" customHeight="1" x14ac:dyDescent="0.25">
      <c r="B13" s="426" t="s">
        <v>146</v>
      </c>
      <c r="C13" s="426" t="s">
        <v>147</v>
      </c>
      <c r="D13" s="426" t="s">
        <v>196</v>
      </c>
      <c r="E13" s="426" t="s">
        <v>148</v>
      </c>
      <c r="F13" s="426" t="s">
        <v>149</v>
      </c>
      <c r="G13" s="426" t="s">
        <v>191</v>
      </c>
      <c r="H13" s="426" t="s">
        <v>192</v>
      </c>
      <c r="I13" s="428" t="s">
        <v>193</v>
      </c>
      <c r="J13" s="430" t="s">
        <v>194</v>
      </c>
      <c r="K13" s="423" t="s">
        <v>195</v>
      </c>
    </row>
    <row r="14" spans="2:13" s="59" customFormat="1" x14ac:dyDescent="0.25">
      <c r="B14" s="427"/>
      <c r="C14" s="427"/>
      <c r="D14" s="427"/>
      <c r="E14" s="427"/>
      <c r="F14" s="427"/>
      <c r="G14" s="427"/>
      <c r="H14" s="427"/>
      <c r="I14" s="429"/>
      <c r="J14" s="431"/>
      <c r="K14" s="423"/>
    </row>
    <row r="15" spans="2:13" s="59" customFormat="1" ht="120" x14ac:dyDescent="0.25">
      <c r="B15" s="99">
        <v>1</v>
      </c>
      <c r="C15" s="143" t="s">
        <v>229</v>
      </c>
      <c r="D15" s="98">
        <v>0.19</v>
      </c>
      <c r="E15" s="94"/>
      <c r="F15" s="96" t="s">
        <v>230</v>
      </c>
      <c r="G15" s="172">
        <v>0.19</v>
      </c>
      <c r="H15" s="109">
        <v>43160</v>
      </c>
      <c r="I15" s="107">
        <v>0.19</v>
      </c>
      <c r="J15" s="113">
        <v>43132</v>
      </c>
      <c r="K15" s="104"/>
      <c r="M15" s="111"/>
    </row>
    <row r="16" spans="2:13" ht="75" x14ac:dyDescent="0.25">
      <c r="B16" s="142">
        <v>2</v>
      </c>
      <c r="C16" s="105" t="s">
        <v>231</v>
      </c>
      <c r="D16" s="98">
        <v>0.02</v>
      </c>
      <c r="E16" s="94"/>
      <c r="F16" s="96" t="s">
        <v>232</v>
      </c>
      <c r="G16" s="172">
        <v>0.02</v>
      </c>
      <c r="H16" s="109">
        <v>43344</v>
      </c>
      <c r="I16" s="107"/>
      <c r="J16" s="113"/>
      <c r="K16" s="104"/>
      <c r="M16" s="112"/>
    </row>
    <row r="17" spans="2:11" ht="90" x14ac:dyDescent="0.25">
      <c r="B17" s="171">
        <v>3</v>
      </c>
      <c r="C17" s="78" t="s">
        <v>226</v>
      </c>
      <c r="D17" s="98">
        <v>0.04</v>
      </c>
      <c r="E17" s="94"/>
      <c r="F17" s="96" t="s">
        <v>233</v>
      </c>
      <c r="G17" s="172">
        <v>0.04</v>
      </c>
      <c r="H17" s="109">
        <v>43435</v>
      </c>
      <c r="I17" s="107"/>
      <c r="J17" s="113"/>
      <c r="K17" s="104"/>
    </row>
    <row r="18" spans="2:11" x14ac:dyDescent="0.25">
      <c r="B18" s="435" t="s">
        <v>17</v>
      </c>
      <c r="C18" s="436"/>
      <c r="D18" s="60">
        <f>SUM(D15:D17)</f>
        <v>0.25</v>
      </c>
      <c r="E18" s="437" t="s">
        <v>17</v>
      </c>
      <c r="F18" s="438"/>
      <c r="G18" s="60">
        <f>SUM(G15:G17)</f>
        <v>0.25</v>
      </c>
      <c r="H18" s="170"/>
      <c r="I18" s="108">
        <f>SUM(I15:I17)</f>
        <v>0.19</v>
      </c>
      <c r="J18" s="106"/>
      <c r="K18" s="106"/>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theme="3" tint="0.79998168889431442"/>
  </sheetPr>
  <dimension ref="B1:X54"/>
  <sheetViews>
    <sheetView tabSelected="1" topLeftCell="A24" zoomScaleNormal="100" zoomScalePageLayoutView="85" workbookViewId="0">
      <selection activeCell="C32" sqref="C32"/>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16"/>
      <c r="C1" s="417" t="s">
        <v>25</v>
      </c>
      <c r="D1" s="417"/>
      <c r="E1" s="417"/>
      <c r="F1" s="417"/>
      <c r="G1" s="417"/>
      <c r="H1" s="417"/>
      <c r="I1" s="517"/>
      <c r="J1" s="190"/>
      <c r="K1" s="190"/>
      <c r="M1" s="191" t="s">
        <v>47</v>
      </c>
    </row>
    <row r="2" spans="2:14" ht="37.5" customHeight="1" x14ac:dyDescent="0.2">
      <c r="B2" s="516"/>
      <c r="C2" s="417" t="s">
        <v>239</v>
      </c>
      <c r="D2" s="417"/>
      <c r="E2" s="417"/>
      <c r="F2" s="417"/>
      <c r="G2" s="417"/>
      <c r="H2" s="417"/>
      <c r="I2" s="517"/>
      <c r="J2" s="190"/>
      <c r="K2" s="190"/>
      <c r="M2" s="191" t="s">
        <v>48</v>
      </c>
    </row>
    <row r="3" spans="2:14" ht="37.5" customHeight="1" x14ac:dyDescent="0.2">
      <c r="B3" s="516"/>
      <c r="C3" s="417" t="s">
        <v>240</v>
      </c>
      <c r="D3" s="417"/>
      <c r="E3" s="417"/>
      <c r="F3" s="417" t="s">
        <v>241</v>
      </c>
      <c r="G3" s="417"/>
      <c r="H3" s="417"/>
      <c r="I3" s="517"/>
      <c r="J3" s="190"/>
      <c r="K3" s="190"/>
      <c r="M3" s="191" t="s">
        <v>50</v>
      </c>
    </row>
    <row r="4" spans="2:14" ht="23.25" customHeight="1" x14ac:dyDescent="0.2">
      <c r="B4" s="513"/>
      <c r="C4" s="513"/>
      <c r="D4" s="513"/>
      <c r="E4" s="513"/>
      <c r="F4" s="513"/>
      <c r="G4" s="513"/>
      <c r="H4" s="513"/>
      <c r="I4" s="513"/>
      <c r="J4" s="192"/>
      <c r="K4" s="192"/>
    </row>
    <row r="5" spans="2:14" ht="24" customHeight="1" x14ac:dyDescent="0.2">
      <c r="B5" s="514" t="s">
        <v>234</v>
      </c>
      <c r="C5" s="514"/>
      <c r="D5" s="514"/>
      <c r="E5" s="514"/>
      <c r="F5" s="514"/>
      <c r="G5" s="514"/>
      <c r="H5" s="514"/>
      <c r="I5" s="514"/>
      <c r="J5" s="193"/>
      <c r="K5" s="193"/>
      <c r="N5" s="194" t="s">
        <v>57</v>
      </c>
    </row>
    <row r="6" spans="2:14" ht="30.75" customHeight="1" x14ac:dyDescent="0.2">
      <c r="B6" s="225" t="s">
        <v>242</v>
      </c>
      <c r="C6" s="224">
        <v>1</v>
      </c>
      <c r="D6" s="515" t="s">
        <v>243</v>
      </c>
      <c r="E6" s="515"/>
      <c r="F6" s="499" t="s">
        <v>405</v>
      </c>
      <c r="G6" s="499"/>
      <c r="H6" s="499"/>
      <c r="I6" s="499"/>
      <c r="J6" s="195"/>
      <c r="K6" s="195"/>
      <c r="M6" s="191" t="s">
        <v>60</v>
      </c>
      <c r="N6" s="194" t="s">
        <v>61</v>
      </c>
    </row>
    <row r="7" spans="2:14" ht="30.75" customHeight="1" x14ac:dyDescent="0.2">
      <c r="B7" s="225" t="s">
        <v>244</v>
      </c>
      <c r="C7" s="224" t="s">
        <v>81</v>
      </c>
      <c r="D7" s="515" t="s">
        <v>245</v>
      </c>
      <c r="E7" s="515"/>
      <c r="F7" s="494" t="s">
        <v>342</v>
      </c>
      <c r="G7" s="494"/>
      <c r="H7" s="173" t="s">
        <v>246</v>
      </c>
      <c r="I7" s="224" t="s">
        <v>81</v>
      </c>
      <c r="J7" s="196"/>
      <c r="K7" s="196"/>
      <c r="M7" s="191" t="s">
        <v>65</v>
      </c>
      <c r="N7" s="194" t="s">
        <v>66</v>
      </c>
    </row>
    <row r="8" spans="2:14" ht="30.75" customHeight="1" x14ac:dyDescent="0.2">
      <c r="B8" s="225" t="s">
        <v>247</v>
      </c>
      <c r="C8" s="499" t="s">
        <v>289</v>
      </c>
      <c r="D8" s="499"/>
      <c r="E8" s="499"/>
      <c r="F8" s="499"/>
      <c r="G8" s="173" t="s">
        <v>248</v>
      </c>
      <c r="H8" s="509">
        <v>7550</v>
      </c>
      <c r="I8" s="509"/>
      <c r="J8" s="21"/>
      <c r="K8" s="21"/>
      <c r="M8" s="191" t="s">
        <v>69</v>
      </c>
      <c r="N8" s="194" t="s">
        <v>70</v>
      </c>
    </row>
    <row r="9" spans="2:14" ht="30.75" customHeight="1" x14ac:dyDescent="0.2">
      <c r="B9" s="225" t="s">
        <v>48</v>
      </c>
      <c r="C9" s="510" t="s">
        <v>60</v>
      </c>
      <c r="D9" s="510"/>
      <c r="E9" s="510"/>
      <c r="F9" s="510"/>
      <c r="G9" s="173" t="s">
        <v>249</v>
      </c>
      <c r="H9" s="511" t="s">
        <v>290</v>
      </c>
      <c r="I9" s="511"/>
      <c r="J9" s="22"/>
      <c r="K9" s="22"/>
      <c r="M9" s="197" t="s">
        <v>73</v>
      </c>
    </row>
    <row r="10" spans="2:14" ht="30.75" customHeight="1" x14ac:dyDescent="0.2">
      <c r="B10" s="225" t="s">
        <v>250</v>
      </c>
      <c r="C10" s="499" t="s">
        <v>320</v>
      </c>
      <c r="D10" s="499"/>
      <c r="E10" s="499"/>
      <c r="F10" s="499"/>
      <c r="G10" s="499"/>
      <c r="H10" s="499"/>
      <c r="I10" s="499"/>
      <c r="J10" s="198"/>
      <c r="K10" s="198"/>
      <c r="M10" s="197"/>
    </row>
    <row r="11" spans="2:14" ht="30.75" customHeight="1" x14ac:dyDescent="0.2">
      <c r="B11" s="225" t="s">
        <v>251</v>
      </c>
      <c r="C11" s="494"/>
      <c r="D11" s="494"/>
      <c r="E11" s="494"/>
      <c r="F11" s="494"/>
      <c r="G11" s="494"/>
      <c r="H11" s="494"/>
      <c r="I11" s="494"/>
      <c r="J11" s="196"/>
      <c r="K11" s="196"/>
      <c r="M11" s="197"/>
      <c r="N11" s="194" t="s">
        <v>76</v>
      </c>
    </row>
    <row r="12" spans="2:14" ht="30.75" customHeight="1" x14ac:dyDescent="0.2">
      <c r="B12" s="225" t="s">
        <v>254</v>
      </c>
      <c r="C12" s="385" t="s">
        <v>343</v>
      </c>
      <c r="D12" s="385"/>
      <c r="E12" s="385"/>
      <c r="F12" s="385"/>
      <c r="G12" s="173" t="s">
        <v>252</v>
      </c>
      <c r="H12" s="387" t="s">
        <v>91</v>
      </c>
      <c r="I12" s="387"/>
      <c r="J12" s="196"/>
      <c r="K12" s="196"/>
      <c r="M12" s="197" t="s">
        <v>80</v>
      </c>
      <c r="N12" s="194" t="s">
        <v>81</v>
      </c>
    </row>
    <row r="13" spans="2:14" ht="30.75" customHeight="1" x14ac:dyDescent="0.2">
      <c r="B13" s="225" t="s">
        <v>255</v>
      </c>
      <c r="C13" s="512" t="s">
        <v>293</v>
      </c>
      <c r="D13" s="512"/>
      <c r="E13" s="512"/>
      <c r="F13" s="512"/>
      <c r="G13" s="173" t="s">
        <v>253</v>
      </c>
      <c r="H13" s="494" t="s">
        <v>61</v>
      </c>
      <c r="I13" s="494"/>
      <c r="J13" s="196"/>
      <c r="K13" s="196"/>
      <c r="M13" s="197" t="s">
        <v>84</v>
      </c>
    </row>
    <row r="14" spans="2:14" ht="64.5" customHeight="1" x14ac:dyDescent="0.2">
      <c r="B14" s="225" t="s">
        <v>256</v>
      </c>
      <c r="C14" s="385" t="s">
        <v>344</v>
      </c>
      <c r="D14" s="385"/>
      <c r="E14" s="385"/>
      <c r="F14" s="385"/>
      <c r="G14" s="385"/>
      <c r="H14" s="385"/>
      <c r="I14" s="385"/>
      <c r="J14" s="198"/>
      <c r="K14" s="198"/>
      <c r="M14" s="197" t="s">
        <v>86</v>
      </c>
      <c r="N14" s="194"/>
    </row>
    <row r="15" spans="2:14" ht="30.75" customHeight="1" x14ac:dyDescent="0.2">
      <c r="B15" s="225" t="s">
        <v>257</v>
      </c>
      <c r="C15" s="385" t="s">
        <v>334</v>
      </c>
      <c r="D15" s="385"/>
      <c r="E15" s="385"/>
      <c r="F15" s="385"/>
      <c r="G15" s="385"/>
      <c r="H15" s="385"/>
      <c r="I15" s="385"/>
      <c r="J15" s="199"/>
      <c r="K15" s="199"/>
      <c r="M15" s="197" t="s">
        <v>88</v>
      </c>
      <c r="N15" s="194"/>
    </row>
    <row r="16" spans="2:14" ht="20.25" customHeight="1" x14ac:dyDescent="0.2">
      <c r="B16" s="225" t="s">
        <v>258</v>
      </c>
      <c r="C16" s="385" t="s">
        <v>345</v>
      </c>
      <c r="D16" s="385"/>
      <c r="E16" s="385"/>
      <c r="F16" s="385"/>
      <c r="G16" s="385"/>
      <c r="H16" s="385"/>
      <c r="I16" s="385"/>
      <c r="J16" s="200"/>
      <c r="K16" s="200"/>
      <c r="M16" s="197"/>
      <c r="N16" s="194"/>
    </row>
    <row r="17" spans="2:14" ht="30.75" customHeight="1" x14ac:dyDescent="0.2">
      <c r="B17" s="225" t="s">
        <v>259</v>
      </c>
      <c r="C17" s="494" t="s">
        <v>327</v>
      </c>
      <c r="D17" s="495"/>
      <c r="E17" s="495"/>
      <c r="F17" s="495"/>
      <c r="G17" s="495"/>
      <c r="H17" s="495"/>
      <c r="I17" s="495"/>
      <c r="J17" s="201"/>
      <c r="K17" s="201"/>
      <c r="M17" s="197" t="s">
        <v>91</v>
      </c>
      <c r="N17" s="194"/>
    </row>
    <row r="18" spans="2:14" ht="18" customHeight="1" x14ac:dyDescent="0.2">
      <c r="B18" s="496" t="s">
        <v>265</v>
      </c>
      <c r="C18" s="497" t="s">
        <v>237</v>
      </c>
      <c r="D18" s="497"/>
      <c r="E18" s="497"/>
      <c r="F18" s="498" t="s">
        <v>238</v>
      </c>
      <c r="G18" s="498"/>
      <c r="H18" s="498"/>
      <c r="I18" s="498"/>
      <c r="J18" s="28"/>
      <c r="K18" s="28"/>
      <c r="M18" s="197" t="s">
        <v>79</v>
      </c>
      <c r="N18" s="194"/>
    </row>
    <row r="19" spans="2:14" ht="39.75" customHeight="1" x14ac:dyDescent="0.2">
      <c r="B19" s="496"/>
      <c r="C19" s="499" t="s">
        <v>346</v>
      </c>
      <c r="D19" s="499"/>
      <c r="E19" s="499"/>
      <c r="F19" s="499" t="s">
        <v>347</v>
      </c>
      <c r="G19" s="499"/>
      <c r="H19" s="499"/>
      <c r="I19" s="499"/>
      <c r="J19" s="200"/>
      <c r="K19" s="200"/>
      <c r="M19" s="197" t="s">
        <v>95</v>
      </c>
      <c r="N19" s="194"/>
    </row>
    <row r="20" spans="2:14" ht="39.75" customHeight="1" x14ac:dyDescent="0.2">
      <c r="B20" s="227" t="s">
        <v>266</v>
      </c>
      <c r="C20" s="500" t="s">
        <v>327</v>
      </c>
      <c r="D20" s="501"/>
      <c r="E20" s="502"/>
      <c r="F20" s="387" t="s">
        <v>327</v>
      </c>
      <c r="G20" s="387"/>
      <c r="H20" s="387"/>
      <c r="I20" s="388"/>
      <c r="J20" s="196"/>
      <c r="K20" s="196"/>
      <c r="M20" s="197"/>
      <c r="N20" s="194"/>
    </row>
    <row r="21" spans="2:14" ht="78" customHeight="1" x14ac:dyDescent="0.2">
      <c r="B21" s="227" t="s">
        <v>267</v>
      </c>
      <c r="C21" s="503" t="s">
        <v>348</v>
      </c>
      <c r="D21" s="504"/>
      <c r="E21" s="505"/>
      <c r="F21" s="464" t="s">
        <v>349</v>
      </c>
      <c r="G21" s="465"/>
      <c r="H21" s="465"/>
      <c r="I21" s="506"/>
      <c r="J21" s="199"/>
      <c r="K21" s="199"/>
      <c r="M21" s="202"/>
      <c r="N21" s="194"/>
    </row>
    <row r="22" spans="2:14" ht="23.25" customHeight="1" x14ac:dyDescent="0.2">
      <c r="B22" s="227" t="s">
        <v>268</v>
      </c>
      <c r="C22" s="490">
        <v>44013</v>
      </c>
      <c r="D22" s="507"/>
      <c r="E22" s="508"/>
      <c r="F22" s="173" t="s">
        <v>271</v>
      </c>
      <c r="G22" s="182"/>
      <c r="H22" s="173" t="s">
        <v>275</v>
      </c>
      <c r="I22" s="183">
        <v>0</v>
      </c>
      <c r="J22" s="30"/>
      <c r="K22" s="30"/>
      <c r="M22" s="202"/>
    </row>
    <row r="23" spans="2:14" ht="27" customHeight="1" x14ac:dyDescent="0.2">
      <c r="B23" s="227" t="s">
        <v>269</v>
      </c>
      <c r="C23" s="490">
        <v>44196</v>
      </c>
      <c r="D23" s="465"/>
      <c r="E23" s="466"/>
      <c r="F23" s="173" t="s">
        <v>272</v>
      </c>
      <c r="G23" s="491">
        <v>0.1</v>
      </c>
      <c r="H23" s="492"/>
      <c r="I23" s="493"/>
      <c r="J23" s="31"/>
      <c r="K23" s="31"/>
      <c r="M23" s="202"/>
    </row>
    <row r="24" spans="2:14" ht="30.75" customHeight="1" x14ac:dyDescent="0.2">
      <c r="B24" s="228" t="s">
        <v>270</v>
      </c>
      <c r="C24" s="377" t="s">
        <v>350</v>
      </c>
      <c r="D24" s="378"/>
      <c r="E24" s="379"/>
      <c r="F24" s="174" t="s">
        <v>274</v>
      </c>
      <c r="G24" s="464" t="s">
        <v>223</v>
      </c>
      <c r="H24" s="465"/>
      <c r="I24" s="466"/>
      <c r="J24" s="28"/>
      <c r="K24" s="28"/>
      <c r="M24" s="202"/>
    </row>
    <row r="25" spans="2:14" ht="22.5" customHeight="1" x14ac:dyDescent="0.2">
      <c r="B25" s="467" t="s">
        <v>235</v>
      </c>
      <c r="C25" s="463"/>
      <c r="D25" s="463"/>
      <c r="E25" s="463"/>
      <c r="F25" s="463"/>
      <c r="G25" s="463"/>
      <c r="H25" s="463"/>
      <c r="I25" s="468"/>
      <c r="J25" s="193"/>
      <c r="K25" s="193"/>
      <c r="M25" s="202"/>
    </row>
    <row r="26" spans="2:14" ht="43.5" customHeight="1" x14ac:dyDescent="0.2">
      <c r="B26" s="175" t="s">
        <v>105</v>
      </c>
      <c r="C26" s="223" t="s">
        <v>261</v>
      </c>
      <c r="D26" s="223" t="s">
        <v>260</v>
      </c>
      <c r="E26" s="176" t="s">
        <v>264</v>
      </c>
      <c r="F26" s="223" t="s">
        <v>263</v>
      </c>
      <c r="G26" s="223" t="s">
        <v>262</v>
      </c>
      <c r="H26" s="176" t="s">
        <v>276</v>
      </c>
      <c r="I26" s="177" t="s">
        <v>273</v>
      </c>
      <c r="J26" s="200"/>
      <c r="K26" s="200"/>
      <c r="M26" s="202"/>
    </row>
    <row r="27" spans="2:14" ht="19.5" customHeight="1" x14ac:dyDescent="0.2">
      <c r="B27" s="178" t="s">
        <v>119</v>
      </c>
      <c r="C27" s="216">
        <v>0</v>
      </c>
      <c r="D27" s="184">
        <v>0</v>
      </c>
      <c r="E27" s="189">
        <v>0</v>
      </c>
      <c r="F27" s="469">
        <f>+SUM(C27:C33)</f>
        <v>0.1</v>
      </c>
      <c r="G27" s="469">
        <f>+SUM(D27:D33)</f>
        <v>7.7499999999999999E-2</v>
      </c>
      <c r="H27" s="472">
        <f>+G27/F27</f>
        <v>0.77499999999999991</v>
      </c>
      <c r="I27" s="472">
        <f>+H27+I22</f>
        <v>0.77499999999999991</v>
      </c>
      <c r="J27" s="38"/>
      <c r="K27" s="38"/>
    </row>
    <row r="28" spans="2:14" ht="19.5" customHeight="1" x14ac:dyDescent="0.2">
      <c r="B28" s="178" t="s">
        <v>120</v>
      </c>
      <c r="C28" s="212">
        <v>0.01</v>
      </c>
      <c r="D28" s="188">
        <v>0.01</v>
      </c>
      <c r="E28" s="189">
        <f t="shared" ref="E28:E32" si="0">D28/C28</f>
        <v>1</v>
      </c>
      <c r="F28" s="470"/>
      <c r="G28" s="470"/>
      <c r="H28" s="473"/>
      <c r="I28" s="473"/>
      <c r="J28" s="38"/>
      <c r="K28" s="38"/>
    </row>
    <row r="29" spans="2:14" ht="19.5" customHeight="1" x14ac:dyDescent="0.2">
      <c r="B29" s="178" t="s">
        <v>121</v>
      </c>
      <c r="C29" s="212">
        <v>2.2499999999999999E-2</v>
      </c>
      <c r="D29" s="212">
        <v>2.2499999999999999E-2</v>
      </c>
      <c r="E29" s="189">
        <f t="shared" si="0"/>
        <v>1</v>
      </c>
      <c r="F29" s="470"/>
      <c r="G29" s="470"/>
      <c r="H29" s="473"/>
      <c r="I29" s="473"/>
      <c r="J29" s="38"/>
      <c r="K29" s="38"/>
    </row>
    <row r="30" spans="2:14" ht="19.5" customHeight="1" x14ac:dyDescent="0.2">
      <c r="B30" s="178" t="s">
        <v>122</v>
      </c>
      <c r="C30" s="212">
        <v>2.2499999999999999E-2</v>
      </c>
      <c r="D30" s="212">
        <v>2.2499999999999999E-2</v>
      </c>
      <c r="E30" s="189">
        <f t="shared" si="0"/>
        <v>1</v>
      </c>
      <c r="F30" s="470"/>
      <c r="G30" s="470"/>
      <c r="H30" s="473"/>
      <c r="I30" s="473"/>
      <c r="J30" s="38"/>
      <c r="K30" s="38"/>
    </row>
    <row r="31" spans="2:14" ht="19.5" customHeight="1" x14ac:dyDescent="0.2">
      <c r="B31" s="178" t="s">
        <v>123</v>
      </c>
      <c r="C31" s="212">
        <v>2.2499999999999999E-2</v>
      </c>
      <c r="D31" s="188">
        <v>2.2499999999999999E-2</v>
      </c>
      <c r="E31" s="189">
        <f t="shared" si="0"/>
        <v>1</v>
      </c>
      <c r="F31" s="470"/>
      <c r="G31" s="470"/>
      <c r="H31" s="473"/>
      <c r="I31" s="473"/>
      <c r="J31" s="38"/>
      <c r="K31" s="38"/>
    </row>
    <row r="32" spans="2:14" ht="19.5" customHeight="1" x14ac:dyDescent="0.2">
      <c r="B32" s="178" t="s">
        <v>124</v>
      </c>
      <c r="C32" s="212">
        <v>2.2499999999999999E-2</v>
      </c>
      <c r="D32" s="188"/>
      <c r="E32" s="189">
        <f t="shared" si="0"/>
        <v>0</v>
      </c>
      <c r="F32" s="471"/>
      <c r="G32" s="471"/>
      <c r="H32" s="474"/>
      <c r="I32" s="474"/>
      <c r="J32" s="38"/>
      <c r="K32" s="38"/>
    </row>
    <row r="33" spans="2:11" ht="52.5" customHeight="1" x14ac:dyDescent="0.2">
      <c r="B33" s="179" t="s">
        <v>277</v>
      </c>
      <c r="C33" s="475" t="s">
        <v>352</v>
      </c>
      <c r="D33" s="476"/>
      <c r="E33" s="476"/>
      <c r="F33" s="476"/>
      <c r="G33" s="476"/>
      <c r="H33" s="476"/>
      <c r="I33" s="477"/>
      <c r="J33" s="203"/>
      <c r="K33" s="203"/>
    </row>
    <row r="34" spans="2:11" ht="34.5" customHeight="1" x14ac:dyDescent="0.2">
      <c r="B34" s="478"/>
      <c r="C34" s="479"/>
      <c r="D34" s="479"/>
      <c r="E34" s="479"/>
      <c r="F34" s="479"/>
      <c r="G34" s="479"/>
      <c r="H34" s="479"/>
      <c r="I34" s="480"/>
      <c r="J34" s="193"/>
      <c r="K34" s="193"/>
    </row>
    <row r="35" spans="2:11" ht="34.5" customHeight="1" x14ac:dyDescent="0.2">
      <c r="B35" s="481"/>
      <c r="C35" s="482"/>
      <c r="D35" s="482"/>
      <c r="E35" s="482"/>
      <c r="F35" s="482"/>
      <c r="G35" s="482"/>
      <c r="H35" s="482"/>
      <c r="I35" s="483"/>
      <c r="J35" s="203"/>
      <c r="K35" s="203"/>
    </row>
    <row r="36" spans="2:11" ht="34.5" customHeight="1" x14ac:dyDescent="0.2">
      <c r="B36" s="481"/>
      <c r="C36" s="482"/>
      <c r="D36" s="482"/>
      <c r="E36" s="482"/>
      <c r="F36" s="482"/>
      <c r="G36" s="482"/>
      <c r="H36" s="482"/>
      <c r="I36" s="483"/>
      <c r="J36" s="203"/>
      <c r="K36" s="203"/>
    </row>
    <row r="37" spans="2:11" ht="34.5" customHeight="1" x14ac:dyDescent="0.2">
      <c r="B37" s="481"/>
      <c r="C37" s="482"/>
      <c r="D37" s="482"/>
      <c r="E37" s="482"/>
      <c r="F37" s="482"/>
      <c r="G37" s="482"/>
      <c r="H37" s="482"/>
      <c r="I37" s="483"/>
      <c r="J37" s="203"/>
      <c r="K37" s="203"/>
    </row>
    <row r="38" spans="2:11" ht="34.5" customHeight="1" x14ac:dyDescent="0.2">
      <c r="B38" s="484"/>
      <c r="C38" s="485"/>
      <c r="D38" s="485"/>
      <c r="E38" s="485"/>
      <c r="F38" s="485"/>
      <c r="G38" s="485"/>
      <c r="H38" s="485"/>
      <c r="I38" s="486"/>
      <c r="J38" s="192"/>
      <c r="K38" s="192"/>
    </row>
    <row r="39" spans="2:11" ht="96.75" customHeight="1" x14ac:dyDescent="0.2">
      <c r="B39" s="225" t="s">
        <v>278</v>
      </c>
      <c r="C39" s="475" t="s">
        <v>359</v>
      </c>
      <c r="D39" s="476"/>
      <c r="E39" s="476"/>
      <c r="F39" s="476"/>
      <c r="G39" s="476"/>
      <c r="H39" s="476"/>
      <c r="I39" s="477"/>
      <c r="J39" s="204"/>
      <c r="K39" s="204"/>
    </row>
    <row r="40" spans="2:11" ht="32.25" customHeight="1" x14ac:dyDescent="0.2">
      <c r="B40" s="225" t="s">
        <v>279</v>
      </c>
      <c r="C40" s="475" t="s">
        <v>360</v>
      </c>
      <c r="D40" s="476"/>
      <c r="E40" s="476"/>
      <c r="F40" s="476"/>
      <c r="G40" s="476"/>
      <c r="H40" s="476"/>
      <c r="I40" s="477"/>
      <c r="J40" s="204"/>
      <c r="K40" s="204"/>
    </row>
    <row r="41" spans="2:11" ht="66" customHeight="1" x14ac:dyDescent="0.2">
      <c r="B41" s="180" t="s">
        <v>280</v>
      </c>
      <c r="C41" s="487" t="s">
        <v>361</v>
      </c>
      <c r="D41" s="488"/>
      <c r="E41" s="488"/>
      <c r="F41" s="488"/>
      <c r="G41" s="488"/>
      <c r="H41" s="488"/>
      <c r="I41" s="489"/>
      <c r="J41" s="204"/>
      <c r="K41" s="204"/>
    </row>
    <row r="42" spans="2:11" ht="22.5" customHeight="1" x14ac:dyDescent="0.2">
      <c r="B42" s="463" t="s">
        <v>236</v>
      </c>
      <c r="C42" s="463"/>
      <c r="D42" s="463"/>
      <c r="E42" s="463"/>
      <c r="F42" s="463"/>
      <c r="G42" s="463"/>
      <c r="H42" s="463"/>
      <c r="I42" s="463"/>
      <c r="J42" s="204"/>
      <c r="K42" s="204"/>
    </row>
    <row r="43" spans="2:11" ht="22.5" customHeight="1" x14ac:dyDescent="0.2">
      <c r="B43" s="460" t="s">
        <v>281</v>
      </c>
      <c r="C43" s="226" t="s">
        <v>282</v>
      </c>
      <c r="D43" s="462" t="s">
        <v>283</v>
      </c>
      <c r="E43" s="462"/>
      <c r="F43" s="462"/>
      <c r="G43" s="462" t="s">
        <v>284</v>
      </c>
      <c r="H43" s="462"/>
      <c r="I43" s="462"/>
      <c r="J43" s="205"/>
      <c r="K43" s="205"/>
    </row>
    <row r="44" spans="2:11" ht="30.75" customHeight="1" x14ac:dyDescent="0.2">
      <c r="B44" s="461"/>
      <c r="C44" s="206">
        <v>44069</v>
      </c>
      <c r="D44" s="459"/>
      <c r="E44" s="459"/>
      <c r="F44" s="459"/>
      <c r="G44" s="459"/>
      <c r="H44" s="459"/>
      <c r="I44" s="459"/>
      <c r="J44" s="205"/>
      <c r="K44" s="205"/>
    </row>
    <row r="45" spans="2:11" ht="32.25" customHeight="1" x14ac:dyDescent="0.2">
      <c r="B45" s="181" t="s">
        <v>285</v>
      </c>
      <c r="C45" s="459" t="s">
        <v>362</v>
      </c>
      <c r="D45" s="459"/>
      <c r="E45" s="459"/>
      <c r="F45" s="459"/>
      <c r="G45" s="459"/>
      <c r="H45" s="459"/>
      <c r="I45" s="459"/>
      <c r="J45" s="207"/>
      <c r="K45" s="207"/>
    </row>
    <row r="46" spans="2:11" ht="28.5" customHeight="1" x14ac:dyDescent="0.2">
      <c r="B46" s="173" t="s">
        <v>286</v>
      </c>
      <c r="C46" s="459" t="s">
        <v>362</v>
      </c>
      <c r="D46" s="459"/>
      <c r="E46" s="459"/>
      <c r="F46" s="459"/>
      <c r="G46" s="459"/>
      <c r="H46" s="459"/>
      <c r="I46" s="459"/>
      <c r="J46" s="207"/>
      <c r="K46" s="207"/>
    </row>
    <row r="47" spans="2:11" ht="30" customHeight="1" x14ac:dyDescent="0.2">
      <c r="B47" s="180" t="s">
        <v>287</v>
      </c>
      <c r="C47" s="459" t="s">
        <v>353</v>
      </c>
      <c r="D47" s="459"/>
      <c r="E47" s="459"/>
      <c r="F47" s="459"/>
      <c r="G47" s="459"/>
      <c r="H47" s="459"/>
      <c r="I47" s="459"/>
      <c r="J47" s="208"/>
      <c r="K47" s="208"/>
    </row>
    <row r="48" spans="2:11" ht="31.5" customHeight="1" x14ac:dyDescent="0.2">
      <c r="B48" s="180" t="s">
        <v>288</v>
      </c>
      <c r="C48" s="459"/>
      <c r="D48" s="459"/>
      <c r="E48" s="459"/>
      <c r="F48" s="459"/>
      <c r="G48" s="459"/>
      <c r="H48" s="459"/>
      <c r="I48" s="459"/>
      <c r="J48" s="209"/>
      <c r="K48" s="209"/>
    </row>
    <row r="49" spans="2:11" x14ac:dyDescent="0.2">
      <c r="B49" s="47"/>
      <c r="C49" s="210"/>
      <c r="D49" s="210"/>
      <c r="E49" s="211"/>
      <c r="F49" s="211"/>
      <c r="G49" s="48"/>
      <c r="H49" s="49"/>
      <c r="I49" s="210"/>
      <c r="J49" s="209"/>
      <c r="K49" s="209"/>
    </row>
    <row r="50" spans="2:11" x14ac:dyDescent="0.2">
      <c r="B50" s="47"/>
      <c r="C50" s="210"/>
      <c r="D50" s="210"/>
      <c r="E50" s="211"/>
      <c r="F50" s="211"/>
      <c r="G50" s="48"/>
      <c r="H50" s="49"/>
      <c r="I50" s="210"/>
      <c r="J50" s="209"/>
      <c r="K50" s="209"/>
    </row>
    <row r="51" spans="2:11" x14ac:dyDescent="0.2">
      <c r="B51" s="47"/>
      <c r="C51" s="210"/>
      <c r="D51" s="210"/>
      <c r="E51" s="211"/>
      <c r="F51" s="211"/>
      <c r="G51" s="48"/>
      <c r="H51" s="49"/>
      <c r="I51" s="210"/>
      <c r="J51" s="209"/>
      <c r="K51" s="209"/>
    </row>
    <row r="52" spans="2:11" x14ac:dyDescent="0.2">
      <c r="B52" s="47"/>
      <c r="C52" s="210"/>
      <c r="D52" s="210"/>
      <c r="E52" s="211"/>
      <c r="F52" s="211"/>
      <c r="G52" s="48"/>
      <c r="H52" s="49"/>
      <c r="I52" s="210"/>
      <c r="J52" s="209"/>
      <c r="K52" s="209"/>
    </row>
    <row r="53" spans="2:11" x14ac:dyDescent="0.2">
      <c r="B53" s="47"/>
      <c r="C53" s="210"/>
      <c r="D53" s="210"/>
      <c r="E53" s="211"/>
      <c r="F53" s="211"/>
      <c r="G53" s="48"/>
      <c r="H53" s="49"/>
      <c r="I53" s="210"/>
      <c r="J53" s="209"/>
      <c r="K53" s="209"/>
    </row>
    <row r="54" spans="2:11" ht="25.5" customHeight="1" x14ac:dyDescent="0.2">
      <c r="B54" s="47"/>
      <c r="C54" s="210"/>
      <c r="D54" s="210"/>
      <c r="E54" s="211"/>
      <c r="F54" s="211"/>
      <c r="G54" s="48"/>
      <c r="H54" s="49"/>
      <c r="I54" s="210"/>
      <c r="J54" s="209"/>
      <c r="K54" s="209"/>
    </row>
  </sheetData>
  <sheetProtection algorithmName="SHA-512" hashValue="TdHg9sMQX0c1MJVvs96hZWMnWLFjuN4uJsfQJyKKOXB6itMLLCrcjiPj1W+YjN5Cq36AriWqowf48uR1F6V61Q==" saltValue="YbA5pjezIO/Kbxeqy+cgG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8A207049-1C00-408A-B47B-DCAD6D77D3A9}">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28737"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X54"/>
  <sheetViews>
    <sheetView topLeftCell="A25" zoomScaleNormal="100" zoomScalePageLayoutView="70" workbookViewId="0">
      <selection activeCell="D31" sqref="D3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37.7109375" style="7" customWidth="1"/>
    <col min="10" max="11" width="22.42578125" style="7" customWidth="1"/>
    <col min="12" max="24" width="10.85546875" style="12"/>
    <col min="25" max="16384" width="10.85546875" style="7"/>
  </cols>
  <sheetData>
    <row r="1" spans="2:14" ht="37.5" customHeight="1" x14ac:dyDescent="0.2">
      <c r="B1" s="516"/>
      <c r="C1" s="417" t="s">
        <v>25</v>
      </c>
      <c r="D1" s="417"/>
      <c r="E1" s="417"/>
      <c r="F1" s="417"/>
      <c r="G1" s="417"/>
      <c r="H1" s="417"/>
      <c r="I1" s="517"/>
      <c r="J1" s="190"/>
      <c r="K1" s="190"/>
      <c r="M1" s="191" t="s">
        <v>47</v>
      </c>
    </row>
    <row r="2" spans="2:14" ht="37.5" customHeight="1" x14ac:dyDescent="0.2">
      <c r="B2" s="516"/>
      <c r="C2" s="417" t="s">
        <v>239</v>
      </c>
      <c r="D2" s="417"/>
      <c r="E2" s="417"/>
      <c r="F2" s="417"/>
      <c r="G2" s="417"/>
      <c r="H2" s="417"/>
      <c r="I2" s="517"/>
      <c r="J2" s="190"/>
      <c r="K2" s="190"/>
      <c r="M2" s="191" t="s">
        <v>48</v>
      </c>
    </row>
    <row r="3" spans="2:14" ht="37.5" customHeight="1" x14ac:dyDescent="0.2">
      <c r="B3" s="516"/>
      <c r="C3" s="417" t="s">
        <v>240</v>
      </c>
      <c r="D3" s="417"/>
      <c r="E3" s="417"/>
      <c r="F3" s="417" t="s">
        <v>241</v>
      </c>
      <c r="G3" s="417"/>
      <c r="H3" s="417"/>
      <c r="I3" s="517"/>
      <c r="J3" s="190"/>
      <c r="K3" s="190"/>
      <c r="M3" s="191" t="s">
        <v>50</v>
      </c>
    </row>
    <row r="4" spans="2:14" ht="23.25" customHeight="1" x14ac:dyDescent="0.2">
      <c r="B4" s="513"/>
      <c r="C4" s="513"/>
      <c r="D4" s="513"/>
      <c r="E4" s="513"/>
      <c r="F4" s="513"/>
      <c r="G4" s="513"/>
      <c r="H4" s="513"/>
      <c r="I4" s="513"/>
      <c r="J4" s="192"/>
      <c r="K4" s="192"/>
    </row>
    <row r="5" spans="2:14" ht="24" customHeight="1" x14ac:dyDescent="0.2">
      <c r="B5" s="514" t="s">
        <v>234</v>
      </c>
      <c r="C5" s="514"/>
      <c r="D5" s="514"/>
      <c r="E5" s="514"/>
      <c r="F5" s="514"/>
      <c r="G5" s="514"/>
      <c r="H5" s="514"/>
      <c r="I5" s="514"/>
      <c r="J5" s="193"/>
      <c r="K5" s="193"/>
      <c r="N5" s="194" t="s">
        <v>57</v>
      </c>
    </row>
    <row r="6" spans="2:14" ht="30.75" customHeight="1" x14ac:dyDescent="0.2">
      <c r="B6" s="219" t="s">
        <v>242</v>
      </c>
      <c r="C6" s="218">
        <v>2</v>
      </c>
      <c r="D6" s="515" t="s">
        <v>243</v>
      </c>
      <c r="E6" s="515"/>
      <c r="F6" s="499" t="s">
        <v>406</v>
      </c>
      <c r="G6" s="499"/>
      <c r="H6" s="499"/>
      <c r="I6" s="499"/>
      <c r="J6" s="195"/>
      <c r="K6" s="195"/>
      <c r="M6" s="191" t="s">
        <v>60</v>
      </c>
      <c r="N6" s="194" t="s">
        <v>61</v>
      </c>
    </row>
    <row r="7" spans="2:14" ht="30.75" customHeight="1" x14ac:dyDescent="0.2">
      <c r="B7" s="219" t="s">
        <v>244</v>
      </c>
      <c r="C7" s="218" t="s">
        <v>81</v>
      </c>
      <c r="D7" s="515" t="s">
        <v>245</v>
      </c>
      <c r="E7" s="515"/>
      <c r="F7" s="494" t="s">
        <v>292</v>
      </c>
      <c r="G7" s="494"/>
      <c r="H7" s="173" t="s">
        <v>246</v>
      </c>
      <c r="I7" s="218" t="s">
        <v>81</v>
      </c>
      <c r="J7" s="196"/>
      <c r="K7" s="196"/>
      <c r="M7" s="191" t="s">
        <v>65</v>
      </c>
      <c r="N7" s="194" t="s">
        <v>66</v>
      </c>
    </row>
    <row r="8" spans="2:14" ht="30.75" customHeight="1" x14ac:dyDescent="0.2">
      <c r="B8" s="219" t="s">
        <v>247</v>
      </c>
      <c r="C8" s="499" t="s">
        <v>289</v>
      </c>
      <c r="D8" s="499"/>
      <c r="E8" s="499"/>
      <c r="F8" s="499"/>
      <c r="G8" s="173" t="s">
        <v>248</v>
      </c>
      <c r="H8" s="509">
        <v>7550</v>
      </c>
      <c r="I8" s="509"/>
      <c r="J8" s="21"/>
      <c r="K8" s="21"/>
      <c r="M8" s="191" t="s">
        <v>69</v>
      </c>
      <c r="N8" s="194" t="s">
        <v>70</v>
      </c>
    </row>
    <row r="9" spans="2:14" ht="30.75" customHeight="1" x14ac:dyDescent="0.2">
      <c r="B9" s="219" t="s">
        <v>48</v>
      </c>
      <c r="C9" s="510" t="s">
        <v>60</v>
      </c>
      <c r="D9" s="510"/>
      <c r="E9" s="510"/>
      <c r="F9" s="510"/>
      <c r="G9" s="173" t="s">
        <v>249</v>
      </c>
      <c r="H9" s="511" t="s">
        <v>290</v>
      </c>
      <c r="I9" s="511"/>
      <c r="J9" s="22"/>
      <c r="K9" s="22"/>
      <c r="M9" s="197" t="s">
        <v>73</v>
      </c>
    </row>
    <row r="10" spans="2:14" ht="30.75" customHeight="1" x14ac:dyDescent="0.2">
      <c r="B10" s="219" t="s">
        <v>250</v>
      </c>
      <c r="C10" s="499" t="s">
        <v>311</v>
      </c>
      <c r="D10" s="499"/>
      <c r="E10" s="499"/>
      <c r="F10" s="499"/>
      <c r="G10" s="499"/>
      <c r="H10" s="499"/>
      <c r="I10" s="499"/>
      <c r="J10" s="198"/>
      <c r="K10" s="198"/>
      <c r="M10" s="197"/>
    </row>
    <row r="11" spans="2:14" ht="30.75" customHeight="1" x14ac:dyDescent="0.2">
      <c r="B11" s="219" t="s">
        <v>251</v>
      </c>
      <c r="C11" s="494" t="s">
        <v>291</v>
      </c>
      <c r="D11" s="494"/>
      <c r="E11" s="494"/>
      <c r="F11" s="494"/>
      <c r="G11" s="494"/>
      <c r="H11" s="494"/>
      <c r="I11" s="494"/>
      <c r="J11" s="196"/>
      <c r="K11" s="196"/>
      <c r="M11" s="197"/>
      <c r="N11" s="194" t="s">
        <v>76</v>
      </c>
    </row>
    <row r="12" spans="2:14" ht="30.75" customHeight="1" x14ac:dyDescent="0.2">
      <c r="B12" s="219" t="s">
        <v>254</v>
      </c>
      <c r="C12" s="385" t="s">
        <v>315</v>
      </c>
      <c r="D12" s="385"/>
      <c r="E12" s="385"/>
      <c r="F12" s="385"/>
      <c r="G12" s="173" t="s">
        <v>252</v>
      </c>
      <c r="H12" s="387" t="s">
        <v>91</v>
      </c>
      <c r="I12" s="387"/>
      <c r="J12" s="196"/>
      <c r="K12" s="196"/>
      <c r="M12" s="197" t="s">
        <v>80</v>
      </c>
      <c r="N12" s="194" t="s">
        <v>81</v>
      </c>
    </row>
    <row r="13" spans="2:14" ht="30.75" customHeight="1" x14ac:dyDescent="0.2">
      <c r="B13" s="219" t="s">
        <v>255</v>
      </c>
      <c r="C13" s="512" t="s">
        <v>357</v>
      </c>
      <c r="D13" s="512"/>
      <c r="E13" s="512"/>
      <c r="F13" s="512"/>
      <c r="G13" s="173" t="s">
        <v>253</v>
      </c>
      <c r="H13" s="494" t="s">
        <v>70</v>
      </c>
      <c r="I13" s="494"/>
      <c r="J13" s="196"/>
      <c r="K13" s="196"/>
      <c r="M13" s="197" t="s">
        <v>84</v>
      </c>
    </row>
    <row r="14" spans="2:14" ht="39.75" customHeight="1" x14ac:dyDescent="0.2">
      <c r="B14" s="219" t="s">
        <v>256</v>
      </c>
      <c r="C14" s="410" t="s">
        <v>316</v>
      </c>
      <c r="D14" s="410"/>
      <c r="E14" s="410"/>
      <c r="F14" s="410"/>
      <c r="G14" s="410"/>
      <c r="H14" s="410"/>
      <c r="I14" s="410"/>
      <c r="J14" s="198"/>
      <c r="K14" s="198"/>
      <c r="M14" s="197" t="s">
        <v>86</v>
      </c>
      <c r="N14" s="194"/>
    </row>
    <row r="15" spans="2:14" ht="30.75" customHeight="1" x14ac:dyDescent="0.2">
      <c r="B15" s="219" t="s">
        <v>257</v>
      </c>
      <c r="C15" s="385" t="s">
        <v>298</v>
      </c>
      <c r="D15" s="385"/>
      <c r="E15" s="385"/>
      <c r="F15" s="385"/>
      <c r="G15" s="385"/>
      <c r="H15" s="385"/>
      <c r="I15" s="385"/>
      <c r="J15" s="199"/>
      <c r="K15" s="199"/>
      <c r="M15" s="197" t="s">
        <v>88</v>
      </c>
      <c r="N15" s="194"/>
    </row>
    <row r="16" spans="2:14" ht="20.25" customHeight="1" x14ac:dyDescent="0.2">
      <c r="B16" s="219" t="s">
        <v>258</v>
      </c>
      <c r="C16" s="499" t="s">
        <v>312</v>
      </c>
      <c r="D16" s="499"/>
      <c r="E16" s="499"/>
      <c r="F16" s="499"/>
      <c r="G16" s="499"/>
      <c r="H16" s="499"/>
      <c r="I16" s="499"/>
      <c r="J16" s="200"/>
      <c r="K16" s="200"/>
      <c r="M16" s="197"/>
      <c r="N16" s="194"/>
    </row>
    <row r="17" spans="2:14" ht="30.75" customHeight="1" x14ac:dyDescent="0.2">
      <c r="B17" s="219" t="s">
        <v>259</v>
      </c>
      <c r="C17" s="494" t="s">
        <v>152</v>
      </c>
      <c r="D17" s="495"/>
      <c r="E17" s="495"/>
      <c r="F17" s="495"/>
      <c r="G17" s="495"/>
      <c r="H17" s="495"/>
      <c r="I17" s="495"/>
      <c r="J17" s="201"/>
      <c r="K17" s="201"/>
      <c r="M17" s="197" t="s">
        <v>91</v>
      </c>
      <c r="N17" s="194"/>
    </row>
    <row r="18" spans="2:14" ht="18" customHeight="1" x14ac:dyDescent="0.2">
      <c r="B18" s="496" t="s">
        <v>265</v>
      </c>
      <c r="C18" s="497" t="s">
        <v>237</v>
      </c>
      <c r="D18" s="497"/>
      <c r="E18" s="497"/>
      <c r="F18" s="498" t="s">
        <v>238</v>
      </c>
      <c r="G18" s="498"/>
      <c r="H18" s="498"/>
      <c r="I18" s="498"/>
      <c r="J18" s="28"/>
      <c r="K18" s="28"/>
      <c r="M18" s="197" t="s">
        <v>79</v>
      </c>
      <c r="N18" s="194"/>
    </row>
    <row r="19" spans="2:14" ht="39.75" customHeight="1" x14ac:dyDescent="0.2">
      <c r="B19" s="496"/>
      <c r="C19" s="499" t="s">
        <v>313</v>
      </c>
      <c r="D19" s="499"/>
      <c r="E19" s="499"/>
      <c r="F19" s="499" t="s">
        <v>314</v>
      </c>
      <c r="G19" s="499"/>
      <c r="H19" s="499"/>
      <c r="I19" s="499"/>
      <c r="J19" s="200"/>
      <c r="K19" s="200"/>
      <c r="M19" s="197" t="s">
        <v>95</v>
      </c>
      <c r="N19" s="194"/>
    </row>
    <row r="20" spans="2:14" ht="39.75" customHeight="1" x14ac:dyDescent="0.2">
      <c r="B20" s="222" t="s">
        <v>266</v>
      </c>
      <c r="C20" s="500" t="s">
        <v>152</v>
      </c>
      <c r="D20" s="501"/>
      <c r="E20" s="502"/>
      <c r="F20" s="387" t="s">
        <v>152</v>
      </c>
      <c r="G20" s="387"/>
      <c r="H20" s="387"/>
      <c r="I20" s="388"/>
      <c r="J20" s="196"/>
      <c r="K20" s="196"/>
      <c r="M20" s="197"/>
      <c r="N20" s="194"/>
    </row>
    <row r="21" spans="2:14" ht="92.25" customHeight="1" x14ac:dyDescent="0.2">
      <c r="B21" s="222" t="s">
        <v>267</v>
      </c>
      <c r="C21" s="503" t="s">
        <v>317</v>
      </c>
      <c r="D21" s="504"/>
      <c r="E21" s="505"/>
      <c r="F21" s="464" t="s">
        <v>318</v>
      </c>
      <c r="G21" s="465"/>
      <c r="H21" s="465"/>
      <c r="I21" s="506"/>
      <c r="J21" s="199"/>
      <c r="K21" s="199"/>
      <c r="M21" s="202"/>
      <c r="N21" s="194"/>
    </row>
    <row r="22" spans="2:14" ht="23.25" customHeight="1" x14ac:dyDescent="0.2">
      <c r="B22" s="222" t="s">
        <v>268</v>
      </c>
      <c r="C22" s="490">
        <v>44013</v>
      </c>
      <c r="D22" s="507"/>
      <c r="E22" s="508"/>
      <c r="F22" s="173" t="s">
        <v>297</v>
      </c>
      <c r="G22" s="185"/>
      <c r="H22" s="173" t="s">
        <v>275</v>
      </c>
      <c r="I22" s="186">
        <v>0</v>
      </c>
      <c r="J22" s="30"/>
      <c r="K22" s="30"/>
      <c r="M22" s="202"/>
    </row>
    <row r="23" spans="2:14" ht="27" customHeight="1" x14ac:dyDescent="0.2">
      <c r="B23" s="222" t="s">
        <v>269</v>
      </c>
      <c r="C23" s="490">
        <v>44196</v>
      </c>
      <c r="D23" s="465"/>
      <c r="E23" s="466"/>
      <c r="F23" s="173" t="s">
        <v>272</v>
      </c>
      <c r="G23" s="491">
        <v>0.1</v>
      </c>
      <c r="H23" s="492"/>
      <c r="I23" s="493"/>
      <c r="J23" s="31"/>
      <c r="K23" s="31"/>
      <c r="M23" s="202"/>
    </row>
    <row r="24" spans="2:14" ht="30.75" customHeight="1" x14ac:dyDescent="0.2">
      <c r="B24" s="221" t="s">
        <v>270</v>
      </c>
      <c r="C24" s="377" t="s">
        <v>88</v>
      </c>
      <c r="D24" s="378"/>
      <c r="E24" s="379"/>
      <c r="F24" s="174" t="s">
        <v>274</v>
      </c>
      <c r="G24" s="464"/>
      <c r="H24" s="465"/>
      <c r="I24" s="466"/>
      <c r="J24" s="28"/>
      <c r="K24" s="28"/>
      <c r="M24" s="202"/>
    </row>
    <row r="25" spans="2:14" ht="22.5" customHeight="1" x14ac:dyDescent="0.2">
      <c r="B25" s="467" t="s">
        <v>235</v>
      </c>
      <c r="C25" s="463"/>
      <c r="D25" s="463"/>
      <c r="E25" s="463"/>
      <c r="F25" s="463"/>
      <c r="G25" s="463"/>
      <c r="H25" s="463"/>
      <c r="I25" s="468"/>
      <c r="J25" s="193"/>
      <c r="K25" s="193"/>
      <c r="M25" s="202"/>
    </row>
    <row r="26" spans="2:14" ht="43.5" customHeight="1" x14ac:dyDescent="0.2">
      <c r="B26" s="175" t="s">
        <v>105</v>
      </c>
      <c r="C26" s="220" t="s">
        <v>261</v>
      </c>
      <c r="D26" s="220" t="s">
        <v>260</v>
      </c>
      <c r="E26" s="176" t="s">
        <v>264</v>
      </c>
      <c r="F26" s="220" t="s">
        <v>263</v>
      </c>
      <c r="G26" s="220" t="s">
        <v>262</v>
      </c>
      <c r="H26" s="176" t="s">
        <v>276</v>
      </c>
      <c r="I26" s="177" t="s">
        <v>273</v>
      </c>
      <c r="J26" s="200"/>
      <c r="K26" s="200"/>
      <c r="M26" s="202"/>
    </row>
    <row r="27" spans="2:14" ht="19.5" customHeight="1" x14ac:dyDescent="0.2">
      <c r="B27" s="178" t="s">
        <v>119</v>
      </c>
      <c r="C27" s="187">
        <f>0.0143+0.0143</f>
        <v>2.86E-2</v>
      </c>
      <c r="D27" s="187">
        <v>2.86E-2</v>
      </c>
      <c r="E27" s="189">
        <f t="shared" ref="E27:E32" si="0">IF(D27="","",D27/C27)</f>
        <v>1</v>
      </c>
      <c r="F27" s="518">
        <f>+SUM(C27:C32)</f>
        <v>0.10000000000000002</v>
      </c>
      <c r="G27" s="518">
        <f>+SUM(D27:D32)</f>
        <v>8.5800000000000015E-2</v>
      </c>
      <c r="H27" s="521">
        <f>+G27/F27</f>
        <v>0.85799999999999998</v>
      </c>
      <c r="I27" s="524">
        <f>+H27+I22</f>
        <v>0.85799999999999998</v>
      </c>
      <c r="J27" s="38"/>
      <c r="K27" s="38"/>
    </row>
    <row r="28" spans="2:14" ht="19.5" customHeight="1" x14ac:dyDescent="0.2">
      <c r="B28" s="178" t="s">
        <v>120</v>
      </c>
      <c r="C28" s="187">
        <v>1.43E-2</v>
      </c>
      <c r="D28" s="187">
        <v>1.43E-2</v>
      </c>
      <c r="E28" s="189">
        <f t="shared" si="0"/>
        <v>1</v>
      </c>
      <c r="F28" s="519"/>
      <c r="G28" s="519"/>
      <c r="H28" s="522"/>
      <c r="I28" s="525"/>
      <c r="J28" s="38"/>
      <c r="K28" s="38"/>
    </row>
    <row r="29" spans="2:14" ht="19.5" customHeight="1" x14ac:dyDescent="0.2">
      <c r="B29" s="178" t="s">
        <v>121</v>
      </c>
      <c r="C29" s="187">
        <v>1.43E-2</v>
      </c>
      <c r="D29" s="187">
        <v>1.43E-2</v>
      </c>
      <c r="E29" s="189">
        <f t="shared" si="0"/>
        <v>1</v>
      </c>
      <c r="F29" s="519"/>
      <c r="G29" s="519"/>
      <c r="H29" s="522"/>
      <c r="I29" s="525"/>
      <c r="J29" s="38"/>
      <c r="K29" s="38"/>
    </row>
    <row r="30" spans="2:14" ht="19.5" customHeight="1" x14ac:dyDescent="0.2">
      <c r="B30" s="178" t="s">
        <v>122</v>
      </c>
      <c r="C30" s="187">
        <v>1.43E-2</v>
      </c>
      <c r="D30" s="187">
        <v>1.43E-2</v>
      </c>
      <c r="E30" s="189">
        <f t="shared" si="0"/>
        <v>1</v>
      </c>
      <c r="F30" s="519"/>
      <c r="G30" s="519"/>
      <c r="H30" s="522"/>
      <c r="I30" s="525"/>
      <c r="J30" s="38"/>
      <c r="K30" s="38"/>
    </row>
    <row r="31" spans="2:14" ht="19.5" customHeight="1" x14ac:dyDescent="0.2">
      <c r="B31" s="178" t="s">
        <v>123</v>
      </c>
      <c r="C31" s="187">
        <v>1.43E-2</v>
      </c>
      <c r="D31" s="187">
        <v>1.43E-2</v>
      </c>
      <c r="E31" s="189">
        <f t="shared" si="0"/>
        <v>1</v>
      </c>
      <c r="F31" s="519"/>
      <c r="G31" s="519"/>
      <c r="H31" s="522"/>
      <c r="I31" s="525"/>
      <c r="J31" s="38"/>
      <c r="K31" s="38"/>
    </row>
    <row r="32" spans="2:14" ht="19.5" customHeight="1" x14ac:dyDescent="0.2">
      <c r="B32" s="178" t="s">
        <v>124</v>
      </c>
      <c r="C32" s="187">
        <v>1.4200000000000001E-2</v>
      </c>
      <c r="D32" s="187"/>
      <c r="E32" s="189" t="str">
        <f t="shared" si="0"/>
        <v/>
      </c>
      <c r="F32" s="520"/>
      <c r="G32" s="520"/>
      <c r="H32" s="523"/>
      <c r="I32" s="526"/>
      <c r="J32" s="38"/>
      <c r="K32" s="38"/>
    </row>
    <row r="33" spans="2:11" ht="52.5" customHeight="1" x14ac:dyDescent="0.2">
      <c r="B33" s="179" t="s">
        <v>277</v>
      </c>
      <c r="C33" s="475"/>
      <c r="D33" s="476"/>
      <c r="E33" s="476"/>
      <c r="F33" s="476"/>
      <c r="G33" s="476"/>
      <c r="H33" s="476"/>
      <c r="I33" s="477"/>
      <c r="J33" s="203"/>
      <c r="K33" s="203"/>
    </row>
    <row r="34" spans="2:11" ht="34.5" customHeight="1" x14ac:dyDescent="0.2">
      <c r="B34" s="478"/>
      <c r="C34" s="479"/>
      <c r="D34" s="479"/>
      <c r="E34" s="479"/>
      <c r="F34" s="479"/>
      <c r="G34" s="479"/>
      <c r="H34" s="479"/>
      <c r="I34" s="480"/>
      <c r="J34" s="193"/>
      <c r="K34" s="193"/>
    </row>
    <row r="35" spans="2:11" ht="34.5" customHeight="1" x14ac:dyDescent="0.2">
      <c r="B35" s="481"/>
      <c r="C35" s="482"/>
      <c r="D35" s="482"/>
      <c r="E35" s="482"/>
      <c r="F35" s="482"/>
      <c r="G35" s="482"/>
      <c r="H35" s="482"/>
      <c r="I35" s="483"/>
      <c r="J35" s="203"/>
      <c r="K35" s="203"/>
    </row>
    <row r="36" spans="2:11" ht="34.5" customHeight="1" x14ac:dyDescent="0.2">
      <c r="B36" s="481"/>
      <c r="C36" s="482"/>
      <c r="D36" s="482"/>
      <c r="E36" s="482"/>
      <c r="F36" s="482"/>
      <c r="G36" s="482"/>
      <c r="H36" s="482"/>
      <c r="I36" s="483"/>
      <c r="J36" s="203"/>
      <c r="K36" s="203"/>
    </row>
    <row r="37" spans="2:11" ht="34.5" customHeight="1" x14ac:dyDescent="0.2">
      <c r="B37" s="481"/>
      <c r="C37" s="482"/>
      <c r="D37" s="482"/>
      <c r="E37" s="482"/>
      <c r="F37" s="482"/>
      <c r="G37" s="482"/>
      <c r="H37" s="482"/>
      <c r="I37" s="483"/>
      <c r="J37" s="203"/>
      <c r="K37" s="203"/>
    </row>
    <row r="38" spans="2:11" ht="34.5" customHeight="1" x14ac:dyDescent="0.2">
      <c r="B38" s="484"/>
      <c r="C38" s="485"/>
      <c r="D38" s="485"/>
      <c r="E38" s="485"/>
      <c r="F38" s="485"/>
      <c r="G38" s="485"/>
      <c r="H38" s="485"/>
      <c r="I38" s="486"/>
      <c r="J38" s="192"/>
      <c r="K38" s="192"/>
    </row>
    <row r="39" spans="2:11" ht="235.5" customHeight="1" x14ac:dyDescent="0.2">
      <c r="B39" s="219" t="s">
        <v>278</v>
      </c>
      <c r="C39" s="527" t="s">
        <v>358</v>
      </c>
      <c r="D39" s="528"/>
      <c r="E39" s="528"/>
      <c r="F39" s="528"/>
      <c r="G39" s="528"/>
      <c r="H39" s="528"/>
      <c r="I39" s="529"/>
      <c r="J39" s="204"/>
      <c r="K39" s="204"/>
    </row>
    <row r="40" spans="2:11" ht="32.25" customHeight="1" x14ac:dyDescent="0.2">
      <c r="B40" s="219" t="s">
        <v>279</v>
      </c>
      <c r="C40" s="530"/>
      <c r="D40" s="531"/>
      <c r="E40" s="531"/>
      <c r="F40" s="531"/>
      <c r="G40" s="531"/>
      <c r="H40" s="531"/>
      <c r="I40" s="532"/>
      <c r="J40" s="204"/>
      <c r="K40" s="204"/>
    </row>
    <row r="41" spans="2:11" ht="66" customHeight="1" x14ac:dyDescent="0.2">
      <c r="B41" s="180" t="s">
        <v>280</v>
      </c>
      <c r="C41" s="533" t="s">
        <v>356</v>
      </c>
      <c r="D41" s="534"/>
      <c r="E41" s="534"/>
      <c r="F41" s="534"/>
      <c r="G41" s="534"/>
      <c r="H41" s="534"/>
      <c r="I41" s="535"/>
      <c r="J41" s="204"/>
      <c r="K41" s="204"/>
    </row>
    <row r="42" spans="2:11" ht="22.5" customHeight="1" x14ac:dyDescent="0.2">
      <c r="B42" s="463" t="s">
        <v>236</v>
      </c>
      <c r="C42" s="463"/>
      <c r="D42" s="463"/>
      <c r="E42" s="463"/>
      <c r="F42" s="463"/>
      <c r="G42" s="463"/>
      <c r="H42" s="463"/>
      <c r="I42" s="463"/>
      <c r="J42" s="204"/>
      <c r="K42" s="204"/>
    </row>
    <row r="43" spans="2:11" ht="22.5" customHeight="1" x14ac:dyDescent="0.2">
      <c r="B43" s="460" t="s">
        <v>281</v>
      </c>
      <c r="C43" s="217" t="s">
        <v>282</v>
      </c>
      <c r="D43" s="462" t="s">
        <v>283</v>
      </c>
      <c r="E43" s="462"/>
      <c r="F43" s="462"/>
      <c r="G43" s="462" t="s">
        <v>284</v>
      </c>
      <c r="H43" s="462"/>
      <c r="I43" s="462"/>
      <c r="J43" s="205"/>
      <c r="K43" s="205"/>
    </row>
    <row r="44" spans="2:11" ht="30.75" customHeight="1" x14ac:dyDescent="0.2">
      <c r="B44" s="461"/>
      <c r="C44" s="206">
        <v>44070</v>
      </c>
      <c r="D44" s="459"/>
      <c r="E44" s="459"/>
      <c r="F44" s="459"/>
      <c r="G44" s="459"/>
      <c r="H44" s="459"/>
      <c r="I44" s="459"/>
      <c r="J44" s="205"/>
      <c r="K44" s="205"/>
    </row>
    <row r="45" spans="2:11" ht="32.25" customHeight="1" x14ac:dyDescent="0.2">
      <c r="B45" s="181" t="s">
        <v>285</v>
      </c>
      <c r="C45" s="459" t="s">
        <v>294</v>
      </c>
      <c r="D45" s="459"/>
      <c r="E45" s="459"/>
      <c r="F45" s="459"/>
      <c r="G45" s="459"/>
      <c r="H45" s="459"/>
      <c r="I45" s="459"/>
      <c r="J45" s="207"/>
      <c r="K45" s="207"/>
    </row>
    <row r="46" spans="2:11" ht="28.5" customHeight="1" x14ac:dyDescent="0.2">
      <c r="B46" s="173" t="s">
        <v>286</v>
      </c>
      <c r="C46" s="500" t="s">
        <v>295</v>
      </c>
      <c r="D46" s="501"/>
      <c r="E46" s="501"/>
      <c r="F46" s="501"/>
      <c r="G46" s="501"/>
      <c r="H46" s="501"/>
      <c r="I46" s="502"/>
      <c r="J46" s="207"/>
      <c r="K46" s="207"/>
    </row>
    <row r="47" spans="2:11" ht="30" customHeight="1" x14ac:dyDescent="0.2">
      <c r="B47" s="180" t="s">
        <v>287</v>
      </c>
      <c r="C47" s="459" t="s">
        <v>296</v>
      </c>
      <c r="D47" s="459"/>
      <c r="E47" s="459"/>
      <c r="F47" s="459"/>
      <c r="G47" s="459"/>
      <c r="H47" s="459"/>
      <c r="I47" s="459"/>
      <c r="J47" s="208"/>
      <c r="K47" s="208"/>
    </row>
    <row r="48" spans="2:11" ht="31.5" customHeight="1" x14ac:dyDescent="0.2">
      <c r="B48" s="180" t="s">
        <v>288</v>
      </c>
      <c r="C48" s="459"/>
      <c r="D48" s="459"/>
      <c r="E48" s="459"/>
      <c r="F48" s="459"/>
      <c r="G48" s="459"/>
      <c r="H48" s="459"/>
      <c r="I48" s="459"/>
      <c r="J48" s="209"/>
      <c r="K48" s="209"/>
    </row>
    <row r="49" spans="2:11" x14ac:dyDescent="0.2">
      <c r="B49" s="47"/>
      <c r="C49" s="210"/>
      <c r="D49" s="210"/>
      <c r="E49" s="211"/>
      <c r="F49" s="211"/>
      <c r="G49" s="48"/>
      <c r="H49" s="49"/>
      <c r="I49" s="210"/>
      <c r="J49" s="209"/>
      <c r="K49" s="209"/>
    </row>
    <row r="50" spans="2:11" x14ac:dyDescent="0.2">
      <c r="B50" s="47"/>
      <c r="C50" s="210"/>
      <c r="D50" s="210"/>
      <c r="E50" s="211"/>
      <c r="F50" s="211"/>
      <c r="G50" s="48"/>
      <c r="H50" s="49"/>
      <c r="I50" s="210"/>
      <c r="J50" s="209"/>
      <c r="K50" s="209"/>
    </row>
    <row r="51" spans="2:11" x14ac:dyDescent="0.2">
      <c r="B51" s="47"/>
      <c r="C51" s="210"/>
      <c r="D51" s="210"/>
      <c r="E51" s="211"/>
      <c r="F51" s="211"/>
      <c r="G51" s="48"/>
      <c r="H51" s="49"/>
      <c r="I51" s="210"/>
      <c r="J51" s="209"/>
      <c r="K51" s="209"/>
    </row>
    <row r="52" spans="2:11" x14ac:dyDescent="0.2">
      <c r="B52" s="47"/>
      <c r="C52" s="210"/>
      <c r="D52" s="210"/>
      <c r="E52" s="211"/>
      <c r="F52" s="211"/>
      <c r="G52" s="48"/>
      <c r="H52" s="49"/>
      <c r="I52" s="210"/>
      <c r="J52" s="209"/>
      <c r="K52" s="209"/>
    </row>
    <row r="53" spans="2:11" x14ac:dyDescent="0.2">
      <c r="B53" s="47"/>
      <c r="C53" s="210"/>
      <c r="D53" s="210"/>
      <c r="E53" s="211"/>
      <c r="F53" s="211"/>
      <c r="G53" s="48"/>
      <c r="H53" s="49"/>
      <c r="I53" s="210"/>
      <c r="J53" s="209"/>
      <c r="K53" s="209"/>
    </row>
    <row r="54" spans="2:11" ht="25.5" customHeight="1" x14ac:dyDescent="0.2">
      <c r="B54" s="47"/>
      <c r="C54" s="210"/>
      <c r="D54" s="210"/>
      <c r="E54" s="211"/>
      <c r="F54" s="211"/>
      <c r="G54" s="48"/>
      <c r="H54" s="49"/>
      <c r="I54" s="210"/>
      <c r="J54" s="209"/>
      <c r="K54" s="209"/>
    </row>
  </sheetData>
  <sheetProtection algorithmName="SHA-512" hashValue="/BWhLOX37UL7XItparWrGNJD1tfHKGc+VGYpwbPTg79fFkJ9DNmO4iTflxShyZJNlq5IxZSkUm23dntZWRZj8g==" saltValue="FjF9dWZKPKYdaCxULiivM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allowBlank="1" showInputMessage="1" showErrorMessage="1" sqref="C7 I7" xr:uid="{00000000-0002-0000-0400-000001000000}">
      <formula1>$N$11:$N$12</formula1>
    </dataValidation>
    <dataValidation type="list" allowBlank="1" showInputMessage="1" showErrorMessage="1" sqref="H13:I13" xr:uid="{00000000-0002-0000-0400-000002000000}">
      <formula1>$N$5:$N$8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18497"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18497" r:id="rId3"/>
      </mc:Fallback>
    </mc:AlternateContent>
  </oleObjec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2CE52-0733-4A8F-BB36-DAE15FC245DA}">
  <sheetPr>
    <tabColor theme="3" tint="0.79998168889431442"/>
  </sheetPr>
  <dimension ref="A1:X54"/>
  <sheetViews>
    <sheetView topLeftCell="B28" zoomScaleNormal="100" zoomScalePageLayoutView="80" workbookViewId="0">
      <selection activeCell="D32" sqref="D32"/>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71"/>
      <c r="C1" s="573" t="s">
        <v>25</v>
      </c>
      <c r="D1" s="573"/>
      <c r="E1" s="573"/>
      <c r="F1" s="573"/>
      <c r="G1" s="573"/>
      <c r="H1" s="573"/>
      <c r="I1" s="574"/>
      <c r="J1" s="190"/>
      <c r="K1" s="190"/>
      <c r="M1" s="191" t="s">
        <v>47</v>
      </c>
    </row>
    <row r="2" spans="2:14" ht="37.5" customHeight="1" x14ac:dyDescent="0.2">
      <c r="B2" s="572"/>
      <c r="C2" s="417" t="s">
        <v>239</v>
      </c>
      <c r="D2" s="417"/>
      <c r="E2" s="417"/>
      <c r="F2" s="417"/>
      <c r="G2" s="417"/>
      <c r="H2" s="417"/>
      <c r="I2" s="575"/>
      <c r="J2" s="190"/>
      <c r="K2" s="190"/>
      <c r="M2" s="191" t="s">
        <v>48</v>
      </c>
    </row>
    <row r="3" spans="2:14" ht="37.5" customHeight="1" x14ac:dyDescent="0.2">
      <c r="B3" s="572"/>
      <c r="C3" s="417" t="s">
        <v>240</v>
      </c>
      <c r="D3" s="417"/>
      <c r="E3" s="417"/>
      <c r="F3" s="417" t="s">
        <v>241</v>
      </c>
      <c r="G3" s="417"/>
      <c r="H3" s="417"/>
      <c r="I3" s="575"/>
      <c r="J3" s="190"/>
      <c r="K3" s="190"/>
      <c r="M3" s="191" t="s">
        <v>50</v>
      </c>
    </row>
    <row r="4" spans="2:14" ht="23.25" customHeight="1" x14ac:dyDescent="0.2">
      <c r="B4" s="567"/>
      <c r="C4" s="513"/>
      <c r="D4" s="513"/>
      <c r="E4" s="513"/>
      <c r="F4" s="513"/>
      <c r="G4" s="513"/>
      <c r="H4" s="513"/>
      <c r="I4" s="568"/>
      <c r="J4" s="192"/>
      <c r="K4" s="192"/>
    </row>
    <row r="5" spans="2:14" ht="24" customHeight="1" x14ac:dyDescent="0.2">
      <c r="B5" s="569" t="s">
        <v>234</v>
      </c>
      <c r="C5" s="514"/>
      <c r="D5" s="514"/>
      <c r="E5" s="514"/>
      <c r="F5" s="514"/>
      <c r="G5" s="514"/>
      <c r="H5" s="514"/>
      <c r="I5" s="570"/>
      <c r="J5" s="193"/>
      <c r="K5" s="193"/>
      <c r="N5" s="194" t="s">
        <v>57</v>
      </c>
    </row>
    <row r="6" spans="2:14" ht="30.75" customHeight="1" x14ac:dyDescent="0.2">
      <c r="B6" s="227" t="s">
        <v>242</v>
      </c>
      <c r="C6" s="231">
        <v>3</v>
      </c>
      <c r="D6" s="515" t="s">
        <v>243</v>
      </c>
      <c r="E6" s="515"/>
      <c r="F6" s="499" t="s">
        <v>390</v>
      </c>
      <c r="G6" s="499"/>
      <c r="H6" s="499"/>
      <c r="I6" s="560"/>
      <c r="J6" s="195"/>
      <c r="K6" s="195"/>
      <c r="M6" s="191" t="s">
        <v>60</v>
      </c>
      <c r="N6" s="194" t="s">
        <v>61</v>
      </c>
    </row>
    <row r="7" spans="2:14" ht="30.75" customHeight="1" x14ac:dyDescent="0.2">
      <c r="B7" s="227" t="s">
        <v>244</v>
      </c>
      <c r="C7" s="231" t="s">
        <v>81</v>
      </c>
      <c r="D7" s="515" t="s">
        <v>245</v>
      </c>
      <c r="E7" s="515"/>
      <c r="F7" s="494" t="s">
        <v>374</v>
      </c>
      <c r="G7" s="494"/>
      <c r="H7" s="173" t="s">
        <v>246</v>
      </c>
      <c r="I7" s="241" t="s">
        <v>81</v>
      </c>
      <c r="J7" s="196"/>
      <c r="K7" s="196"/>
      <c r="M7" s="191" t="s">
        <v>65</v>
      </c>
      <c r="N7" s="194" t="s">
        <v>66</v>
      </c>
    </row>
    <row r="8" spans="2:14" ht="30.75" customHeight="1" x14ac:dyDescent="0.2">
      <c r="B8" s="227" t="s">
        <v>247</v>
      </c>
      <c r="C8" s="499" t="s">
        <v>289</v>
      </c>
      <c r="D8" s="499"/>
      <c r="E8" s="499"/>
      <c r="F8" s="499"/>
      <c r="G8" s="173" t="s">
        <v>248</v>
      </c>
      <c r="H8" s="509">
        <v>7550</v>
      </c>
      <c r="I8" s="565"/>
      <c r="J8" s="21"/>
      <c r="K8" s="21"/>
      <c r="M8" s="191" t="s">
        <v>69</v>
      </c>
      <c r="N8" s="194" t="s">
        <v>70</v>
      </c>
    </row>
    <row r="9" spans="2:14" ht="30.75" customHeight="1" x14ac:dyDescent="0.2">
      <c r="B9" s="227" t="s">
        <v>48</v>
      </c>
      <c r="C9" s="510" t="s">
        <v>69</v>
      </c>
      <c r="D9" s="510"/>
      <c r="E9" s="510"/>
      <c r="F9" s="510"/>
      <c r="G9" s="173" t="s">
        <v>249</v>
      </c>
      <c r="H9" s="511" t="s">
        <v>375</v>
      </c>
      <c r="I9" s="566"/>
      <c r="J9" s="22"/>
      <c r="K9" s="22"/>
      <c r="M9" s="197" t="s">
        <v>73</v>
      </c>
    </row>
    <row r="10" spans="2:14" ht="30.75" customHeight="1" x14ac:dyDescent="0.2">
      <c r="B10" s="227" t="s">
        <v>250</v>
      </c>
      <c r="C10" s="499" t="s">
        <v>391</v>
      </c>
      <c r="D10" s="499"/>
      <c r="E10" s="499"/>
      <c r="F10" s="499"/>
      <c r="G10" s="499"/>
      <c r="H10" s="499"/>
      <c r="I10" s="560"/>
      <c r="J10" s="198"/>
      <c r="K10" s="198"/>
      <c r="M10" s="197"/>
    </row>
    <row r="11" spans="2:14" ht="30.75" customHeight="1" x14ac:dyDescent="0.2">
      <c r="B11" s="227" t="s">
        <v>251</v>
      </c>
      <c r="C11" s="494" t="s">
        <v>291</v>
      </c>
      <c r="D11" s="494"/>
      <c r="E11" s="494"/>
      <c r="F11" s="494"/>
      <c r="G11" s="494"/>
      <c r="H11" s="494"/>
      <c r="I11" s="564"/>
      <c r="J11" s="196"/>
      <c r="K11" s="196"/>
      <c r="M11" s="197"/>
      <c r="N11" s="194" t="s">
        <v>76</v>
      </c>
    </row>
    <row r="12" spans="2:14" ht="30.75" customHeight="1" x14ac:dyDescent="0.2">
      <c r="B12" s="227" t="s">
        <v>254</v>
      </c>
      <c r="C12" s="385" t="s">
        <v>392</v>
      </c>
      <c r="D12" s="385"/>
      <c r="E12" s="385"/>
      <c r="F12" s="385"/>
      <c r="G12" s="173" t="s">
        <v>252</v>
      </c>
      <c r="H12" s="387" t="s">
        <v>91</v>
      </c>
      <c r="I12" s="388"/>
      <c r="J12" s="196"/>
      <c r="K12" s="196"/>
      <c r="M12" s="197" t="s">
        <v>80</v>
      </c>
      <c r="N12" s="194" t="s">
        <v>81</v>
      </c>
    </row>
    <row r="13" spans="2:14" ht="30.75" customHeight="1" x14ac:dyDescent="0.2">
      <c r="B13" s="227" t="s">
        <v>255</v>
      </c>
      <c r="C13" s="512" t="s">
        <v>293</v>
      </c>
      <c r="D13" s="512"/>
      <c r="E13" s="512"/>
      <c r="F13" s="512"/>
      <c r="G13" s="173" t="s">
        <v>253</v>
      </c>
      <c r="H13" s="494" t="s">
        <v>70</v>
      </c>
      <c r="I13" s="564"/>
      <c r="J13" s="196"/>
      <c r="K13" s="196"/>
      <c r="M13" s="197" t="s">
        <v>84</v>
      </c>
    </row>
    <row r="14" spans="2:14" ht="39.75" customHeight="1" x14ac:dyDescent="0.2">
      <c r="B14" s="227" t="s">
        <v>256</v>
      </c>
      <c r="C14" s="385" t="s">
        <v>393</v>
      </c>
      <c r="D14" s="385"/>
      <c r="E14" s="385"/>
      <c r="F14" s="385"/>
      <c r="G14" s="385"/>
      <c r="H14" s="385"/>
      <c r="I14" s="386"/>
      <c r="J14" s="198"/>
      <c r="K14" s="198"/>
      <c r="M14" s="197" t="s">
        <v>86</v>
      </c>
      <c r="N14" s="194"/>
    </row>
    <row r="15" spans="2:14" ht="30.75" customHeight="1" x14ac:dyDescent="0.2">
      <c r="B15" s="227" t="s">
        <v>257</v>
      </c>
      <c r="C15" s="385" t="s">
        <v>394</v>
      </c>
      <c r="D15" s="385"/>
      <c r="E15" s="385"/>
      <c r="F15" s="385"/>
      <c r="G15" s="385"/>
      <c r="H15" s="385"/>
      <c r="I15" s="386"/>
      <c r="J15" s="199"/>
      <c r="K15" s="199"/>
      <c r="M15" s="197" t="s">
        <v>88</v>
      </c>
      <c r="N15" s="194"/>
    </row>
    <row r="16" spans="2:14" ht="20.25" customHeight="1" x14ac:dyDescent="0.2">
      <c r="B16" s="227" t="s">
        <v>258</v>
      </c>
      <c r="C16" s="499" t="s">
        <v>395</v>
      </c>
      <c r="D16" s="499"/>
      <c r="E16" s="499"/>
      <c r="F16" s="499"/>
      <c r="G16" s="499"/>
      <c r="H16" s="499"/>
      <c r="I16" s="560"/>
      <c r="J16" s="200"/>
      <c r="K16" s="200"/>
      <c r="M16" s="197"/>
      <c r="N16" s="194"/>
    </row>
    <row r="17" spans="1:14" ht="30.75" customHeight="1" x14ac:dyDescent="0.2">
      <c r="B17" s="227" t="s">
        <v>259</v>
      </c>
      <c r="C17" s="494" t="s">
        <v>152</v>
      </c>
      <c r="D17" s="495"/>
      <c r="E17" s="495"/>
      <c r="F17" s="495"/>
      <c r="G17" s="495"/>
      <c r="H17" s="495"/>
      <c r="I17" s="561"/>
      <c r="J17" s="201"/>
      <c r="K17" s="201"/>
      <c r="M17" s="197" t="s">
        <v>91</v>
      </c>
      <c r="N17" s="194"/>
    </row>
    <row r="18" spans="1:14" ht="18" customHeight="1" x14ac:dyDescent="0.2">
      <c r="B18" s="562" t="s">
        <v>265</v>
      </c>
      <c r="C18" s="497" t="s">
        <v>237</v>
      </c>
      <c r="D18" s="497"/>
      <c r="E18" s="497"/>
      <c r="F18" s="498" t="s">
        <v>238</v>
      </c>
      <c r="G18" s="498"/>
      <c r="H18" s="498"/>
      <c r="I18" s="563"/>
      <c r="J18" s="28"/>
      <c r="K18" s="28"/>
      <c r="M18" s="197" t="s">
        <v>79</v>
      </c>
      <c r="N18" s="194"/>
    </row>
    <row r="19" spans="1:14" ht="39.75" customHeight="1" x14ac:dyDescent="0.2">
      <c r="B19" s="562"/>
      <c r="C19" s="499" t="s">
        <v>396</v>
      </c>
      <c r="D19" s="499"/>
      <c r="E19" s="499"/>
      <c r="F19" s="499" t="s">
        <v>397</v>
      </c>
      <c r="G19" s="499"/>
      <c r="H19" s="499"/>
      <c r="I19" s="560"/>
      <c r="J19" s="200"/>
      <c r="K19" s="200"/>
      <c r="M19" s="197" t="s">
        <v>95</v>
      </c>
      <c r="N19" s="194"/>
    </row>
    <row r="20" spans="1:14" ht="39.75" customHeight="1" x14ac:dyDescent="0.2">
      <c r="B20" s="227" t="s">
        <v>266</v>
      </c>
      <c r="C20" s="500" t="s">
        <v>152</v>
      </c>
      <c r="D20" s="501"/>
      <c r="E20" s="502"/>
      <c r="F20" s="387" t="s">
        <v>152</v>
      </c>
      <c r="G20" s="387"/>
      <c r="H20" s="387"/>
      <c r="I20" s="388"/>
      <c r="J20" s="196"/>
      <c r="K20" s="196"/>
      <c r="M20" s="197"/>
      <c r="N20" s="194"/>
    </row>
    <row r="21" spans="1:14" ht="42" customHeight="1" x14ac:dyDescent="0.2">
      <c r="B21" s="227" t="s">
        <v>267</v>
      </c>
      <c r="C21" s="503" t="s">
        <v>398</v>
      </c>
      <c r="D21" s="504"/>
      <c r="E21" s="505"/>
      <c r="F21" s="464" t="s">
        <v>399</v>
      </c>
      <c r="G21" s="465"/>
      <c r="H21" s="465"/>
      <c r="I21" s="506"/>
      <c r="J21" s="199"/>
      <c r="K21" s="199"/>
      <c r="M21" s="202"/>
      <c r="N21" s="194"/>
    </row>
    <row r="22" spans="1:14" ht="23.25" customHeight="1" x14ac:dyDescent="0.2">
      <c r="B22" s="227" t="s">
        <v>268</v>
      </c>
      <c r="C22" s="490">
        <v>44013</v>
      </c>
      <c r="D22" s="507"/>
      <c r="E22" s="508"/>
      <c r="F22" s="173" t="s">
        <v>384</v>
      </c>
      <c r="G22" s="242">
        <v>0</v>
      </c>
      <c r="H22" s="173" t="s">
        <v>275</v>
      </c>
      <c r="I22" s="186">
        <v>0</v>
      </c>
      <c r="J22" s="30"/>
      <c r="K22" s="30"/>
      <c r="M22" s="202"/>
    </row>
    <row r="23" spans="1:14" ht="27" customHeight="1" x14ac:dyDescent="0.2">
      <c r="B23" s="227" t="s">
        <v>269</v>
      </c>
      <c r="C23" s="490">
        <v>44196</v>
      </c>
      <c r="D23" s="465"/>
      <c r="E23" s="466"/>
      <c r="F23" s="173" t="s">
        <v>272</v>
      </c>
      <c r="G23" s="491">
        <v>0.1</v>
      </c>
      <c r="H23" s="492"/>
      <c r="I23" s="493"/>
      <c r="J23" s="31"/>
      <c r="K23" s="31"/>
      <c r="M23" s="202"/>
    </row>
    <row r="24" spans="1:14" ht="30.75" customHeight="1" x14ac:dyDescent="0.2">
      <c r="B24" s="228" t="s">
        <v>270</v>
      </c>
      <c r="C24" s="377" t="s">
        <v>88</v>
      </c>
      <c r="D24" s="378"/>
      <c r="E24" s="379"/>
      <c r="F24" s="174" t="s">
        <v>274</v>
      </c>
      <c r="G24" s="464" t="s">
        <v>400</v>
      </c>
      <c r="H24" s="465"/>
      <c r="I24" s="506"/>
      <c r="J24" s="28"/>
      <c r="K24" s="28"/>
      <c r="M24" s="202"/>
    </row>
    <row r="25" spans="1:14" ht="22.5" customHeight="1" x14ac:dyDescent="0.2">
      <c r="B25" s="467" t="s">
        <v>235</v>
      </c>
      <c r="C25" s="463"/>
      <c r="D25" s="463"/>
      <c r="E25" s="463"/>
      <c r="F25" s="463"/>
      <c r="G25" s="463"/>
      <c r="H25" s="463"/>
      <c r="I25" s="468"/>
      <c r="J25" s="193"/>
      <c r="K25" s="193"/>
      <c r="M25" s="202"/>
    </row>
    <row r="26" spans="1:14" ht="43.5" customHeight="1" x14ac:dyDescent="0.2">
      <c r="B26" s="175" t="s">
        <v>105</v>
      </c>
      <c r="C26" s="233" t="s">
        <v>261</v>
      </c>
      <c r="D26" s="233" t="s">
        <v>260</v>
      </c>
      <c r="E26" s="176" t="s">
        <v>264</v>
      </c>
      <c r="F26" s="233" t="s">
        <v>263</v>
      </c>
      <c r="G26" s="233" t="s">
        <v>262</v>
      </c>
      <c r="H26" s="176" t="s">
        <v>276</v>
      </c>
      <c r="I26" s="177" t="s">
        <v>273</v>
      </c>
      <c r="J26" s="200"/>
      <c r="K26" s="200"/>
      <c r="M26" s="202"/>
    </row>
    <row r="27" spans="1:14" s="12" customFormat="1" ht="19.5" customHeight="1" x14ac:dyDescent="0.2">
      <c r="A27" s="7"/>
      <c r="B27" s="178" t="s">
        <v>119</v>
      </c>
      <c r="C27" s="243">
        <v>9.7000000000000003E-3</v>
      </c>
      <c r="D27" s="244">
        <v>9.7000000000000003E-3</v>
      </c>
      <c r="E27" s="245">
        <f t="shared" ref="E27:E32" si="0">+D27/C27</f>
        <v>1</v>
      </c>
      <c r="F27" s="551">
        <f>SUM(C27:C32)</f>
        <v>0.1</v>
      </c>
      <c r="G27" s="551">
        <f>SUM(D27:D32)</f>
        <v>0.08</v>
      </c>
      <c r="H27" s="554">
        <f>G27/F27</f>
        <v>0.79999999999999993</v>
      </c>
      <c r="I27" s="557">
        <f>+H27+I22</f>
        <v>0.79999999999999993</v>
      </c>
      <c r="J27" s="246"/>
      <c r="K27" s="38"/>
    </row>
    <row r="28" spans="1:14" s="12" customFormat="1" ht="19.5" customHeight="1" x14ac:dyDescent="0.2">
      <c r="A28" s="7"/>
      <c r="B28" s="178" t="s">
        <v>120</v>
      </c>
      <c r="C28" s="243">
        <v>2.4500000000000001E-2</v>
      </c>
      <c r="D28" s="243">
        <v>2.3400000000000001E-2</v>
      </c>
      <c r="E28" s="245">
        <f t="shared" si="0"/>
        <v>0.95510204081632655</v>
      </c>
      <c r="F28" s="552"/>
      <c r="G28" s="552"/>
      <c r="H28" s="555"/>
      <c r="I28" s="558"/>
      <c r="J28" s="38"/>
      <c r="K28" s="38"/>
    </row>
    <row r="29" spans="1:14" s="12" customFormat="1" ht="19.5" customHeight="1" x14ac:dyDescent="0.2">
      <c r="A29" s="7"/>
      <c r="B29" s="178" t="s">
        <v>121</v>
      </c>
      <c r="C29" s="243">
        <v>1.9199999999999998E-2</v>
      </c>
      <c r="D29" s="243">
        <v>2.0299999999999999E-2</v>
      </c>
      <c r="E29" s="245">
        <f t="shared" si="0"/>
        <v>1.0572916666666667</v>
      </c>
      <c r="F29" s="552"/>
      <c r="G29" s="552"/>
      <c r="H29" s="555"/>
      <c r="I29" s="558"/>
      <c r="J29" s="38"/>
      <c r="K29" s="38"/>
    </row>
    <row r="30" spans="1:14" s="12" customFormat="1" ht="19.5" customHeight="1" x14ac:dyDescent="0.2">
      <c r="A30" s="7"/>
      <c r="B30" s="178" t="s">
        <v>122</v>
      </c>
      <c r="C30" s="243">
        <v>1.5100000000000001E-2</v>
      </c>
      <c r="D30" s="243">
        <v>1.5100000000000001E-2</v>
      </c>
      <c r="E30" s="245">
        <f t="shared" si="0"/>
        <v>1</v>
      </c>
      <c r="F30" s="552"/>
      <c r="G30" s="552"/>
      <c r="H30" s="555"/>
      <c r="I30" s="558"/>
      <c r="J30" s="38"/>
      <c r="K30" s="38"/>
    </row>
    <row r="31" spans="1:14" s="12" customFormat="1" ht="19.5" customHeight="1" x14ac:dyDescent="0.2">
      <c r="A31" s="7"/>
      <c r="B31" s="178" t="s">
        <v>123</v>
      </c>
      <c r="C31" s="243">
        <v>1.15E-2</v>
      </c>
      <c r="D31" s="243">
        <v>1.15E-2</v>
      </c>
      <c r="E31" s="245">
        <f t="shared" si="0"/>
        <v>1</v>
      </c>
      <c r="F31" s="552"/>
      <c r="G31" s="552"/>
      <c r="H31" s="555"/>
      <c r="I31" s="558"/>
      <c r="J31" s="38"/>
      <c r="K31" s="38"/>
    </row>
    <row r="32" spans="1:14" s="12" customFormat="1" ht="19.5" customHeight="1" x14ac:dyDescent="0.2">
      <c r="A32" s="7"/>
      <c r="B32" s="178" t="s">
        <v>124</v>
      </c>
      <c r="C32" s="243">
        <v>0.02</v>
      </c>
      <c r="D32" s="243"/>
      <c r="E32" s="245">
        <f t="shared" si="0"/>
        <v>0</v>
      </c>
      <c r="F32" s="553"/>
      <c r="G32" s="553"/>
      <c r="H32" s="556"/>
      <c r="I32" s="559"/>
      <c r="J32" s="38"/>
      <c r="K32" s="38"/>
    </row>
    <row r="33" spans="1:11" s="12" customFormat="1" ht="52.5" customHeight="1" x14ac:dyDescent="0.2">
      <c r="A33" s="7"/>
      <c r="B33" s="247" t="s">
        <v>277</v>
      </c>
      <c r="C33" s="475" t="s">
        <v>404</v>
      </c>
      <c r="D33" s="476"/>
      <c r="E33" s="476"/>
      <c r="F33" s="476"/>
      <c r="G33" s="476"/>
      <c r="H33" s="476"/>
      <c r="I33" s="543"/>
      <c r="J33" s="203"/>
      <c r="K33" s="203"/>
    </row>
    <row r="34" spans="1:11" s="12" customFormat="1" ht="34.5" customHeight="1" x14ac:dyDescent="0.2">
      <c r="A34" s="7"/>
      <c r="B34" s="544"/>
      <c r="C34" s="479"/>
      <c r="D34" s="479"/>
      <c r="E34" s="479"/>
      <c r="F34" s="479"/>
      <c r="G34" s="479"/>
      <c r="H34" s="479"/>
      <c r="I34" s="545"/>
      <c r="J34" s="193"/>
      <c r="K34" s="193"/>
    </row>
    <row r="35" spans="1:11" s="12" customFormat="1" ht="34.5" customHeight="1" x14ac:dyDescent="0.2">
      <c r="A35" s="7"/>
      <c r="B35" s="546"/>
      <c r="C35" s="482"/>
      <c r="D35" s="482"/>
      <c r="E35" s="482"/>
      <c r="F35" s="482"/>
      <c r="G35" s="482"/>
      <c r="H35" s="482"/>
      <c r="I35" s="547"/>
      <c r="J35" s="203"/>
      <c r="K35" s="203"/>
    </row>
    <row r="36" spans="1:11" s="12" customFormat="1" ht="34.5" customHeight="1" x14ac:dyDescent="0.2">
      <c r="A36" s="7"/>
      <c r="B36" s="546"/>
      <c r="C36" s="482"/>
      <c r="D36" s="482"/>
      <c r="E36" s="482"/>
      <c r="F36" s="482"/>
      <c r="G36" s="482"/>
      <c r="H36" s="482"/>
      <c r="I36" s="547"/>
      <c r="J36" s="203"/>
      <c r="K36" s="203"/>
    </row>
    <row r="37" spans="1:11" s="12" customFormat="1" ht="34.5" customHeight="1" x14ac:dyDescent="0.2">
      <c r="A37" s="7"/>
      <c r="B37" s="546"/>
      <c r="C37" s="482"/>
      <c r="D37" s="482"/>
      <c r="E37" s="482"/>
      <c r="F37" s="482"/>
      <c r="G37" s="482"/>
      <c r="H37" s="482"/>
      <c r="I37" s="547"/>
      <c r="J37" s="203"/>
      <c r="K37" s="203"/>
    </row>
    <row r="38" spans="1:11" s="12" customFormat="1" ht="34.5" customHeight="1" x14ac:dyDescent="0.2">
      <c r="A38" s="7"/>
      <c r="B38" s="548"/>
      <c r="C38" s="485"/>
      <c r="D38" s="485"/>
      <c r="E38" s="485"/>
      <c r="F38" s="485"/>
      <c r="G38" s="485"/>
      <c r="H38" s="485"/>
      <c r="I38" s="549"/>
      <c r="J38" s="192"/>
      <c r="K38" s="192"/>
    </row>
    <row r="39" spans="1:11" s="12" customFormat="1" ht="187.5" customHeight="1" x14ac:dyDescent="0.2">
      <c r="A39" s="7"/>
      <c r="B39" s="227" t="s">
        <v>278</v>
      </c>
      <c r="C39" s="530" t="s">
        <v>409</v>
      </c>
      <c r="D39" s="531"/>
      <c r="E39" s="531"/>
      <c r="F39" s="531"/>
      <c r="G39" s="531"/>
      <c r="H39" s="531"/>
      <c r="I39" s="550"/>
      <c r="J39" s="204"/>
      <c r="K39" s="204"/>
    </row>
    <row r="40" spans="1:11" s="12" customFormat="1" ht="47.25" customHeight="1" x14ac:dyDescent="0.2">
      <c r="A40" s="7"/>
      <c r="B40" s="227" t="s">
        <v>279</v>
      </c>
      <c r="C40" s="530"/>
      <c r="D40" s="531"/>
      <c r="E40" s="531"/>
      <c r="F40" s="531"/>
      <c r="G40" s="531"/>
      <c r="H40" s="531"/>
      <c r="I40" s="550"/>
      <c r="J40" s="204"/>
      <c r="K40" s="204"/>
    </row>
    <row r="41" spans="1:11" s="12" customFormat="1" ht="66" customHeight="1" x14ac:dyDescent="0.2">
      <c r="A41" s="7"/>
      <c r="B41" s="248" t="s">
        <v>280</v>
      </c>
      <c r="C41" s="533" t="s">
        <v>401</v>
      </c>
      <c r="D41" s="534"/>
      <c r="E41" s="534"/>
      <c r="F41" s="534"/>
      <c r="G41" s="534"/>
      <c r="H41" s="534"/>
      <c r="I41" s="535"/>
      <c r="J41" s="204"/>
      <c r="K41" s="204"/>
    </row>
    <row r="42" spans="1:11" s="12" customFormat="1" ht="22.5" customHeight="1" x14ac:dyDescent="0.2">
      <c r="A42" s="7"/>
      <c r="B42" s="467" t="s">
        <v>236</v>
      </c>
      <c r="C42" s="463"/>
      <c r="D42" s="463"/>
      <c r="E42" s="463"/>
      <c r="F42" s="463"/>
      <c r="G42" s="463"/>
      <c r="H42" s="463"/>
      <c r="I42" s="468"/>
      <c r="J42" s="204"/>
      <c r="K42" s="204"/>
    </row>
    <row r="43" spans="1:11" s="12" customFormat="1" ht="22.5" customHeight="1" x14ac:dyDescent="0.2">
      <c r="A43" s="7"/>
      <c r="B43" s="540" t="s">
        <v>281</v>
      </c>
      <c r="C43" s="230" t="s">
        <v>282</v>
      </c>
      <c r="D43" s="462" t="s">
        <v>283</v>
      </c>
      <c r="E43" s="462"/>
      <c r="F43" s="462"/>
      <c r="G43" s="462" t="s">
        <v>284</v>
      </c>
      <c r="H43" s="462"/>
      <c r="I43" s="542"/>
      <c r="J43" s="205"/>
      <c r="K43" s="205"/>
    </row>
    <row r="44" spans="1:11" s="12" customFormat="1" ht="30.75" customHeight="1" x14ac:dyDescent="0.2">
      <c r="A44" s="7"/>
      <c r="B44" s="541"/>
      <c r="C44" s="206"/>
      <c r="D44" s="459"/>
      <c r="E44" s="459"/>
      <c r="F44" s="459"/>
      <c r="G44" s="459"/>
      <c r="H44" s="459"/>
      <c r="I44" s="537"/>
      <c r="J44" s="205"/>
      <c r="K44" s="205"/>
    </row>
    <row r="45" spans="1:11" s="12" customFormat="1" ht="32.25" customHeight="1" x14ac:dyDescent="0.2">
      <c r="A45" s="7"/>
      <c r="B45" s="249" t="s">
        <v>285</v>
      </c>
      <c r="C45" s="459" t="s">
        <v>374</v>
      </c>
      <c r="D45" s="459"/>
      <c r="E45" s="459"/>
      <c r="F45" s="459"/>
      <c r="G45" s="459"/>
      <c r="H45" s="459"/>
      <c r="I45" s="537"/>
      <c r="J45" s="207"/>
      <c r="K45" s="207"/>
    </row>
    <row r="46" spans="1:11" s="12" customFormat="1" ht="28.5" customHeight="1" x14ac:dyDescent="0.2">
      <c r="A46" s="7"/>
      <c r="B46" s="250" t="s">
        <v>286</v>
      </c>
      <c r="C46" s="500" t="s">
        <v>402</v>
      </c>
      <c r="D46" s="501"/>
      <c r="E46" s="501"/>
      <c r="F46" s="501"/>
      <c r="G46" s="501"/>
      <c r="H46" s="501"/>
      <c r="I46" s="536"/>
      <c r="J46" s="207"/>
      <c r="K46" s="207"/>
    </row>
    <row r="47" spans="1:11" s="12" customFormat="1" ht="30" customHeight="1" x14ac:dyDescent="0.2">
      <c r="A47" s="7"/>
      <c r="B47" s="248" t="s">
        <v>287</v>
      </c>
      <c r="C47" s="459" t="s">
        <v>403</v>
      </c>
      <c r="D47" s="459"/>
      <c r="E47" s="459"/>
      <c r="F47" s="459"/>
      <c r="G47" s="459"/>
      <c r="H47" s="459"/>
      <c r="I47" s="537"/>
      <c r="J47" s="208"/>
      <c r="K47" s="208"/>
    </row>
    <row r="48" spans="1:11" s="12" customFormat="1" ht="31.5" customHeight="1" thickBot="1" x14ac:dyDescent="0.25">
      <c r="A48" s="7"/>
      <c r="B48" s="251" t="s">
        <v>288</v>
      </c>
      <c r="C48" s="538"/>
      <c r="D48" s="538"/>
      <c r="E48" s="538"/>
      <c r="F48" s="538"/>
      <c r="G48" s="538"/>
      <c r="H48" s="538"/>
      <c r="I48" s="539"/>
      <c r="J48" s="209"/>
      <c r="K48" s="209"/>
    </row>
    <row r="49" spans="1:11" s="12" customFormat="1" x14ac:dyDescent="0.2">
      <c r="A49" s="7"/>
      <c r="B49" s="47"/>
      <c r="C49" s="210"/>
      <c r="D49" s="210"/>
      <c r="E49" s="211"/>
      <c r="F49" s="211"/>
      <c r="G49" s="48"/>
      <c r="H49" s="49"/>
      <c r="I49" s="210"/>
      <c r="J49" s="209"/>
      <c r="K49" s="209"/>
    </row>
    <row r="50" spans="1:11" s="12" customFormat="1" x14ac:dyDescent="0.2">
      <c r="A50" s="7"/>
      <c r="B50" s="47"/>
      <c r="C50" s="210"/>
      <c r="D50" s="210"/>
      <c r="E50" s="211"/>
      <c r="F50" s="211"/>
      <c r="G50" s="48"/>
      <c r="H50" s="49"/>
      <c r="I50" s="210"/>
      <c r="J50" s="209"/>
      <c r="K50" s="209"/>
    </row>
    <row r="51" spans="1:11" s="12" customFormat="1" x14ac:dyDescent="0.2">
      <c r="A51" s="7"/>
      <c r="B51" s="47"/>
      <c r="C51" s="210"/>
      <c r="D51" s="210"/>
      <c r="E51" s="211"/>
      <c r="F51" s="211"/>
      <c r="G51" s="48"/>
      <c r="H51" s="49"/>
      <c r="I51" s="210"/>
      <c r="J51" s="209"/>
      <c r="K51" s="209"/>
    </row>
    <row r="52" spans="1:11" s="12" customFormat="1" x14ac:dyDescent="0.2">
      <c r="A52" s="7"/>
      <c r="B52" s="47"/>
      <c r="C52" s="210"/>
      <c r="D52" s="210"/>
      <c r="E52" s="211"/>
      <c r="F52" s="211"/>
      <c r="G52" s="48"/>
      <c r="H52" s="49"/>
      <c r="I52" s="210"/>
      <c r="J52" s="209"/>
      <c r="K52" s="209"/>
    </row>
    <row r="53" spans="1:11" s="12" customFormat="1" x14ac:dyDescent="0.2">
      <c r="A53" s="7"/>
      <c r="B53" s="47"/>
      <c r="C53" s="210"/>
      <c r="D53" s="210"/>
      <c r="E53" s="211"/>
      <c r="F53" s="211"/>
      <c r="G53" s="48"/>
      <c r="H53" s="49"/>
      <c r="I53" s="210"/>
      <c r="J53" s="209"/>
      <c r="K53" s="209"/>
    </row>
    <row r="54" spans="1:11" s="12" customFormat="1" ht="25.5" customHeight="1" x14ac:dyDescent="0.2">
      <c r="A54" s="7"/>
      <c r="B54" s="47"/>
      <c r="C54" s="210"/>
      <c r="D54" s="210"/>
      <c r="E54" s="211"/>
      <c r="F54" s="211"/>
      <c r="G54" s="48"/>
      <c r="H54" s="49"/>
      <c r="I54" s="210"/>
      <c r="J54" s="209"/>
      <c r="K54" s="209"/>
    </row>
  </sheetData>
  <sheetProtection algorithmName="SHA-512" hashValue="c/MWKN8G0yB7kQY+c/6UxLQxLcJnPaw/rQA9dBHM/PCddPqUnwb0uOwnXT6beR6DZ/KsFxvuruQeEM5ctmOrJA==" saltValue="o1fJYwZjfEdzWZH2V5un7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disablePrompts="1" count="7">
    <dataValidation type="list" allowBlank="1" showInputMessage="1" showErrorMessage="1" sqref="J10:K10" xr:uid="{EB113E40-6C99-44B2-B1AC-61264308E91D}">
      <formula1>$M$21:$M$26</formula1>
    </dataValidation>
    <dataValidation type="list" showDropDown="1" showInputMessage="1" showErrorMessage="1" sqref="K12" xr:uid="{7213C6A9-7F5E-466B-A550-CCB0E23A435D}">
      <formula1>O17:O19</formula1>
    </dataValidation>
    <dataValidation type="list" allowBlank="1" showInputMessage="1" showErrorMessage="1" sqref="H12:I12" xr:uid="{44049089-79F7-4BF8-830E-FD1C98F53C59}">
      <formula1>M17:M19</formula1>
    </dataValidation>
    <dataValidation type="list" allowBlank="1" showInputMessage="1" showErrorMessage="1" sqref="C24:E24" xr:uid="{FCD93C5F-3B73-40FE-8473-7118505F1E6A}">
      <formula1>$M$12:$M$15</formula1>
    </dataValidation>
    <dataValidation type="list" allowBlank="1" showInputMessage="1" showErrorMessage="1" sqref="C9:F9" xr:uid="{DD92BBB6-B880-455F-BFBB-2142781F676E}">
      <formula1>$M$6:$M$9</formula1>
    </dataValidation>
    <dataValidation type="list" allowBlank="1" showInputMessage="1" showErrorMessage="1" sqref="H13:I13" xr:uid="{C0D65365-EDA4-4D80-9F47-97FAE82100BF}">
      <formula1>$N$5:$N$8</formula1>
    </dataValidation>
    <dataValidation type="list" allowBlank="1" showInputMessage="1" showErrorMessage="1" sqref="C7 I7" xr:uid="{3239D629-7524-41B1-96A0-A7FA64920ED2}">
      <formula1>$N$11:$N$12</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40001"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40001"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B926-872A-45B4-A8D6-CA5FC3C4B668}">
  <sheetPr>
    <tabColor theme="4" tint="0.79998168889431442"/>
  </sheetPr>
  <dimension ref="B1:X54"/>
  <sheetViews>
    <sheetView topLeftCell="A20" zoomScaleNormal="100" workbookViewId="0">
      <selection activeCell="D31" sqref="D3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516"/>
      <c r="C1" s="417" t="s">
        <v>25</v>
      </c>
      <c r="D1" s="417"/>
      <c r="E1" s="417"/>
      <c r="F1" s="417"/>
      <c r="G1" s="417"/>
      <c r="H1" s="417"/>
      <c r="I1" s="517"/>
      <c r="J1" s="190"/>
      <c r="K1" s="190"/>
      <c r="M1" s="191" t="s">
        <v>47</v>
      </c>
    </row>
    <row r="2" spans="2:14" ht="37.5" customHeight="1" x14ac:dyDescent="0.2">
      <c r="B2" s="516"/>
      <c r="C2" s="417" t="s">
        <v>239</v>
      </c>
      <c r="D2" s="417"/>
      <c r="E2" s="417"/>
      <c r="F2" s="417"/>
      <c r="G2" s="417"/>
      <c r="H2" s="417"/>
      <c r="I2" s="517"/>
      <c r="J2" s="190"/>
      <c r="K2" s="190"/>
      <c r="M2" s="191" t="s">
        <v>48</v>
      </c>
    </row>
    <row r="3" spans="2:14" ht="37.5" customHeight="1" x14ac:dyDescent="0.2">
      <c r="B3" s="516"/>
      <c r="C3" s="417" t="s">
        <v>240</v>
      </c>
      <c r="D3" s="417"/>
      <c r="E3" s="417"/>
      <c r="F3" s="417" t="s">
        <v>241</v>
      </c>
      <c r="G3" s="417"/>
      <c r="H3" s="417"/>
      <c r="I3" s="517"/>
      <c r="J3" s="190"/>
      <c r="K3" s="190"/>
      <c r="M3" s="191" t="s">
        <v>50</v>
      </c>
    </row>
    <row r="4" spans="2:14" ht="23.25" customHeight="1" x14ac:dyDescent="0.2">
      <c r="B4" s="513"/>
      <c r="C4" s="513"/>
      <c r="D4" s="513"/>
      <c r="E4" s="513"/>
      <c r="F4" s="513"/>
      <c r="G4" s="513"/>
      <c r="H4" s="513"/>
      <c r="I4" s="513"/>
      <c r="J4" s="192"/>
      <c r="K4" s="192"/>
    </row>
    <row r="5" spans="2:14" ht="24" customHeight="1" x14ac:dyDescent="0.2">
      <c r="B5" s="514" t="s">
        <v>234</v>
      </c>
      <c r="C5" s="514"/>
      <c r="D5" s="514"/>
      <c r="E5" s="514"/>
      <c r="F5" s="514"/>
      <c r="G5" s="514"/>
      <c r="H5" s="514"/>
      <c r="I5" s="514"/>
      <c r="J5" s="193"/>
      <c r="K5" s="193"/>
      <c r="N5" s="194" t="s">
        <v>57</v>
      </c>
    </row>
    <row r="6" spans="2:14" ht="30.75" customHeight="1" x14ac:dyDescent="0.2">
      <c r="B6" s="232" t="s">
        <v>242</v>
      </c>
      <c r="C6" s="231">
        <v>4</v>
      </c>
      <c r="D6" s="515" t="s">
        <v>243</v>
      </c>
      <c r="E6" s="515"/>
      <c r="F6" s="499" t="s">
        <v>407</v>
      </c>
      <c r="G6" s="499"/>
      <c r="H6" s="499"/>
      <c r="I6" s="499"/>
      <c r="J6" s="195"/>
      <c r="K6" s="195"/>
      <c r="M6" s="191" t="s">
        <v>60</v>
      </c>
      <c r="N6" s="194" t="s">
        <v>61</v>
      </c>
    </row>
    <row r="7" spans="2:14" ht="30.75" customHeight="1" x14ac:dyDescent="0.2">
      <c r="B7" s="232" t="s">
        <v>244</v>
      </c>
      <c r="C7" s="231" t="s">
        <v>81</v>
      </c>
      <c r="D7" s="515" t="s">
        <v>245</v>
      </c>
      <c r="E7" s="515"/>
      <c r="F7" s="494" t="s">
        <v>374</v>
      </c>
      <c r="G7" s="494"/>
      <c r="H7" s="173" t="s">
        <v>246</v>
      </c>
      <c r="I7" s="231" t="s">
        <v>81</v>
      </c>
      <c r="J7" s="196"/>
      <c r="K7" s="196"/>
      <c r="M7" s="191" t="s">
        <v>65</v>
      </c>
      <c r="N7" s="194" t="s">
        <v>66</v>
      </c>
    </row>
    <row r="8" spans="2:14" ht="30.75" customHeight="1" x14ac:dyDescent="0.2">
      <c r="B8" s="232" t="s">
        <v>247</v>
      </c>
      <c r="C8" s="499" t="s">
        <v>289</v>
      </c>
      <c r="D8" s="499"/>
      <c r="E8" s="499"/>
      <c r="F8" s="499"/>
      <c r="G8" s="173" t="s">
        <v>248</v>
      </c>
      <c r="H8" s="509">
        <v>7550</v>
      </c>
      <c r="I8" s="509"/>
      <c r="J8" s="21"/>
      <c r="K8" s="21"/>
      <c r="M8" s="191" t="s">
        <v>69</v>
      </c>
      <c r="N8" s="194" t="s">
        <v>70</v>
      </c>
    </row>
    <row r="9" spans="2:14" ht="30.75" customHeight="1" x14ac:dyDescent="0.2">
      <c r="B9" s="232" t="s">
        <v>48</v>
      </c>
      <c r="C9" s="510" t="s">
        <v>69</v>
      </c>
      <c r="D9" s="510"/>
      <c r="E9" s="510"/>
      <c r="F9" s="510"/>
      <c r="G9" s="173" t="s">
        <v>249</v>
      </c>
      <c r="H9" s="511" t="s">
        <v>375</v>
      </c>
      <c r="I9" s="511"/>
      <c r="J9" s="22"/>
      <c r="K9" s="22"/>
      <c r="M9" s="197" t="s">
        <v>73</v>
      </c>
    </row>
    <row r="10" spans="2:14" ht="30.75" customHeight="1" x14ac:dyDescent="0.2">
      <c r="B10" s="232" t="s">
        <v>250</v>
      </c>
      <c r="C10" s="499" t="s">
        <v>376</v>
      </c>
      <c r="D10" s="499"/>
      <c r="E10" s="499"/>
      <c r="F10" s="499"/>
      <c r="G10" s="499"/>
      <c r="H10" s="499"/>
      <c r="I10" s="499"/>
      <c r="J10" s="198"/>
      <c r="K10" s="198"/>
      <c r="M10" s="197"/>
    </row>
    <row r="11" spans="2:14" ht="30.75" customHeight="1" x14ac:dyDescent="0.2">
      <c r="B11" s="232" t="s">
        <v>251</v>
      </c>
      <c r="C11" s="494" t="s">
        <v>291</v>
      </c>
      <c r="D11" s="494"/>
      <c r="E11" s="494"/>
      <c r="F11" s="494"/>
      <c r="G11" s="494"/>
      <c r="H11" s="494"/>
      <c r="I11" s="494"/>
      <c r="J11" s="196"/>
      <c r="K11" s="196"/>
      <c r="M11" s="197"/>
      <c r="N11" s="194" t="s">
        <v>76</v>
      </c>
    </row>
    <row r="12" spans="2:14" ht="30.75" customHeight="1" x14ac:dyDescent="0.2">
      <c r="B12" s="232" t="s">
        <v>254</v>
      </c>
      <c r="C12" s="582" t="s">
        <v>377</v>
      </c>
      <c r="D12" s="582"/>
      <c r="E12" s="582"/>
      <c r="F12" s="582"/>
      <c r="G12" s="173" t="s">
        <v>252</v>
      </c>
      <c r="H12" s="387" t="s">
        <v>91</v>
      </c>
      <c r="I12" s="387"/>
      <c r="J12" s="196"/>
      <c r="K12" s="196"/>
      <c r="M12" s="197" t="s">
        <v>80</v>
      </c>
      <c r="N12" s="194" t="s">
        <v>81</v>
      </c>
    </row>
    <row r="13" spans="2:14" ht="30.75" customHeight="1" x14ac:dyDescent="0.2">
      <c r="B13" s="232" t="s">
        <v>255</v>
      </c>
      <c r="C13" s="512" t="s">
        <v>293</v>
      </c>
      <c r="D13" s="512"/>
      <c r="E13" s="512"/>
      <c r="F13" s="512"/>
      <c r="G13" s="173" t="s">
        <v>253</v>
      </c>
      <c r="H13" s="494" t="s">
        <v>70</v>
      </c>
      <c r="I13" s="494"/>
      <c r="J13" s="196"/>
      <c r="K13" s="196"/>
      <c r="M13" s="197" t="s">
        <v>84</v>
      </c>
    </row>
    <row r="14" spans="2:14" ht="39.75" customHeight="1" x14ac:dyDescent="0.2">
      <c r="B14" s="232" t="s">
        <v>256</v>
      </c>
      <c r="C14" s="410" t="s">
        <v>378</v>
      </c>
      <c r="D14" s="410"/>
      <c r="E14" s="410"/>
      <c r="F14" s="410"/>
      <c r="G14" s="410"/>
      <c r="H14" s="410"/>
      <c r="I14" s="410"/>
      <c r="J14" s="198"/>
      <c r="K14" s="198"/>
      <c r="M14" s="197" t="s">
        <v>86</v>
      </c>
      <c r="N14" s="194"/>
    </row>
    <row r="15" spans="2:14" ht="30.75" customHeight="1" x14ac:dyDescent="0.2">
      <c r="B15" s="232" t="s">
        <v>257</v>
      </c>
      <c r="C15" s="385" t="s">
        <v>334</v>
      </c>
      <c r="D15" s="385"/>
      <c r="E15" s="385"/>
      <c r="F15" s="385"/>
      <c r="G15" s="385"/>
      <c r="H15" s="385"/>
      <c r="I15" s="385"/>
      <c r="J15" s="199"/>
      <c r="K15" s="199"/>
      <c r="M15" s="197" t="s">
        <v>88</v>
      </c>
      <c r="N15" s="194"/>
    </row>
    <row r="16" spans="2:14" ht="20.25" customHeight="1" x14ac:dyDescent="0.2">
      <c r="B16" s="232" t="s">
        <v>258</v>
      </c>
      <c r="C16" s="499" t="s">
        <v>379</v>
      </c>
      <c r="D16" s="499"/>
      <c r="E16" s="499"/>
      <c r="F16" s="499"/>
      <c r="G16" s="499"/>
      <c r="H16" s="499"/>
      <c r="I16" s="499"/>
      <c r="J16" s="200"/>
      <c r="K16" s="200"/>
      <c r="M16" s="197"/>
      <c r="N16" s="194"/>
    </row>
    <row r="17" spans="2:14" ht="30.75" customHeight="1" x14ac:dyDescent="0.2">
      <c r="B17" s="232" t="s">
        <v>259</v>
      </c>
      <c r="C17" s="494" t="s">
        <v>152</v>
      </c>
      <c r="D17" s="495"/>
      <c r="E17" s="495"/>
      <c r="F17" s="495"/>
      <c r="G17" s="495"/>
      <c r="H17" s="495"/>
      <c r="I17" s="495"/>
      <c r="J17" s="201"/>
      <c r="K17" s="201"/>
      <c r="M17" s="197" t="s">
        <v>91</v>
      </c>
      <c r="N17" s="194"/>
    </row>
    <row r="18" spans="2:14" ht="18" customHeight="1" x14ac:dyDescent="0.2">
      <c r="B18" s="496" t="s">
        <v>265</v>
      </c>
      <c r="C18" s="497" t="s">
        <v>237</v>
      </c>
      <c r="D18" s="497"/>
      <c r="E18" s="497"/>
      <c r="F18" s="498" t="s">
        <v>238</v>
      </c>
      <c r="G18" s="498"/>
      <c r="H18" s="498"/>
      <c r="I18" s="498"/>
      <c r="J18" s="28"/>
      <c r="K18" s="28"/>
      <c r="M18" s="197" t="s">
        <v>79</v>
      </c>
      <c r="N18" s="194"/>
    </row>
    <row r="19" spans="2:14" ht="39.75" customHeight="1" x14ac:dyDescent="0.2">
      <c r="B19" s="496"/>
      <c r="C19" s="499" t="s">
        <v>380</v>
      </c>
      <c r="D19" s="499"/>
      <c r="E19" s="499"/>
      <c r="F19" s="499" t="s">
        <v>381</v>
      </c>
      <c r="G19" s="499"/>
      <c r="H19" s="499"/>
      <c r="I19" s="499"/>
      <c r="J19" s="200"/>
      <c r="K19" s="200"/>
      <c r="M19" s="197" t="s">
        <v>95</v>
      </c>
      <c r="N19" s="194"/>
    </row>
    <row r="20" spans="2:14" ht="39.75" customHeight="1" x14ac:dyDescent="0.2">
      <c r="B20" s="227" t="s">
        <v>266</v>
      </c>
      <c r="C20" s="500" t="s">
        <v>152</v>
      </c>
      <c r="D20" s="501"/>
      <c r="E20" s="502"/>
      <c r="F20" s="387" t="s">
        <v>152</v>
      </c>
      <c r="G20" s="387"/>
      <c r="H20" s="387"/>
      <c r="I20" s="388"/>
      <c r="J20" s="196"/>
      <c r="K20" s="196"/>
      <c r="M20" s="197"/>
      <c r="N20" s="194"/>
    </row>
    <row r="21" spans="2:14" ht="42" customHeight="1" x14ac:dyDescent="0.2">
      <c r="B21" s="227" t="s">
        <v>267</v>
      </c>
      <c r="C21" s="503" t="s">
        <v>382</v>
      </c>
      <c r="D21" s="504"/>
      <c r="E21" s="505"/>
      <c r="F21" s="464" t="s">
        <v>383</v>
      </c>
      <c r="G21" s="465"/>
      <c r="H21" s="465"/>
      <c r="I21" s="506"/>
      <c r="J21" s="199"/>
      <c r="K21" s="199"/>
      <c r="M21" s="202"/>
      <c r="N21" s="194"/>
    </row>
    <row r="22" spans="2:14" ht="23.25" customHeight="1" x14ac:dyDescent="0.2">
      <c r="B22" s="227" t="s">
        <v>268</v>
      </c>
      <c r="C22" s="490">
        <v>44013</v>
      </c>
      <c r="D22" s="507"/>
      <c r="E22" s="508"/>
      <c r="F22" s="173" t="s">
        <v>384</v>
      </c>
      <c r="G22" s="234">
        <v>0.39</v>
      </c>
      <c r="H22" s="173" t="s">
        <v>275</v>
      </c>
      <c r="I22" s="235">
        <v>0</v>
      </c>
      <c r="J22" s="30"/>
      <c r="K22" s="30"/>
      <c r="M22" s="202"/>
    </row>
    <row r="23" spans="2:14" ht="27" customHeight="1" x14ac:dyDescent="0.2">
      <c r="B23" s="227" t="s">
        <v>269</v>
      </c>
      <c r="C23" s="490">
        <v>44196</v>
      </c>
      <c r="D23" s="465"/>
      <c r="E23" s="466"/>
      <c r="F23" s="173" t="s">
        <v>272</v>
      </c>
      <c r="G23" s="579">
        <v>10</v>
      </c>
      <c r="H23" s="580"/>
      <c r="I23" s="581"/>
      <c r="J23" s="31"/>
      <c r="K23" s="31"/>
      <c r="M23" s="202"/>
    </row>
    <row r="24" spans="2:14" ht="30.75" customHeight="1" x14ac:dyDescent="0.2">
      <c r="B24" s="228" t="s">
        <v>270</v>
      </c>
      <c r="C24" s="377" t="s">
        <v>88</v>
      </c>
      <c r="D24" s="378"/>
      <c r="E24" s="379"/>
      <c r="F24" s="174" t="s">
        <v>274</v>
      </c>
      <c r="G24" s="464" t="s">
        <v>223</v>
      </c>
      <c r="H24" s="465"/>
      <c r="I24" s="466"/>
      <c r="J24" s="28"/>
      <c r="K24" s="28"/>
      <c r="M24" s="202"/>
    </row>
    <row r="25" spans="2:14" ht="22.5" customHeight="1" x14ac:dyDescent="0.2">
      <c r="B25" s="467" t="s">
        <v>235</v>
      </c>
      <c r="C25" s="463"/>
      <c r="D25" s="463"/>
      <c r="E25" s="463"/>
      <c r="F25" s="463"/>
      <c r="G25" s="463"/>
      <c r="H25" s="463"/>
      <c r="I25" s="468"/>
      <c r="J25" s="193"/>
      <c r="K25" s="193"/>
      <c r="M25" s="202"/>
    </row>
    <row r="26" spans="2:14" ht="43.5" customHeight="1" x14ac:dyDescent="0.2">
      <c r="B26" s="175" t="s">
        <v>105</v>
      </c>
      <c r="C26" s="233" t="s">
        <v>261</v>
      </c>
      <c r="D26" s="233" t="s">
        <v>260</v>
      </c>
      <c r="E26" s="176" t="s">
        <v>264</v>
      </c>
      <c r="F26" s="233" t="s">
        <v>263</v>
      </c>
      <c r="G26" s="233" t="s">
        <v>262</v>
      </c>
      <c r="H26" s="176" t="s">
        <v>276</v>
      </c>
      <c r="I26" s="177" t="s">
        <v>273</v>
      </c>
      <c r="J26" s="200"/>
      <c r="K26" s="200"/>
      <c r="M26" s="202"/>
    </row>
    <row r="27" spans="2:14" ht="19.5" customHeight="1" x14ac:dyDescent="0.2">
      <c r="B27" s="178" t="s">
        <v>119</v>
      </c>
      <c r="C27" s="236">
        <f>0.36+0.36</f>
        <v>0.72</v>
      </c>
      <c r="D27" s="236">
        <v>0.72</v>
      </c>
      <c r="E27" s="189">
        <f t="shared" ref="E27:E32" si="0">D27/C27</f>
        <v>1</v>
      </c>
      <c r="F27" s="576">
        <f>SUM(C27:C32)</f>
        <v>10.02</v>
      </c>
      <c r="G27" s="576">
        <f>SUM(D27:D32)</f>
        <v>9.66</v>
      </c>
      <c r="H27" s="472">
        <f>G27/F27</f>
        <v>0.9640718562874252</v>
      </c>
      <c r="I27" s="472">
        <f>+H27+I22</f>
        <v>0.9640718562874252</v>
      </c>
      <c r="J27" s="38"/>
      <c r="K27" s="38"/>
    </row>
    <row r="28" spans="2:14" ht="19.5" customHeight="1" x14ac:dyDescent="0.2">
      <c r="B28" s="178" t="s">
        <v>120</v>
      </c>
      <c r="C28" s="236">
        <v>0.36</v>
      </c>
      <c r="D28" s="236">
        <v>0.36</v>
      </c>
      <c r="E28" s="189">
        <f t="shared" si="0"/>
        <v>1</v>
      </c>
      <c r="F28" s="577"/>
      <c r="G28" s="577"/>
      <c r="H28" s="473"/>
      <c r="I28" s="473"/>
      <c r="J28" s="38"/>
      <c r="K28" s="38"/>
    </row>
    <row r="29" spans="2:14" ht="19.5" customHeight="1" x14ac:dyDescent="0.2">
      <c r="B29" s="178" t="s">
        <v>121</v>
      </c>
      <c r="C29" s="237">
        <v>7.86</v>
      </c>
      <c r="D29" s="237">
        <v>7.86</v>
      </c>
      <c r="E29" s="189">
        <f t="shared" si="0"/>
        <v>1</v>
      </c>
      <c r="F29" s="577"/>
      <c r="G29" s="577"/>
      <c r="H29" s="473"/>
      <c r="I29" s="473"/>
      <c r="J29" s="38"/>
      <c r="K29" s="38"/>
    </row>
    <row r="30" spans="2:14" ht="19.5" customHeight="1" x14ac:dyDescent="0.2">
      <c r="B30" s="178" t="s">
        <v>122</v>
      </c>
      <c r="C30" s="236">
        <v>0.36</v>
      </c>
      <c r="D30" s="236">
        <v>0.36</v>
      </c>
      <c r="E30" s="189">
        <f t="shared" si="0"/>
        <v>1</v>
      </c>
      <c r="F30" s="577"/>
      <c r="G30" s="577"/>
      <c r="H30" s="473"/>
      <c r="I30" s="473"/>
      <c r="J30" s="38"/>
      <c r="K30" s="38"/>
    </row>
    <row r="31" spans="2:14" ht="19.5" customHeight="1" x14ac:dyDescent="0.2">
      <c r="B31" s="178" t="s">
        <v>123</v>
      </c>
      <c r="C31" s="236">
        <v>0.36</v>
      </c>
      <c r="D31" s="236">
        <v>0.36</v>
      </c>
      <c r="E31" s="189">
        <f t="shared" si="0"/>
        <v>1</v>
      </c>
      <c r="F31" s="577"/>
      <c r="G31" s="577"/>
      <c r="H31" s="473"/>
      <c r="I31" s="473"/>
      <c r="J31" s="38"/>
      <c r="K31" s="38"/>
    </row>
    <row r="32" spans="2:14" ht="19.5" customHeight="1" x14ac:dyDescent="0.2">
      <c r="B32" s="178" t="s">
        <v>124</v>
      </c>
      <c r="C32" s="236">
        <v>0.36</v>
      </c>
      <c r="D32" s="236"/>
      <c r="E32" s="189">
        <f t="shared" si="0"/>
        <v>0</v>
      </c>
      <c r="F32" s="578"/>
      <c r="G32" s="578"/>
      <c r="H32" s="474"/>
      <c r="I32" s="474"/>
      <c r="J32" s="38"/>
      <c r="K32" s="38"/>
    </row>
    <row r="33" spans="2:11" ht="52.5" customHeight="1" x14ac:dyDescent="0.2">
      <c r="B33" s="179" t="s">
        <v>277</v>
      </c>
      <c r="C33" s="238"/>
      <c r="D33" s="239"/>
      <c r="E33" s="239"/>
      <c r="F33" s="239"/>
      <c r="G33" s="239"/>
      <c r="H33" s="239"/>
      <c r="I33" s="240"/>
      <c r="J33" s="203"/>
      <c r="K33" s="203"/>
    </row>
    <row r="34" spans="2:11" ht="34.5" customHeight="1" x14ac:dyDescent="0.2">
      <c r="B34" s="478"/>
      <c r="C34" s="479"/>
      <c r="D34" s="479"/>
      <c r="E34" s="479"/>
      <c r="F34" s="479"/>
      <c r="G34" s="479"/>
      <c r="H34" s="479"/>
      <c r="I34" s="480"/>
      <c r="J34" s="193"/>
      <c r="K34" s="193"/>
    </row>
    <row r="35" spans="2:11" ht="34.5" customHeight="1" x14ac:dyDescent="0.2">
      <c r="B35" s="481"/>
      <c r="C35" s="482"/>
      <c r="D35" s="482"/>
      <c r="E35" s="482"/>
      <c r="F35" s="482"/>
      <c r="G35" s="482"/>
      <c r="H35" s="482"/>
      <c r="I35" s="483"/>
      <c r="J35" s="203"/>
      <c r="K35" s="203"/>
    </row>
    <row r="36" spans="2:11" ht="34.5" customHeight="1" x14ac:dyDescent="0.2">
      <c r="B36" s="481"/>
      <c r="C36" s="482"/>
      <c r="D36" s="482"/>
      <c r="E36" s="482"/>
      <c r="F36" s="482"/>
      <c r="G36" s="482"/>
      <c r="H36" s="482"/>
      <c r="I36" s="483"/>
      <c r="J36" s="203"/>
      <c r="K36" s="203"/>
    </row>
    <row r="37" spans="2:11" ht="34.5" customHeight="1" x14ac:dyDescent="0.2">
      <c r="B37" s="481"/>
      <c r="C37" s="482"/>
      <c r="D37" s="482"/>
      <c r="E37" s="482"/>
      <c r="F37" s="482"/>
      <c r="G37" s="482"/>
      <c r="H37" s="482"/>
      <c r="I37" s="483"/>
      <c r="J37" s="203"/>
      <c r="K37" s="203"/>
    </row>
    <row r="38" spans="2:11" ht="34.5" customHeight="1" x14ac:dyDescent="0.2">
      <c r="B38" s="484"/>
      <c r="C38" s="485"/>
      <c r="D38" s="485"/>
      <c r="E38" s="485"/>
      <c r="F38" s="485"/>
      <c r="G38" s="485"/>
      <c r="H38" s="485"/>
      <c r="I38" s="486"/>
      <c r="J38" s="192"/>
      <c r="K38" s="192"/>
    </row>
    <row r="39" spans="2:11" ht="129" customHeight="1" x14ac:dyDescent="0.2">
      <c r="B39" s="232" t="s">
        <v>278</v>
      </c>
      <c r="C39" s="530" t="s">
        <v>385</v>
      </c>
      <c r="D39" s="531"/>
      <c r="E39" s="531"/>
      <c r="F39" s="531"/>
      <c r="G39" s="531"/>
      <c r="H39" s="531"/>
      <c r="I39" s="532"/>
      <c r="J39" s="204"/>
      <c r="K39" s="204"/>
    </row>
    <row r="40" spans="2:11" ht="32.25" customHeight="1" x14ac:dyDescent="0.2">
      <c r="B40" s="232" t="s">
        <v>279</v>
      </c>
      <c r="C40" s="530" t="s">
        <v>386</v>
      </c>
      <c r="D40" s="531"/>
      <c r="E40" s="531"/>
      <c r="F40" s="531"/>
      <c r="G40" s="531"/>
      <c r="H40" s="531"/>
      <c r="I40" s="532"/>
      <c r="J40" s="204"/>
      <c r="K40" s="204"/>
    </row>
    <row r="41" spans="2:11" ht="89.25" customHeight="1" x14ac:dyDescent="0.2">
      <c r="B41" s="180" t="s">
        <v>280</v>
      </c>
      <c r="C41" s="533" t="s">
        <v>387</v>
      </c>
      <c r="D41" s="534"/>
      <c r="E41" s="534"/>
      <c r="F41" s="534"/>
      <c r="G41" s="534"/>
      <c r="H41" s="534"/>
      <c r="I41" s="535"/>
      <c r="J41" s="204"/>
      <c r="K41" s="204"/>
    </row>
    <row r="42" spans="2:11" ht="22.5" customHeight="1" x14ac:dyDescent="0.2">
      <c r="B42" s="463" t="s">
        <v>236</v>
      </c>
      <c r="C42" s="463"/>
      <c r="D42" s="463"/>
      <c r="E42" s="463"/>
      <c r="F42" s="463"/>
      <c r="G42" s="463"/>
      <c r="H42" s="463"/>
      <c r="I42" s="463"/>
      <c r="J42" s="204"/>
      <c r="K42" s="204"/>
    </row>
    <row r="43" spans="2:11" ht="22.5" customHeight="1" x14ac:dyDescent="0.2">
      <c r="B43" s="460" t="s">
        <v>281</v>
      </c>
      <c r="C43" s="230" t="s">
        <v>282</v>
      </c>
      <c r="D43" s="462" t="s">
        <v>283</v>
      </c>
      <c r="E43" s="462"/>
      <c r="F43" s="462"/>
      <c r="G43" s="462" t="s">
        <v>284</v>
      </c>
      <c r="H43" s="462"/>
      <c r="I43" s="462"/>
      <c r="J43" s="205"/>
      <c r="K43" s="205"/>
    </row>
    <row r="44" spans="2:11" ht="30.75" customHeight="1" x14ac:dyDescent="0.2">
      <c r="B44" s="461"/>
      <c r="C44" s="206">
        <v>44172</v>
      </c>
      <c r="D44" s="459"/>
      <c r="E44" s="459"/>
      <c r="F44" s="459"/>
      <c r="G44" s="459"/>
      <c r="H44" s="459"/>
      <c r="I44" s="459"/>
      <c r="J44" s="205"/>
      <c r="K44" s="205"/>
    </row>
    <row r="45" spans="2:11" ht="32.25" customHeight="1" x14ac:dyDescent="0.2">
      <c r="B45" s="181" t="s">
        <v>285</v>
      </c>
      <c r="C45" s="459" t="s">
        <v>388</v>
      </c>
      <c r="D45" s="459"/>
      <c r="E45" s="459"/>
      <c r="F45" s="459"/>
      <c r="G45" s="459"/>
      <c r="H45" s="459"/>
      <c r="I45" s="459"/>
      <c r="J45" s="207"/>
      <c r="K45" s="207"/>
    </row>
    <row r="46" spans="2:11" ht="28.5" customHeight="1" x14ac:dyDescent="0.2">
      <c r="B46" s="173" t="s">
        <v>286</v>
      </c>
      <c r="C46" s="500" t="s">
        <v>389</v>
      </c>
      <c r="D46" s="501"/>
      <c r="E46" s="501"/>
      <c r="F46" s="501"/>
      <c r="G46" s="501"/>
      <c r="H46" s="501"/>
      <c r="I46" s="502"/>
      <c r="J46" s="207"/>
      <c r="K46" s="207"/>
    </row>
    <row r="47" spans="2:11" ht="30" customHeight="1" x14ac:dyDescent="0.2">
      <c r="B47" s="180" t="s">
        <v>287</v>
      </c>
      <c r="C47" s="459" t="s">
        <v>374</v>
      </c>
      <c r="D47" s="459"/>
      <c r="E47" s="459"/>
      <c r="F47" s="459"/>
      <c r="G47" s="459"/>
      <c r="H47" s="459"/>
      <c r="I47" s="459"/>
      <c r="J47" s="208"/>
      <c r="K47" s="208"/>
    </row>
    <row r="48" spans="2:11" ht="31.5" customHeight="1" x14ac:dyDescent="0.2">
      <c r="B48" s="180" t="s">
        <v>288</v>
      </c>
      <c r="C48" s="459"/>
      <c r="D48" s="459"/>
      <c r="E48" s="459"/>
      <c r="F48" s="459"/>
      <c r="G48" s="459"/>
      <c r="H48" s="459"/>
      <c r="I48" s="459"/>
      <c r="J48" s="209"/>
      <c r="K48" s="209"/>
    </row>
    <row r="49" spans="2:11" x14ac:dyDescent="0.2">
      <c r="B49" s="47"/>
      <c r="C49" s="210"/>
      <c r="D49" s="210"/>
      <c r="E49" s="211"/>
      <c r="F49" s="211"/>
      <c r="G49" s="48"/>
      <c r="H49" s="49"/>
      <c r="I49" s="210"/>
      <c r="J49" s="209"/>
      <c r="K49" s="209"/>
    </row>
    <row r="50" spans="2:11" x14ac:dyDescent="0.2">
      <c r="B50" s="47"/>
      <c r="C50" s="210"/>
      <c r="D50" s="210"/>
      <c r="E50" s="211"/>
      <c r="F50" s="211"/>
      <c r="G50" s="48"/>
      <c r="H50" s="49"/>
      <c r="I50" s="210"/>
      <c r="J50" s="209"/>
      <c r="K50" s="209"/>
    </row>
    <row r="51" spans="2:11" x14ac:dyDescent="0.2">
      <c r="B51" s="47"/>
      <c r="C51" s="210"/>
      <c r="D51" s="210"/>
      <c r="E51" s="211"/>
      <c r="F51" s="211"/>
      <c r="G51" s="48"/>
      <c r="H51" s="49"/>
      <c r="I51" s="210"/>
      <c r="J51" s="209"/>
      <c r="K51" s="209"/>
    </row>
    <row r="52" spans="2:11" x14ac:dyDescent="0.2">
      <c r="B52" s="47"/>
      <c r="C52" s="210"/>
      <c r="D52" s="210"/>
      <c r="E52" s="211"/>
      <c r="F52" s="211"/>
      <c r="G52" s="48"/>
      <c r="H52" s="49"/>
      <c r="I52" s="210"/>
      <c r="J52" s="209"/>
      <c r="K52" s="209"/>
    </row>
    <row r="53" spans="2:11" x14ac:dyDescent="0.2">
      <c r="B53" s="47"/>
      <c r="C53" s="210"/>
      <c r="D53" s="210"/>
      <c r="E53" s="211"/>
      <c r="F53" s="211"/>
      <c r="G53" s="48"/>
      <c r="H53" s="49"/>
      <c r="I53" s="210"/>
      <c r="J53" s="209"/>
      <c r="K53" s="209"/>
    </row>
    <row r="54" spans="2:11" ht="25.5" customHeight="1" x14ac:dyDescent="0.2">
      <c r="B54" s="47"/>
      <c r="C54" s="210"/>
      <c r="D54" s="210"/>
      <c r="E54" s="211"/>
      <c r="F54" s="211"/>
      <c r="G54" s="48"/>
      <c r="H54" s="49"/>
      <c r="I54" s="210"/>
      <c r="J54" s="209"/>
      <c r="K54" s="209"/>
    </row>
  </sheetData>
  <sheetProtection algorithmName="SHA-512" hashValue="q5bdmgwkh1Nt6mJBOeswlcLsFn4cCGfUE0SVYdgmKuRfSoIxHnRMxj+Cw0zksq/SFKAzvAJWDx8WW+h5l+ohXg==" saltValue="fV2g8/fQ9PauoOlOsFIrY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2"/>
    <mergeCell ref="G27:G32"/>
    <mergeCell ref="H27:H32"/>
    <mergeCell ref="I27:I32"/>
    <mergeCell ref="C45:I45"/>
    <mergeCell ref="C46:I46"/>
    <mergeCell ref="C47:I47"/>
    <mergeCell ref="C48:I48"/>
    <mergeCell ref="B34:I38"/>
    <mergeCell ref="C39:I39"/>
    <mergeCell ref="C40:I40"/>
    <mergeCell ref="C41:I41"/>
    <mergeCell ref="B42:I42"/>
    <mergeCell ref="B43:B44"/>
    <mergeCell ref="D43:F43"/>
    <mergeCell ref="G43:I43"/>
    <mergeCell ref="D44:F44"/>
    <mergeCell ref="G44:I44"/>
  </mergeCells>
  <dataValidations count="7">
    <dataValidation type="list" allowBlank="1" showInputMessage="1" showErrorMessage="1" sqref="C7 I7" xr:uid="{D644E3CE-296E-438B-A616-8F25C03AF5A1}">
      <formula1>$N$11:$N$12</formula1>
    </dataValidation>
    <dataValidation type="list" allowBlank="1" showInputMessage="1" showErrorMessage="1" sqref="H13:I13" xr:uid="{259FE5FC-7B46-4464-B6F7-7DF8B3A4D0B7}">
      <formula1>$N$5:$N$8</formula1>
    </dataValidation>
    <dataValidation type="list" allowBlank="1" showInputMessage="1" showErrorMessage="1" sqref="C9:F9" xr:uid="{D93068E9-3C08-4230-B798-05F711220F7C}">
      <formula1>$M$6:$M$9</formula1>
    </dataValidation>
    <dataValidation type="list" allowBlank="1" showInputMessage="1" showErrorMessage="1" sqref="C24:E24" xr:uid="{A27BF869-E8A1-43B9-95E5-7B7B3E5ED078}">
      <formula1>$M$12:$M$15</formula1>
    </dataValidation>
    <dataValidation type="list" allowBlank="1" showInputMessage="1" showErrorMessage="1" sqref="H12:I12" xr:uid="{D987F202-7B71-42E5-8015-523A17FC8DBE}">
      <formula1>M17:M19</formula1>
    </dataValidation>
    <dataValidation type="list" showDropDown="1" showInputMessage="1" showErrorMessage="1" sqref="K12" xr:uid="{90F24A14-0C34-4DC3-A7C4-2ACE2E13FEF1}">
      <formula1>O17:O19</formula1>
    </dataValidation>
    <dataValidation type="list" allowBlank="1" showInputMessage="1" showErrorMessage="1" sqref="J10:K10" xr:uid="{2DD56716-FEF2-45F4-A9AA-A3DB76D991F4}">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3692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3692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D8C4-546E-4E90-BCF1-C2AFDE3A48C1}">
  <sheetPr>
    <tabColor theme="3" tint="0.79998168889431442"/>
  </sheetPr>
  <dimension ref="B1:X54"/>
  <sheetViews>
    <sheetView topLeftCell="A26" zoomScaleNormal="100" zoomScalePageLayoutView="80" workbookViewId="0">
      <selection activeCell="D31" sqref="D3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16"/>
      <c r="C1" s="417" t="s">
        <v>25</v>
      </c>
      <c r="D1" s="417"/>
      <c r="E1" s="417"/>
      <c r="F1" s="417"/>
      <c r="G1" s="417"/>
      <c r="H1" s="417"/>
      <c r="I1" s="517"/>
      <c r="J1" s="190"/>
      <c r="K1" s="190"/>
      <c r="M1" s="191" t="s">
        <v>47</v>
      </c>
    </row>
    <row r="2" spans="2:14" ht="37.5" customHeight="1" x14ac:dyDescent="0.2">
      <c r="B2" s="516"/>
      <c r="C2" s="417" t="s">
        <v>239</v>
      </c>
      <c r="D2" s="417"/>
      <c r="E2" s="417"/>
      <c r="F2" s="417"/>
      <c r="G2" s="417"/>
      <c r="H2" s="417"/>
      <c r="I2" s="517"/>
      <c r="J2" s="190"/>
      <c r="K2" s="190"/>
      <c r="M2" s="191" t="s">
        <v>48</v>
      </c>
    </row>
    <row r="3" spans="2:14" ht="37.5" customHeight="1" x14ac:dyDescent="0.2">
      <c r="B3" s="516"/>
      <c r="C3" s="417" t="s">
        <v>240</v>
      </c>
      <c r="D3" s="417"/>
      <c r="E3" s="417"/>
      <c r="F3" s="417" t="s">
        <v>241</v>
      </c>
      <c r="G3" s="417"/>
      <c r="H3" s="417"/>
      <c r="I3" s="517"/>
      <c r="J3" s="190"/>
      <c r="K3" s="190"/>
      <c r="M3" s="191" t="s">
        <v>50</v>
      </c>
    </row>
    <row r="4" spans="2:14" ht="23.25" customHeight="1" x14ac:dyDescent="0.2">
      <c r="B4" s="513"/>
      <c r="C4" s="513"/>
      <c r="D4" s="513"/>
      <c r="E4" s="513"/>
      <c r="F4" s="513"/>
      <c r="G4" s="513"/>
      <c r="H4" s="513"/>
      <c r="I4" s="513"/>
      <c r="J4" s="192"/>
      <c r="K4" s="192"/>
    </row>
    <row r="5" spans="2:14" ht="24" customHeight="1" x14ac:dyDescent="0.2">
      <c r="B5" s="514" t="s">
        <v>234</v>
      </c>
      <c r="C5" s="514"/>
      <c r="D5" s="514"/>
      <c r="E5" s="514"/>
      <c r="F5" s="514"/>
      <c r="G5" s="514"/>
      <c r="H5" s="514"/>
      <c r="I5" s="514"/>
      <c r="J5" s="193"/>
      <c r="K5" s="193"/>
      <c r="N5" s="194" t="s">
        <v>57</v>
      </c>
    </row>
    <row r="6" spans="2:14" ht="30.75" customHeight="1" x14ac:dyDescent="0.2">
      <c r="B6" s="225" t="s">
        <v>242</v>
      </c>
      <c r="C6" s="224">
        <v>5</v>
      </c>
      <c r="D6" s="515" t="s">
        <v>243</v>
      </c>
      <c r="E6" s="515"/>
      <c r="F6" s="499" t="s">
        <v>299</v>
      </c>
      <c r="G6" s="499"/>
      <c r="H6" s="499"/>
      <c r="I6" s="499"/>
      <c r="J6" s="195"/>
      <c r="K6" s="195"/>
      <c r="M6" s="191" t="s">
        <v>60</v>
      </c>
      <c r="N6" s="194" t="s">
        <v>61</v>
      </c>
    </row>
    <row r="7" spans="2:14" ht="30.75" customHeight="1" x14ac:dyDescent="0.2">
      <c r="B7" s="225" t="s">
        <v>244</v>
      </c>
      <c r="C7" s="224" t="s">
        <v>81</v>
      </c>
      <c r="D7" s="515" t="s">
        <v>245</v>
      </c>
      <c r="E7" s="515"/>
      <c r="F7" s="499" t="s">
        <v>319</v>
      </c>
      <c r="G7" s="499"/>
      <c r="H7" s="173" t="s">
        <v>246</v>
      </c>
      <c r="I7" s="224" t="s">
        <v>81</v>
      </c>
      <c r="J7" s="196"/>
      <c r="K7" s="196"/>
      <c r="M7" s="191" t="s">
        <v>65</v>
      </c>
      <c r="N7" s="194" t="s">
        <v>66</v>
      </c>
    </row>
    <row r="8" spans="2:14" ht="30.75" customHeight="1" x14ac:dyDescent="0.2">
      <c r="B8" s="225" t="s">
        <v>247</v>
      </c>
      <c r="C8" s="499" t="s">
        <v>289</v>
      </c>
      <c r="D8" s="499"/>
      <c r="E8" s="499"/>
      <c r="F8" s="499"/>
      <c r="G8" s="173" t="s">
        <v>248</v>
      </c>
      <c r="H8" s="509">
        <v>7550</v>
      </c>
      <c r="I8" s="509"/>
      <c r="J8" s="21"/>
      <c r="K8" s="21"/>
      <c r="M8" s="191" t="s">
        <v>69</v>
      </c>
      <c r="N8" s="194" t="s">
        <v>70</v>
      </c>
    </row>
    <row r="9" spans="2:14" ht="30.75" customHeight="1" x14ac:dyDescent="0.2">
      <c r="B9" s="225" t="s">
        <v>48</v>
      </c>
      <c r="C9" s="510" t="s">
        <v>60</v>
      </c>
      <c r="D9" s="510"/>
      <c r="E9" s="510"/>
      <c r="F9" s="510"/>
      <c r="G9" s="173" t="s">
        <v>249</v>
      </c>
      <c r="H9" s="511" t="s">
        <v>335</v>
      </c>
      <c r="I9" s="511"/>
      <c r="J9" s="22"/>
      <c r="K9" s="22"/>
      <c r="M9" s="197" t="s">
        <v>73</v>
      </c>
    </row>
    <row r="10" spans="2:14" ht="30.75" customHeight="1" x14ac:dyDescent="0.2">
      <c r="B10" s="225" t="s">
        <v>250</v>
      </c>
      <c r="C10" s="499" t="s">
        <v>320</v>
      </c>
      <c r="D10" s="499"/>
      <c r="E10" s="499"/>
      <c r="F10" s="499"/>
      <c r="G10" s="499"/>
      <c r="H10" s="499"/>
      <c r="I10" s="499"/>
      <c r="J10" s="198"/>
      <c r="K10" s="198"/>
      <c r="M10" s="197"/>
    </row>
    <row r="11" spans="2:14" ht="30.75" customHeight="1" x14ac:dyDescent="0.2">
      <c r="B11" s="225" t="s">
        <v>251</v>
      </c>
      <c r="C11" s="494" t="str">
        <f>'[7]Proyecto 7550'!$E$53</f>
        <v>Realizar el fortalecimiento institucional de la estructura orgánica y funcional de la SDA, IDIGER, JBB, E IDPYBA</v>
      </c>
      <c r="D11" s="494"/>
      <c r="E11" s="494"/>
      <c r="F11" s="494"/>
      <c r="G11" s="494"/>
      <c r="H11" s="494"/>
      <c r="I11" s="494"/>
      <c r="J11" s="196"/>
      <c r="K11" s="196"/>
      <c r="M11" s="197"/>
      <c r="N11" s="194" t="s">
        <v>76</v>
      </c>
    </row>
    <row r="12" spans="2:14" ht="30.75" customHeight="1" x14ac:dyDescent="0.2">
      <c r="B12" s="225" t="s">
        <v>254</v>
      </c>
      <c r="C12" s="385" t="s">
        <v>321</v>
      </c>
      <c r="D12" s="385"/>
      <c r="E12" s="385"/>
      <c r="F12" s="385"/>
      <c r="G12" s="173" t="s">
        <v>252</v>
      </c>
      <c r="H12" s="387" t="s">
        <v>91</v>
      </c>
      <c r="I12" s="387"/>
      <c r="J12" s="196"/>
      <c r="K12" s="196"/>
      <c r="M12" s="197" t="s">
        <v>80</v>
      </c>
      <c r="N12" s="194" t="s">
        <v>81</v>
      </c>
    </row>
    <row r="13" spans="2:14" ht="30.75" customHeight="1" x14ac:dyDescent="0.2">
      <c r="B13" s="225" t="s">
        <v>255</v>
      </c>
      <c r="C13" s="512" t="s">
        <v>293</v>
      </c>
      <c r="D13" s="512"/>
      <c r="E13" s="512"/>
      <c r="F13" s="512"/>
      <c r="G13" s="173" t="s">
        <v>253</v>
      </c>
      <c r="H13" s="494" t="s">
        <v>57</v>
      </c>
      <c r="I13" s="494"/>
      <c r="J13" s="196"/>
      <c r="K13" s="196"/>
      <c r="M13" s="197" t="s">
        <v>84</v>
      </c>
    </row>
    <row r="14" spans="2:14" ht="64.5" customHeight="1" x14ac:dyDescent="0.2">
      <c r="B14" s="225" t="s">
        <v>256</v>
      </c>
      <c r="C14" s="600" t="s">
        <v>322</v>
      </c>
      <c r="D14" s="601"/>
      <c r="E14" s="601"/>
      <c r="F14" s="601"/>
      <c r="G14" s="601"/>
      <c r="H14" s="601"/>
      <c r="I14" s="601"/>
      <c r="J14" s="198"/>
      <c r="K14" s="198"/>
      <c r="M14" s="197" t="s">
        <v>86</v>
      </c>
      <c r="N14" s="194"/>
    </row>
    <row r="15" spans="2:14" ht="30.75" customHeight="1" x14ac:dyDescent="0.2">
      <c r="B15" s="225" t="s">
        <v>257</v>
      </c>
      <c r="C15" s="385" t="s">
        <v>323</v>
      </c>
      <c r="D15" s="385"/>
      <c r="E15" s="385"/>
      <c r="F15" s="385"/>
      <c r="G15" s="385"/>
      <c r="H15" s="385"/>
      <c r="I15" s="385"/>
      <c r="J15" s="199"/>
      <c r="K15" s="199"/>
      <c r="M15" s="197" t="s">
        <v>88</v>
      </c>
      <c r="N15" s="194"/>
    </row>
    <row r="16" spans="2:14" ht="20.25" customHeight="1" x14ac:dyDescent="0.2">
      <c r="B16" s="225" t="s">
        <v>258</v>
      </c>
      <c r="C16" s="499" t="s">
        <v>351</v>
      </c>
      <c r="D16" s="499"/>
      <c r="E16" s="499"/>
      <c r="F16" s="499"/>
      <c r="G16" s="499"/>
      <c r="H16" s="499"/>
      <c r="I16" s="499"/>
      <c r="J16" s="200"/>
      <c r="K16" s="200"/>
      <c r="M16" s="197"/>
      <c r="N16" s="194"/>
    </row>
    <row r="17" spans="2:14" ht="30.75" customHeight="1" x14ac:dyDescent="0.2">
      <c r="B17" s="225" t="s">
        <v>259</v>
      </c>
      <c r="C17" s="494" t="s">
        <v>152</v>
      </c>
      <c r="D17" s="495"/>
      <c r="E17" s="495"/>
      <c r="F17" s="495"/>
      <c r="G17" s="495"/>
      <c r="H17" s="495"/>
      <c r="I17" s="495"/>
      <c r="J17" s="201"/>
      <c r="K17" s="201"/>
      <c r="M17" s="197" t="s">
        <v>91</v>
      </c>
      <c r="N17" s="194"/>
    </row>
    <row r="18" spans="2:14" ht="18" customHeight="1" x14ac:dyDescent="0.2">
      <c r="B18" s="496" t="s">
        <v>265</v>
      </c>
      <c r="C18" s="497" t="s">
        <v>237</v>
      </c>
      <c r="D18" s="497"/>
      <c r="E18" s="497"/>
      <c r="F18" s="498" t="s">
        <v>238</v>
      </c>
      <c r="G18" s="498"/>
      <c r="H18" s="498"/>
      <c r="I18" s="498"/>
      <c r="J18" s="28"/>
      <c r="K18" s="28"/>
      <c r="M18" s="197" t="s">
        <v>79</v>
      </c>
      <c r="N18" s="194"/>
    </row>
    <row r="19" spans="2:14" ht="39.75" customHeight="1" x14ac:dyDescent="0.2">
      <c r="B19" s="496"/>
      <c r="C19" s="499" t="s">
        <v>325</v>
      </c>
      <c r="D19" s="499"/>
      <c r="E19" s="499"/>
      <c r="F19" s="499" t="s">
        <v>326</v>
      </c>
      <c r="G19" s="499"/>
      <c r="H19" s="499"/>
      <c r="I19" s="499"/>
      <c r="J19" s="200"/>
      <c r="K19" s="200"/>
      <c r="M19" s="197" t="s">
        <v>95</v>
      </c>
      <c r="N19" s="194"/>
    </row>
    <row r="20" spans="2:14" ht="39.75" customHeight="1" x14ac:dyDescent="0.2">
      <c r="B20" s="227" t="s">
        <v>266</v>
      </c>
      <c r="C20" s="500" t="s">
        <v>327</v>
      </c>
      <c r="D20" s="501"/>
      <c r="E20" s="502"/>
      <c r="F20" s="387" t="s">
        <v>327</v>
      </c>
      <c r="G20" s="387"/>
      <c r="H20" s="387"/>
      <c r="I20" s="388"/>
      <c r="J20" s="196"/>
      <c r="K20" s="196"/>
      <c r="M20" s="197"/>
      <c r="N20" s="194"/>
    </row>
    <row r="21" spans="2:14" ht="194.25" customHeight="1" x14ac:dyDescent="0.2">
      <c r="B21" s="227" t="s">
        <v>267</v>
      </c>
      <c r="C21" s="503" t="s">
        <v>328</v>
      </c>
      <c r="D21" s="504"/>
      <c r="E21" s="505"/>
      <c r="F21" s="597" t="s">
        <v>329</v>
      </c>
      <c r="G21" s="598"/>
      <c r="H21" s="598"/>
      <c r="I21" s="599"/>
      <c r="J21" s="199"/>
      <c r="K21" s="199"/>
      <c r="M21" s="202"/>
      <c r="N21" s="194"/>
    </row>
    <row r="22" spans="2:14" ht="23.25" customHeight="1" x14ac:dyDescent="0.2">
      <c r="B22" s="227" t="s">
        <v>268</v>
      </c>
      <c r="C22" s="490">
        <v>44013</v>
      </c>
      <c r="D22" s="507"/>
      <c r="E22" s="508"/>
      <c r="F22" s="173" t="s">
        <v>271</v>
      </c>
      <c r="G22" s="182">
        <v>0</v>
      </c>
      <c r="H22" s="173" t="s">
        <v>275</v>
      </c>
      <c r="I22" s="183">
        <v>0</v>
      </c>
      <c r="J22" s="30"/>
      <c r="K22" s="30"/>
      <c r="M22" s="202"/>
    </row>
    <row r="23" spans="2:14" ht="27" customHeight="1" x14ac:dyDescent="0.2">
      <c r="B23" s="227" t="s">
        <v>269</v>
      </c>
      <c r="C23" s="490">
        <v>44196</v>
      </c>
      <c r="D23" s="465"/>
      <c r="E23" s="466"/>
      <c r="F23" s="173" t="s">
        <v>272</v>
      </c>
      <c r="G23" s="491">
        <v>0.1</v>
      </c>
      <c r="H23" s="492"/>
      <c r="I23" s="493"/>
      <c r="J23" s="31"/>
      <c r="K23" s="31"/>
      <c r="M23" s="202"/>
    </row>
    <row r="24" spans="2:14" ht="30.75" customHeight="1" x14ac:dyDescent="0.2">
      <c r="B24" s="228" t="s">
        <v>270</v>
      </c>
      <c r="C24" s="377" t="s">
        <v>88</v>
      </c>
      <c r="D24" s="378"/>
      <c r="E24" s="379"/>
      <c r="F24" s="174" t="s">
        <v>274</v>
      </c>
      <c r="G24" s="464" t="s">
        <v>223</v>
      </c>
      <c r="H24" s="465"/>
      <c r="I24" s="466"/>
      <c r="J24" s="28"/>
      <c r="K24" s="28"/>
      <c r="M24" s="202"/>
    </row>
    <row r="25" spans="2:14" ht="22.5" customHeight="1" x14ac:dyDescent="0.2">
      <c r="B25" s="467" t="s">
        <v>235</v>
      </c>
      <c r="C25" s="463"/>
      <c r="D25" s="463"/>
      <c r="E25" s="463"/>
      <c r="F25" s="463"/>
      <c r="G25" s="463"/>
      <c r="H25" s="463"/>
      <c r="I25" s="468"/>
      <c r="J25" s="193"/>
      <c r="K25" s="193"/>
      <c r="M25" s="202"/>
    </row>
    <row r="26" spans="2:14" ht="43.5" customHeight="1" x14ac:dyDescent="0.2">
      <c r="B26" s="175" t="s">
        <v>105</v>
      </c>
      <c r="C26" s="223" t="s">
        <v>261</v>
      </c>
      <c r="D26" s="223" t="s">
        <v>260</v>
      </c>
      <c r="E26" s="176" t="s">
        <v>264</v>
      </c>
      <c r="F26" s="223" t="s">
        <v>263</v>
      </c>
      <c r="G26" s="223" t="s">
        <v>262</v>
      </c>
      <c r="H26" s="176" t="s">
        <v>276</v>
      </c>
      <c r="I26" s="177" t="s">
        <v>273</v>
      </c>
      <c r="J26" s="200"/>
      <c r="K26" s="200"/>
      <c r="M26" s="202"/>
    </row>
    <row r="27" spans="2:14" ht="19.5" customHeight="1" x14ac:dyDescent="0.2">
      <c r="B27" s="178" t="s">
        <v>119</v>
      </c>
      <c r="C27" s="212">
        <v>2.86E-2</v>
      </c>
      <c r="D27" s="188">
        <v>2.86E-2</v>
      </c>
      <c r="E27" s="213">
        <f t="shared" ref="E27:E32" si="0">D27/C27</f>
        <v>1</v>
      </c>
      <c r="F27" s="470">
        <f>+SUM(C27:C32)</f>
        <v>0.10010000000000002</v>
      </c>
      <c r="G27" s="470">
        <f>+SUM(D27:D32)</f>
        <v>8.5800000000000015E-2</v>
      </c>
      <c r="H27" s="473">
        <f>+G27/F27</f>
        <v>0.8571428571428571</v>
      </c>
      <c r="I27" s="473">
        <f>+H27+I22</f>
        <v>0.8571428571428571</v>
      </c>
      <c r="J27" s="38"/>
      <c r="K27" s="38"/>
    </row>
    <row r="28" spans="2:14" ht="19.5" customHeight="1" x14ac:dyDescent="0.2">
      <c r="B28" s="178" t="s">
        <v>120</v>
      </c>
      <c r="C28" s="212">
        <v>1.43E-2</v>
      </c>
      <c r="D28" s="212">
        <v>1.43E-2</v>
      </c>
      <c r="E28" s="189">
        <f t="shared" si="0"/>
        <v>1</v>
      </c>
      <c r="F28" s="470"/>
      <c r="G28" s="470"/>
      <c r="H28" s="473"/>
      <c r="I28" s="473"/>
      <c r="J28" s="38"/>
      <c r="K28" s="38"/>
    </row>
    <row r="29" spans="2:14" ht="19.5" customHeight="1" x14ac:dyDescent="0.2">
      <c r="B29" s="178" t="s">
        <v>121</v>
      </c>
      <c r="C29" s="212">
        <v>1.43E-2</v>
      </c>
      <c r="D29" s="212">
        <v>1.43E-2</v>
      </c>
      <c r="E29" s="213">
        <f t="shared" si="0"/>
        <v>1</v>
      </c>
      <c r="F29" s="470"/>
      <c r="G29" s="470"/>
      <c r="H29" s="473"/>
      <c r="I29" s="473"/>
      <c r="J29" s="38"/>
      <c r="K29" s="38"/>
    </row>
    <row r="30" spans="2:14" ht="19.5" customHeight="1" x14ac:dyDescent="0.2">
      <c r="B30" s="178" t="s">
        <v>122</v>
      </c>
      <c r="C30" s="212">
        <v>1.43E-2</v>
      </c>
      <c r="D30" s="212">
        <v>1.43E-2</v>
      </c>
      <c r="E30" s="213">
        <f t="shared" si="0"/>
        <v>1</v>
      </c>
      <c r="F30" s="470"/>
      <c r="G30" s="470"/>
      <c r="H30" s="473"/>
      <c r="I30" s="473"/>
      <c r="J30" s="38"/>
      <c r="K30" s="38"/>
    </row>
    <row r="31" spans="2:14" ht="19.5" customHeight="1" x14ac:dyDescent="0.2">
      <c r="B31" s="178" t="s">
        <v>123</v>
      </c>
      <c r="C31" s="212">
        <v>1.43E-2</v>
      </c>
      <c r="D31" s="212">
        <v>1.43E-2</v>
      </c>
      <c r="E31" s="213">
        <f t="shared" si="0"/>
        <v>1</v>
      </c>
      <c r="F31" s="470"/>
      <c r="G31" s="470"/>
      <c r="H31" s="473"/>
      <c r="I31" s="473"/>
      <c r="J31" s="38"/>
      <c r="K31" s="38"/>
    </row>
    <row r="32" spans="2:14" ht="19.5" customHeight="1" x14ac:dyDescent="0.2">
      <c r="B32" s="178" t="s">
        <v>124</v>
      </c>
      <c r="C32" s="212">
        <v>1.43E-2</v>
      </c>
      <c r="D32" s="212"/>
      <c r="E32" s="213">
        <f t="shared" si="0"/>
        <v>0</v>
      </c>
      <c r="F32" s="471"/>
      <c r="G32" s="471"/>
      <c r="H32" s="474"/>
      <c r="I32" s="474"/>
      <c r="J32" s="38"/>
      <c r="K32" s="38"/>
    </row>
    <row r="33" spans="2:11" ht="52.5" customHeight="1" x14ac:dyDescent="0.2">
      <c r="B33" s="179" t="s">
        <v>277</v>
      </c>
      <c r="C33" s="530" t="s">
        <v>330</v>
      </c>
      <c r="D33" s="583"/>
      <c r="E33" s="583"/>
      <c r="F33" s="583"/>
      <c r="G33" s="583"/>
      <c r="H33" s="583"/>
      <c r="I33" s="584"/>
      <c r="J33" s="203"/>
      <c r="K33" s="203"/>
    </row>
    <row r="34" spans="2:11" ht="34.5" customHeight="1" x14ac:dyDescent="0.2">
      <c r="B34" s="585"/>
      <c r="C34" s="586"/>
      <c r="D34" s="586"/>
      <c r="E34" s="586"/>
      <c r="F34" s="586"/>
      <c r="G34" s="586"/>
      <c r="H34" s="586"/>
      <c r="I34" s="587"/>
      <c r="J34" s="193"/>
      <c r="K34" s="193"/>
    </row>
    <row r="35" spans="2:11" ht="34.5" customHeight="1" x14ac:dyDescent="0.2">
      <c r="B35" s="588"/>
      <c r="C35" s="589"/>
      <c r="D35" s="589"/>
      <c r="E35" s="589"/>
      <c r="F35" s="589"/>
      <c r="G35" s="589"/>
      <c r="H35" s="589"/>
      <c r="I35" s="590"/>
      <c r="J35" s="203"/>
      <c r="K35" s="203"/>
    </row>
    <row r="36" spans="2:11" ht="34.5" customHeight="1" x14ac:dyDescent="0.2">
      <c r="B36" s="588"/>
      <c r="C36" s="589"/>
      <c r="D36" s="589"/>
      <c r="E36" s="589"/>
      <c r="F36" s="589"/>
      <c r="G36" s="589"/>
      <c r="H36" s="589"/>
      <c r="I36" s="590"/>
      <c r="J36" s="203"/>
      <c r="K36" s="203"/>
    </row>
    <row r="37" spans="2:11" ht="34.5" customHeight="1" x14ac:dyDescent="0.2">
      <c r="B37" s="588"/>
      <c r="C37" s="589"/>
      <c r="D37" s="589"/>
      <c r="E37" s="589"/>
      <c r="F37" s="589"/>
      <c r="G37" s="589"/>
      <c r="H37" s="589"/>
      <c r="I37" s="590"/>
      <c r="J37" s="203"/>
      <c r="K37" s="203"/>
    </row>
    <row r="38" spans="2:11" ht="34.5" customHeight="1" x14ac:dyDescent="0.2">
      <c r="B38" s="591"/>
      <c r="C38" s="592"/>
      <c r="D38" s="592"/>
      <c r="E38" s="592"/>
      <c r="F38" s="592"/>
      <c r="G38" s="592"/>
      <c r="H38" s="592"/>
      <c r="I38" s="593"/>
      <c r="J38" s="192"/>
      <c r="K38" s="192"/>
    </row>
    <row r="39" spans="2:11" ht="409.5" customHeight="1" x14ac:dyDescent="0.2">
      <c r="B39" s="225" t="s">
        <v>278</v>
      </c>
      <c r="C39" s="594" t="s">
        <v>373</v>
      </c>
      <c r="D39" s="595"/>
      <c r="E39" s="595"/>
      <c r="F39" s="595"/>
      <c r="G39" s="595"/>
      <c r="H39" s="595"/>
      <c r="I39" s="596"/>
      <c r="J39" s="204"/>
      <c r="K39" s="204"/>
    </row>
    <row r="40" spans="2:11" ht="174" customHeight="1" x14ac:dyDescent="0.2">
      <c r="B40" s="225" t="s">
        <v>279</v>
      </c>
      <c r="C40" s="530" t="s">
        <v>372</v>
      </c>
      <c r="D40" s="531"/>
      <c r="E40" s="531"/>
      <c r="F40" s="531"/>
      <c r="G40" s="531"/>
      <c r="H40" s="531"/>
      <c r="I40" s="532"/>
      <c r="J40" s="204"/>
      <c r="K40" s="204"/>
    </row>
    <row r="41" spans="2:11" ht="112.5" customHeight="1" x14ac:dyDescent="0.2">
      <c r="B41" s="180" t="s">
        <v>280</v>
      </c>
      <c r="C41" s="533" t="s">
        <v>331</v>
      </c>
      <c r="D41" s="534"/>
      <c r="E41" s="534"/>
      <c r="F41" s="534"/>
      <c r="G41" s="534"/>
      <c r="H41" s="534"/>
      <c r="I41" s="535"/>
      <c r="J41" s="204"/>
      <c r="K41" s="204"/>
    </row>
    <row r="42" spans="2:11" ht="22.5" customHeight="1" x14ac:dyDescent="0.2">
      <c r="B42" s="463" t="s">
        <v>236</v>
      </c>
      <c r="C42" s="463"/>
      <c r="D42" s="463"/>
      <c r="E42" s="463"/>
      <c r="F42" s="463"/>
      <c r="G42" s="463"/>
      <c r="H42" s="463"/>
      <c r="I42" s="463"/>
      <c r="J42" s="204"/>
      <c r="K42" s="204"/>
    </row>
    <row r="43" spans="2:11" ht="22.5" customHeight="1" x14ac:dyDescent="0.2">
      <c r="B43" s="460" t="s">
        <v>281</v>
      </c>
      <c r="C43" s="226" t="s">
        <v>282</v>
      </c>
      <c r="D43" s="462" t="s">
        <v>283</v>
      </c>
      <c r="E43" s="462"/>
      <c r="F43" s="462"/>
      <c r="G43" s="462" t="s">
        <v>284</v>
      </c>
      <c r="H43" s="462"/>
      <c r="I43" s="462"/>
      <c r="J43" s="205"/>
      <c r="K43" s="205"/>
    </row>
    <row r="44" spans="2:11" ht="30.75" customHeight="1" x14ac:dyDescent="0.2">
      <c r="B44" s="461"/>
      <c r="C44" s="206"/>
      <c r="D44" s="459"/>
      <c r="E44" s="459"/>
      <c r="F44" s="459"/>
      <c r="G44" s="459"/>
      <c r="H44" s="459"/>
      <c r="I44" s="459"/>
      <c r="J44" s="205"/>
      <c r="K44" s="205"/>
    </row>
    <row r="45" spans="2:11" ht="32.25" customHeight="1" x14ac:dyDescent="0.2">
      <c r="B45" s="181" t="s">
        <v>285</v>
      </c>
      <c r="C45" s="459" t="s">
        <v>332</v>
      </c>
      <c r="D45" s="459"/>
      <c r="E45" s="459"/>
      <c r="F45" s="459"/>
      <c r="G45" s="459"/>
      <c r="H45" s="459"/>
      <c r="I45" s="459"/>
      <c r="J45" s="207"/>
      <c r="K45" s="207"/>
    </row>
    <row r="46" spans="2:11" ht="28.5" customHeight="1" x14ac:dyDescent="0.2">
      <c r="B46" s="173" t="s">
        <v>286</v>
      </c>
      <c r="C46" s="459" t="s">
        <v>333</v>
      </c>
      <c r="D46" s="459"/>
      <c r="E46" s="459"/>
      <c r="F46" s="459"/>
      <c r="G46" s="459"/>
      <c r="H46" s="459"/>
      <c r="I46" s="459"/>
      <c r="J46" s="207"/>
      <c r="K46" s="207"/>
    </row>
    <row r="47" spans="2:11" ht="30" customHeight="1" x14ac:dyDescent="0.2">
      <c r="B47" s="180" t="s">
        <v>287</v>
      </c>
      <c r="C47" s="459" t="s">
        <v>369</v>
      </c>
      <c r="D47" s="459"/>
      <c r="E47" s="459"/>
      <c r="F47" s="459"/>
      <c r="G47" s="459"/>
      <c r="H47" s="459"/>
      <c r="I47" s="459"/>
      <c r="J47" s="208"/>
      <c r="K47" s="208"/>
    </row>
    <row r="48" spans="2:11" ht="31.5" customHeight="1" x14ac:dyDescent="0.2">
      <c r="B48" s="180" t="s">
        <v>288</v>
      </c>
      <c r="C48" s="459"/>
      <c r="D48" s="459"/>
      <c r="E48" s="459"/>
      <c r="F48" s="459"/>
      <c r="G48" s="459"/>
      <c r="H48" s="459"/>
      <c r="I48" s="459"/>
      <c r="J48" s="209"/>
      <c r="K48" s="209"/>
    </row>
    <row r="49" spans="2:11" x14ac:dyDescent="0.2">
      <c r="B49" s="47"/>
      <c r="C49" s="210"/>
      <c r="D49" s="210"/>
      <c r="E49" s="211"/>
      <c r="F49" s="211"/>
      <c r="G49" s="48"/>
      <c r="H49" s="49"/>
      <c r="I49" s="210"/>
      <c r="J49" s="209"/>
      <c r="K49" s="209"/>
    </row>
    <row r="50" spans="2:11" x14ac:dyDescent="0.2">
      <c r="B50" s="47"/>
      <c r="C50" s="210"/>
      <c r="D50" s="210"/>
      <c r="E50" s="211"/>
      <c r="F50" s="211"/>
      <c r="G50" s="48"/>
      <c r="H50" s="49"/>
      <c r="I50" s="210"/>
      <c r="J50" s="209"/>
      <c r="K50" s="209"/>
    </row>
    <row r="51" spans="2:11" x14ac:dyDescent="0.2">
      <c r="B51" s="47"/>
      <c r="C51" s="210"/>
      <c r="D51" s="210"/>
      <c r="E51" s="211"/>
      <c r="F51" s="211"/>
      <c r="G51" s="48"/>
      <c r="H51" s="49"/>
      <c r="I51" s="210"/>
      <c r="J51" s="209"/>
      <c r="K51" s="209"/>
    </row>
    <row r="52" spans="2:11" x14ac:dyDescent="0.2">
      <c r="B52" s="47"/>
      <c r="C52" s="210"/>
      <c r="D52" s="210"/>
      <c r="E52" s="211"/>
      <c r="F52" s="211"/>
      <c r="G52" s="48"/>
      <c r="H52" s="49"/>
      <c r="I52" s="210"/>
      <c r="J52" s="209"/>
      <c r="K52" s="209"/>
    </row>
    <row r="53" spans="2:11" x14ac:dyDescent="0.2">
      <c r="B53" s="47"/>
      <c r="C53" s="210"/>
      <c r="D53" s="210"/>
      <c r="E53" s="211"/>
      <c r="F53" s="211"/>
      <c r="G53" s="48"/>
      <c r="H53" s="49"/>
      <c r="I53" s="210"/>
      <c r="J53" s="209"/>
      <c r="K53" s="209"/>
    </row>
    <row r="54" spans="2:11" ht="25.5" customHeight="1" x14ac:dyDescent="0.2">
      <c r="B54" s="47"/>
      <c r="C54" s="210"/>
      <c r="D54" s="210"/>
      <c r="E54" s="211"/>
      <c r="F54" s="211"/>
      <c r="G54" s="48"/>
      <c r="H54" s="49"/>
      <c r="I54" s="210"/>
      <c r="J54" s="209"/>
      <c r="K54" s="209"/>
    </row>
  </sheetData>
  <sheetProtection algorithmName="SHA-512" hashValue="GZ7OLZKFXhJ0wCHetXJ6qS4cSuEN3hO0qKp+RzB7w1jEDKr2fA3IiPbKG3FDxV9aGWN6t3yPevCXSuinpajEMg==" saltValue="MHgXyNs3wr5qE6pCLauNy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disablePrompts="1" count="7">
    <dataValidation type="list" showDropDown="1" showInputMessage="1" showErrorMessage="1" sqref="K12" xr:uid="{A8159E74-7E64-4022-8981-9C97A9575E87}">
      <formula1>O17:O19</formula1>
    </dataValidation>
    <dataValidation type="list" allowBlank="1" showInputMessage="1" showErrorMessage="1" sqref="H12:I12" xr:uid="{97CC44F6-CB63-4F14-B83A-ABA82E6AABD1}">
      <formula1>M17:M19</formula1>
    </dataValidation>
    <dataValidation type="list" allowBlank="1" showInputMessage="1" showErrorMessage="1" sqref="C24:E24" xr:uid="{13F8B1EC-D7D5-40A6-9917-9E192981A2B7}">
      <formula1>$M$12:$M$15</formula1>
    </dataValidation>
    <dataValidation type="list" allowBlank="1" showInputMessage="1" showErrorMessage="1" sqref="C9:F9" xr:uid="{BFE6851E-296B-49E0-B9A4-CCC5E4DD8954}">
      <formula1>$M$6:$M$9</formula1>
    </dataValidation>
    <dataValidation type="list" allowBlank="1" showInputMessage="1" showErrorMessage="1" sqref="H13:I13" xr:uid="{67948D9F-05E6-417F-9D9A-45B8F4A24A57}">
      <formula1>$N$5:$N$8</formula1>
    </dataValidation>
    <dataValidation type="list" allowBlank="1" showInputMessage="1" showErrorMessage="1" sqref="C7 I7" xr:uid="{6FC0D90D-B844-4C3B-B65B-20BD0DC70746}">
      <formula1>$N$11:$N$12</formula1>
    </dataValidation>
    <dataValidation type="list" allowBlank="1" showInputMessage="1" showErrorMessage="1" sqref="J10:K10" xr:uid="{AD731E25-C14A-4B54-912E-15163987262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318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318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C7D8-08F7-47EB-9D49-EEFBFF283C0C}">
  <sheetPr>
    <tabColor theme="3" tint="0.79998168889431442"/>
  </sheetPr>
  <dimension ref="B1:X54"/>
  <sheetViews>
    <sheetView topLeftCell="A22" zoomScaleNormal="100" zoomScalePageLayoutView="85" workbookViewId="0">
      <selection activeCell="D31" sqref="D3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16"/>
      <c r="C1" s="417" t="s">
        <v>25</v>
      </c>
      <c r="D1" s="417"/>
      <c r="E1" s="417"/>
      <c r="F1" s="417"/>
      <c r="G1" s="417"/>
      <c r="H1" s="417"/>
      <c r="I1" s="517"/>
      <c r="J1" s="190"/>
      <c r="K1" s="190"/>
      <c r="M1" s="191" t="s">
        <v>47</v>
      </c>
    </row>
    <row r="2" spans="2:14" ht="37.5" customHeight="1" x14ac:dyDescent="0.2">
      <c r="B2" s="516"/>
      <c r="C2" s="417" t="s">
        <v>239</v>
      </c>
      <c r="D2" s="417"/>
      <c r="E2" s="417"/>
      <c r="F2" s="417"/>
      <c r="G2" s="417"/>
      <c r="H2" s="417"/>
      <c r="I2" s="517"/>
      <c r="J2" s="190"/>
      <c r="K2" s="190"/>
      <c r="M2" s="191" t="s">
        <v>48</v>
      </c>
    </row>
    <row r="3" spans="2:14" ht="37.5" customHeight="1" x14ac:dyDescent="0.2">
      <c r="B3" s="516"/>
      <c r="C3" s="417" t="s">
        <v>240</v>
      </c>
      <c r="D3" s="417"/>
      <c r="E3" s="417"/>
      <c r="F3" s="417" t="s">
        <v>241</v>
      </c>
      <c r="G3" s="417"/>
      <c r="H3" s="417"/>
      <c r="I3" s="517"/>
      <c r="J3" s="190"/>
      <c r="K3" s="190"/>
      <c r="M3" s="191" t="s">
        <v>50</v>
      </c>
    </row>
    <row r="4" spans="2:14" ht="23.25" customHeight="1" x14ac:dyDescent="0.2">
      <c r="B4" s="513"/>
      <c r="C4" s="513"/>
      <c r="D4" s="513"/>
      <c r="E4" s="513"/>
      <c r="F4" s="513"/>
      <c r="G4" s="513"/>
      <c r="H4" s="513"/>
      <c r="I4" s="513"/>
      <c r="J4" s="192"/>
      <c r="K4" s="192"/>
    </row>
    <row r="5" spans="2:14" ht="24" customHeight="1" x14ac:dyDescent="0.2">
      <c r="B5" s="514" t="s">
        <v>234</v>
      </c>
      <c r="C5" s="514"/>
      <c r="D5" s="514"/>
      <c r="E5" s="514"/>
      <c r="F5" s="514"/>
      <c r="G5" s="514"/>
      <c r="H5" s="514"/>
      <c r="I5" s="514"/>
      <c r="J5" s="193"/>
      <c r="K5" s="193"/>
      <c r="N5" s="194" t="s">
        <v>57</v>
      </c>
    </row>
    <row r="6" spans="2:14" ht="30.75" customHeight="1" x14ac:dyDescent="0.2">
      <c r="B6" s="225" t="s">
        <v>242</v>
      </c>
      <c r="C6" s="224">
        <v>6</v>
      </c>
      <c r="D6" s="515" t="s">
        <v>243</v>
      </c>
      <c r="E6" s="515"/>
      <c r="F6" s="499" t="s">
        <v>408</v>
      </c>
      <c r="G6" s="499"/>
      <c r="H6" s="499"/>
      <c r="I6" s="499"/>
      <c r="J6" s="195"/>
      <c r="K6" s="195"/>
      <c r="M6" s="191" t="s">
        <v>60</v>
      </c>
      <c r="N6" s="194" t="s">
        <v>61</v>
      </c>
    </row>
    <row r="7" spans="2:14" ht="30.75" customHeight="1" x14ac:dyDescent="0.2">
      <c r="B7" s="225" t="s">
        <v>244</v>
      </c>
      <c r="C7" s="224" t="s">
        <v>81</v>
      </c>
      <c r="D7" s="515" t="s">
        <v>245</v>
      </c>
      <c r="E7" s="515"/>
      <c r="F7" s="499" t="s">
        <v>304</v>
      </c>
      <c r="G7" s="499"/>
      <c r="H7" s="173" t="s">
        <v>246</v>
      </c>
      <c r="I7" s="224" t="s">
        <v>81</v>
      </c>
      <c r="J7" s="196"/>
      <c r="K7" s="196"/>
      <c r="M7" s="191" t="s">
        <v>65</v>
      </c>
      <c r="N7" s="194" t="s">
        <v>66</v>
      </c>
    </row>
    <row r="8" spans="2:14" ht="30.75" customHeight="1" x14ac:dyDescent="0.2">
      <c r="B8" s="225" t="s">
        <v>247</v>
      </c>
      <c r="C8" s="499" t="s">
        <v>289</v>
      </c>
      <c r="D8" s="499"/>
      <c r="E8" s="499"/>
      <c r="F8" s="499"/>
      <c r="G8" s="173" t="s">
        <v>248</v>
      </c>
      <c r="H8" s="509">
        <v>7550</v>
      </c>
      <c r="I8" s="509"/>
      <c r="J8" s="21"/>
      <c r="K8" s="21"/>
      <c r="M8" s="191" t="s">
        <v>69</v>
      </c>
      <c r="N8" s="194" t="s">
        <v>70</v>
      </c>
    </row>
    <row r="9" spans="2:14" ht="30.75" customHeight="1" x14ac:dyDescent="0.2">
      <c r="B9" s="225" t="s">
        <v>48</v>
      </c>
      <c r="C9" s="510" t="s">
        <v>60</v>
      </c>
      <c r="D9" s="510"/>
      <c r="E9" s="510"/>
      <c r="F9" s="510"/>
      <c r="G9" s="173" t="s">
        <v>249</v>
      </c>
      <c r="H9" s="511" t="s">
        <v>300</v>
      </c>
      <c r="I9" s="511"/>
      <c r="J9" s="22"/>
      <c r="K9" s="22"/>
      <c r="M9" s="197" t="s">
        <v>73</v>
      </c>
    </row>
    <row r="10" spans="2:14" ht="30.75" customHeight="1" x14ac:dyDescent="0.2">
      <c r="B10" s="225" t="s">
        <v>250</v>
      </c>
      <c r="C10" s="499" t="s">
        <v>311</v>
      </c>
      <c r="D10" s="499"/>
      <c r="E10" s="499"/>
      <c r="F10" s="499"/>
      <c r="G10" s="499"/>
      <c r="H10" s="499"/>
      <c r="I10" s="499"/>
      <c r="J10" s="198"/>
      <c r="K10" s="198"/>
      <c r="M10" s="197"/>
    </row>
    <row r="11" spans="2:14" ht="30.75" customHeight="1" x14ac:dyDescent="0.2">
      <c r="B11" s="225" t="s">
        <v>251</v>
      </c>
      <c r="C11" s="494" t="str">
        <f>'[7]Proyecto 7550'!$E$53</f>
        <v>Realizar el fortalecimiento institucional de la estructura orgánica y funcional de la SDA, IDIGER, JBB, E IDPYBA</v>
      </c>
      <c r="D11" s="494"/>
      <c r="E11" s="494"/>
      <c r="F11" s="494"/>
      <c r="G11" s="494"/>
      <c r="H11" s="494"/>
      <c r="I11" s="494"/>
      <c r="J11" s="196"/>
      <c r="K11" s="196"/>
      <c r="M11" s="197"/>
      <c r="N11" s="194" t="s">
        <v>76</v>
      </c>
    </row>
    <row r="12" spans="2:14" ht="30.75" customHeight="1" x14ac:dyDescent="0.2">
      <c r="B12" s="225" t="s">
        <v>254</v>
      </c>
      <c r="C12" s="385" t="s">
        <v>301</v>
      </c>
      <c r="D12" s="385"/>
      <c r="E12" s="385"/>
      <c r="F12" s="385"/>
      <c r="G12" s="173" t="s">
        <v>252</v>
      </c>
      <c r="H12" s="387" t="s">
        <v>91</v>
      </c>
      <c r="I12" s="387"/>
      <c r="J12" s="196"/>
      <c r="K12" s="196"/>
      <c r="M12" s="197" t="s">
        <v>80</v>
      </c>
      <c r="N12" s="194" t="s">
        <v>81</v>
      </c>
    </row>
    <row r="13" spans="2:14" ht="30.75" customHeight="1" x14ac:dyDescent="0.2">
      <c r="B13" s="225" t="s">
        <v>255</v>
      </c>
      <c r="C13" s="512" t="s">
        <v>293</v>
      </c>
      <c r="D13" s="512"/>
      <c r="E13" s="512"/>
      <c r="F13" s="512"/>
      <c r="G13" s="173" t="s">
        <v>253</v>
      </c>
      <c r="H13" s="494" t="s">
        <v>57</v>
      </c>
      <c r="I13" s="494"/>
      <c r="J13" s="196"/>
      <c r="K13" s="196"/>
      <c r="M13" s="197" t="s">
        <v>84</v>
      </c>
    </row>
    <row r="14" spans="2:14" ht="64.5" customHeight="1" x14ac:dyDescent="0.2">
      <c r="B14" s="225" t="s">
        <v>256</v>
      </c>
      <c r="C14" s="391" t="s">
        <v>367</v>
      </c>
      <c r="D14" s="391"/>
      <c r="E14" s="391"/>
      <c r="F14" s="391"/>
      <c r="G14" s="391"/>
      <c r="H14" s="391"/>
      <c r="I14" s="391"/>
      <c r="J14" s="198"/>
      <c r="K14" s="198"/>
      <c r="M14" s="197" t="s">
        <v>86</v>
      </c>
      <c r="N14" s="194"/>
    </row>
    <row r="15" spans="2:14" ht="30.75" customHeight="1" x14ac:dyDescent="0.2">
      <c r="B15" s="225" t="s">
        <v>257</v>
      </c>
      <c r="C15" s="385" t="s">
        <v>334</v>
      </c>
      <c r="D15" s="385"/>
      <c r="E15" s="385"/>
      <c r="F15" s="385"/>
      <c r="G15" s="385"/>
      <c r="H15" s="385"/>
      <c r="I15" s="385"/>
      <c r="J15" s="199"/>
      <c r="K15" s="199"/>
      <c r="M15" s="197" t="s">
        <v>88</v>
      </c>
      <c r="N15" s="194"/>
    </row>
    <row r="16" spans="2:14" ht="20.25" customHeight="1" x14ac:dyDescent="0.2">
      <c r="B16" s="225" t="s">
        <v>258</v>
      </c>
      <c r="C16" s="499" t="s">
        <v>324</v>
      </c>
      <c r="D16" s="499"/>
      <c r="E16" s="499"/>
      <c r="F16" s="499"/>
      <c r="G16" s="499"/>
      <c r="H16" s="499"/>
      <c r="I16" s="499"/>
      <c r="J16" s="200"/>
      <c r="K16" s="200"/>
      <c r="M16" s="197"/>
      <c r="N16" s="194"/>
    </row>
    <row r="17" spans="2:14" ht="30.75" customHeight="1" x14ac:dyDescent="0.2">
      <c r="B17" s="225" t="s">
        <v>259</v>
      </c>
      <c r="C17" s="494" t="s">
        <v>151</v>
      </c>
      <c r="D17" s="495"/>
      <c r="E17" s="495"/>
      <c r="F17" s="495"/>
      <c r="G17" s="495"/>
      <c r="H17" s="495"/>
      <c r="I17" s="495"/>
      <c r="J17" s="201"/>
      <c r="K17" s="201"/>
      <c r="M17" s="197" t="s">
        <v>91</v>
      </c>
      <c r="N17" s="194"/>
    </row>
    <row r="18" spans="2:14" ht="18" customHeight="1" x14ac:dyDescent="0.2">
      <c r="B18" s="496" t="s">
        <v>265</v>
      </c>
      <c r="C18" s="497" t="s">
        <v>237</v>
      </c>
      <c r="D18" s="497"/>
      <c r="E18" s="497"/>
      <c r="F18" s="498" t="s">
        <v>238</v>
      </c>
      <c r="G18" s="498"/>
      <c r="H18" s="498"/>
      <c r="I18" s="498"/>
      <c r="J18" s="28"/>
      <c r="K18" s="28"/>
      <c r="M18" s="197" t="s">
        <v>79</v>
      </c>
      <c r="N18" s="194"/>
    </row>
    <row r="19" spans="2:14" ht="39.75" customHeight="1" x14ac:dyDescent="0.2">
      <c r="B19" s="496"/>
      <c r="C19" s="464" t="s">
        <v>302</v>
      </c>
      <c r="D19" s="465"/>
      <c r="E19" s="466"/>
      <c r="F19" s="499" t="str">
        <f>C19</f>
        <v>Actividades que se ejecutaron para la implementacion de los procesos transversales</v>
      </c>
      <c r="G19" s="499"/>
      <c r="H19" s="499"/>
      <c r="I19" s="499"/>
      <c r="J19" s="200"/>
      <c r="K19" s="200"/>
      <c r="M19" s="197" t="s">
        <v>95</v>
      </c>
      <c r="N19" s="194"/>
    </row>
    <row r="20" spans="2:14" ht="39.75" customHeight="1" x14ac:dyDescent="0.2">
      <c r="B20" s="227" t="s">
        <v>266</v>
      </c>
      <c r="C20" s="464" t="s">
        <v>303</v>
      </c>
      <c r="D20" s="465"/>
      <c r="E20" s="466"/>
      <c r="F20" s="499" t="str">
        <f>C20</f>
        <v>Cantidad de actividades que se ejecutaron para la implementacion de los procesos transversales</v>
      </c>
      <c r="G20" s="499"/>
      <c r="H20" s="499"/>
      <c r="I20" s="499"/>
      <c r="J20" s="196"/>
      <c r="K20" s="196"/>
      <c r="M20" s="197"/>
      <c r="N20" s="194"/>
    </row>
    <row r="21" spans="2:14" ht="42" customHeight="1" x14ac:dyDescent="0.2">
      <c r="B21" s="227" t="s">
        <v>267</v>
      </c>
      <c r="C21" s="503"/>
      <c r="D21" s="504"/>
      <c r="E21" s="505"/>
      <c r="F21" s="464"/>
      <c r="G21" s="465"/>
      <c r="H21" s="465"/>
      <c r="I21" s="506"/>
      <c r="J21" s="199"/>
      <c r="K21" s="199"/>
      <c r="M21" s="202"/>
      <c r="N21" s="194"/>
    </row>
    <row r="22" spans="2:14" ht="23.25" customHeight="1" x14ac:dyDescent="0.2">
      <c r="B22" s="227" t="s">
        <v>268</v>
      </c>
      <c r="C22" s="490">
        <v>44013</v>
      </c>
      <c r="D22" s="507"/>
      <c r="E22" s="508"/>
      <c r="F22" s="173" t="s">
        <v>271</v>
      </c>
      <c r="G22" s="182"/>
      <c r="H22" s="173" t="s">
        <v>275</v>
      </c>
      <c r="I22" s="183">
        <v>0</v>
      </c>
      <c r="J22" s="30"/>
      <c r="K22" s="30"/>
      <c r="M22" s="202"/>
    </row>
    <row r="23" spans="2:14" ht="27" customHeight="1" x14ac:dyDescent="0.2">
      <c r="B23" s="227" t="s">
        <v>269</v>
      </c>
      <c r="C23" s="490">
        <v>44196</v>
      </c>
      <c r="D23" s="465"/>
      <c r="E23" s="466"/>
      <c r="F23" s="173" t="s">
        <v>272</v>
      </c>
      <c r="G23" s="491">
        <v>0.1</v>
      </c>
      <c r="H23" s="492"/>
      <c r="I23" s="493"/>
      <c r="J23" s="31"/>
      <c r="K23" s="31"/>
      <c r="M23" s="202"/>
    </row>
    <row r="24" spans="2:14" ht="30.75" customHeight="1" x14ac:dyDescent="0.2">
      <c r="B24" s="228" t="s">
        <v>270</v>
      </c>
      <c r="C24" s="377" t="s">
        <v>88</v>
      </c>
      <c r="D24" s="378"/>
      <c r="E24" s="379"/>
      <c r="F24" s="174" t="s">
        <v>274</v>
      </c>
      <c r="G24" s="464"/>
      <c r="H24" s="465"/>
      <c r="I24" s="466"/>
      <c r="J24" s="28"/>
      <c r="K24" s="28"/>
      <c r="M24" s="202"/>
    </row>
    <row r="25" spans="2:14" ht="22.5" customHeight="1" x14ac:dyDescent="0.2">
      <c r="B25" s="467" t="s">
        <v>235</v>
      </c>
      <c r="C25" s="463"/>
      <c r="D25" s="463"/>
      <c r="E25" s="463"/>
      <c r="F25" s="463"/>
      <c r="G25" s="463"/>
      <c r="H25" s="463"/>
      <c r="I25" s="468"/>
      <c r="J25" s="193"/>
      <c r="K25" s="193"/>
      <c r="M25" s="202"/>
    </row>
    <row r="26" spans="2:14" ht="43.5" customHeight="1" x14ac:dyDescent="0.2">
      <c r="B26" s="175" t="s">
        <v>105</v>
      </c>
      <c r="C26" s="223" t="s">
        <v>261</v>
      </c>
      <c r="D26" s="223" t="s">
        <v>260</v>
      </c>
      <c r="E26" s="176" t="s">
        <v>264</v>
      </c>
      <c r="F26" s="223" t="s">
        <v>263</v>
      </c>
      <c r="G26" s="223" t="s">
        <v>262</v>
      </c>
      <c r="H26" s="176" t="s">
        <v>276</v>
      </c>
      <c r="I26" s="177" t="s">
        <v>273</v>
      </c>
      <c r="J26" s="200"/>
      <c r="K26" s="200"/>
      <c r="M26" s="202"/>
    </row>
    <row r="27" spans="2:14" ht="19.5" customHeight="1" x14ac:dyDescent="0.2">
      <c r="B27" s="178" t="s">
        <v>119</v>
      </c>
      <c r="C27" s="214">
        <f>0.01429+0.01429</f>
        <v>2.8580000000000001E-2</v>
      </c>
      <c r="D27" s="215">
        <f>0.01415+0.01429</f>
        <v>2.844E-2</v>
      </c>
      <c r="E27" s="189">
        <f t="shared" ref="E27:E32" si="0">D27/C27</f>
        <v>0.99510146955913226</v>
      </c>
      <c r="F27" s="470">
        <f>+SUM(C27:C32)</f>
        <v>0.10002999999999999</v>
      </c>
      <c r="G27" s="470">
        <f>+SUM(D27:D32)</f>
        <v>8.4010000000000001E-2</v>
      </c>
      <c r="H27" s="602">
        <f>+G27/F27</f>
        <v>0.8398480455863242</v>
      </c>
      <c r="I27" s="604">
        <f>+H27+I22</f>
        <v>0.8398480455863242</v>
      </c>
      <c r="J27" s="38"/>
      <c r="K27" s="38"/>
    </row>
    <row r="28" spans="2:14" ht="19.5" customHeight="1" x14ac:dyDescent="0.2">
      <c r="B28" s="178" t="s">
        <v>120</v>
      </c>
      <c r="C28" s="214">
        <v>1.4290000000000001E-2</v>
      </c>
      <c r="D28" s="214">
        <v>1.4290000000000001E-2</v>
      </c>
      <c r="E28" s="189">
        <f t="shared" si="0"/>
        <v>1</v>
      </c>
      <c r="F28" s="470"/>
      <c r="G28" s="470"/>
      <c r="H28" s="602"/>
      <c r="I28" s="604"/>
      <c r="J28" s="38"/>
      <c r="K28" s="38"/>
    </row>
    <row r="29" spans="2:14" ht="19.5" customHeight="1" x14ac:dyDescent="0.2">
      <c r="B29" s="178" t="s">
        <v>121</v>
      </c>
      <c r="C29" s="214">
        <v>1.4290000000000001E-2</v>
      </c>
      <c r="D29" s="229">
        <v>1.2699999999999999E-2</v>
      </c>
      <c r="E29" s="189">
        <f t="shared" si="0"/>
        <v>0.8887333799860041</v>
      </c>
      <c r="F29" s="470"/>
      <c r="G29" s="470"/>
      <c r="H29" s="602"/>
      <c r="I29" s="604"/>
      <c r="J29" s="38"/>
      <c r="K29" s="38"/>
    </row>
    <row r="30" spans="2:14" ht="19.5" customHeight="1" x14ac:dyDescent="0.2">
      <c r="B30" s="178" t="s">
        <v>122</v>
      </c>
      <c r="C30" s="214">
        <v>1.4290000000000001E-2</v>
      </c>
      <c r="D30" s="214">
        <v>1.4290000000000001E-2</v>
      </c>
      <c r="E30" s="189">
        <f t="shared" si="0"/>
        <v>1</v>
      </c>
      <c r="F30" s="470"/>
      <c r="G30" s="470"/>
      <c r="H30" s="602"/>
      <c r="I30" s="604"/>
      <c r="J30" s="38"/>
      <c r="K30" s="38"/>
    </row>
    <row r="31" spans="2:14" ht="19.5" customHeight="1" x14ac:dyDescent="0.2">
      <c r="B31" s="178" t="s">
        <v>123</v>
      </c>
      <c r="C31" s="214">
        <v>1.4290000000000001E-2</v>
      </c>
      <c r="D31" s="214">
        <v>1.4290000000000001E-2</v>
      </c>
      <c r="E31" s="189">
        <f t="shared" si="0"/>
        <v>1</v>
      </c>
      <c r="F31" s="470"/>
      <c r="G31" s="470"/>
      <c r="H31" s="602"/>
      <c r="I31" s="604"/>
      <c r="J31" s="38"/>
      <c r="K31" s="38"/>
    </row>
    <row r="32" spans="2:14" ht="19.5" customHeight="1" x14ac:dyDescent="0.2">
      <c r="B32" s="178" t="s">
        <v>124</v>
      </c>
      <c r="C32" s="214">
        <v>1.4290000000000001E-2</v>
      </c>
      <c r="D32" s="214"/>
      <c r="E32" s="189">
        <f t="shared" si="0"/>
        <v>0</v>
      </c>
      <c r="F32" s="471"/>
      <c r="G32" s="471"/>
      <c r="H32" s="603"/>
      <c r="I32" s="604"/>
      <c r="J32" s="38"/>
      <c r="K32" s="38"/>
    </row>
    <row r="33" spans="2:11" ht="98.25" customHeight="1" x14ac:dyDescent="0.2">
      <c r="B33" s="179" t="s">
        <v>277</v>
      </c>
      <c r="C33" s="530" t="s">
        <v>355</v>
      </c>
      <c r="D33" s="531"/>
      <c r="E33" s="531"/>
      <c r="F33" s="531"/>
      <c r="G33" s="531"/>
      <c r="H33" s="531"/>
      <c r="I33" s="532"/>
      <c r="J33" s="203"/>
      <c r="K33" s="203"/>
    </row>
    <row r="34" spans="2:11" ht="34.5" customHeight="1" x14ac:dyDescent="0.2">
      <c r="B34" s="478"/>
      <c r="C34" s="479"/>
      <c r="D34" s="479"/>
      <c r="E34" s="479"/>
      <c r="F34" s="479"/>
      <c r="G34" s="479"/>
      <c r="H34" s="479"/>
      <c r="I34" s="480"/>
      <c r="J34" s="193"/>
      <c r="K34" s="193"/>
    </row>
    <row r="35" spans="2:11" ht="34.5" customHeight="1" x14ac:dyDescent="0.2">
      <c r="B35" s="481"/>
      <c r="C35" s="482"/>
      <c r="D35" s="482"/>
      <c r="E35" s="482"/>
      <c r="F35" s="482"/>
      <c r="G35" s="482"/>
      <c r="H35" s="482"/>
      <c r="I35" s="483"/>
      <c r="J35" s="203"/>
      <c r="K35" s="203"/>
    </row>
    <row r="36" spans="2:11" ht="34.5" customHeight="1" x14ac:dyDescent="0.2">
      <c r="B36" s="481"/>
      <c r="C36" s="482"/>
      <c r="D36" s="482"/>
      <c r="E36" s="482"/>
      <c r="F36" s="482"/>
      <c r="G36" s="482"/>
      <c r="H36" s="482"/>
      <c r="I36" s="483"/>
      <c r="J36" s="203"/>
      <c r="K36" s="203"/>
    </row>
    <row r="37" spans="2:11" ht="34.5" customHeight="1" x14ac:dyDescent="0.2">
      <c r="B37" s="481"/>
      <c r="C37" s="482"/>
      <c r="D37" s="482"/>
      <c r="E37" s="482"/>
      <c r="F37" s="482"/>
      <c r="G37" s="482"/>
      <c r="H37" s="482"/>
      <c r="I37" s="483"/>
      <c r="J37" s="203"/>
      <c r="K37" s="203"/>
    </row>
    <row r="38" spans="2:11" ht="34.5" customHeight="1" x14ac:dyDescent="0.2">
      <c r="B38" s="484"/>
      <c r="C38" s="485"/>
      <c r="D38" s="485"/>
      <c r="E38" s="485"/>
      <c r="F38" s="485"/>
      <c r="G38" s="485"/>
      <c r="H38" s="485"/>
      <c r="I38" s="486"/>
      <c r="J38" s="192"/>
      <c r="K38" s="192"/>
    </row>
    <row r="39" spans="2:11" ht="147" customHeight="1" x14ac:dyDescent="0.2">
      <c r="B39" s="225" t="s">
        <v>278</v>
      </c>
      <c r="C39" s="533" t="s">
        <v>371</v>
      </c>
      <c r="D39" s="534"/>
      <c r="E39" s="534"/>
      <c r="F39" s="534"/>
      <c r="G39" s="534"/>
      <c r="H39" s="534"/>
      <c r="I39" s="605"/>
      <c r="J39" s="204"/>
      <c r="K39" s="204"/>
    </row>
    <row r="40" spans="2:11" ht="117" customHeight="1" x14ac:dyDescent="0.2">
      <c r="B40" s="225" t="s">
        <v>279</v>
      </c>
      <c r="C40" s="530" t="s">
        <v>370</v>
      </c>
      <c r="D40" s="531"/>
      <c r="E40" s="531"/>
      <c r="F40" s="531"/>
      <c r="G40" s="531"/>
      <c r="H40" s="531"/>
      <c r="I40" s="532"/>
      <c r="J40" s="204"/>
      <c r="K40" s="204"/>
    </row>
    <row r="41" spans="2:11" ht="66" customHeight="1" x14ac:dyDescent="0.2">
      <c r="B41" s="180" t="s">
        <v>280</v>
      </c>
      <c r="C41" s="533" t="s">
        <v>354</v>
      </c>
      <c r="D41" s="534"/>
      <c r="E41" s="534"/>
      <c r="F41" s="534"/>
      <c r="G41" s="534"/>
      <c r="H41" s="534"/>
      <c r="I41" s="535"/>
      <c r="J41" s="204"/>
      <c r="K41" s="204"/>
    </row>
    <row r="42" spans="2:11" ht="22.5" customHeight="1" x14ac:dyDescent="0.2">
      <c r="B42" s="463" t="s">
        <v>236</v>
      </c>
      <c r="C42" s="463"/>
      <c r="D42" s="463"/>
      <c r="E42" s="463"/>
      <c r="F42" s="463"/>
      <c r="G42" s="463"/>
      <c r="H42" s="463"/>
      <c r="I42" s="463"/>
      <c r="J42" s="204"/>
      <c r="K42" s="204"/>
    </row>
    <row r="43" spans="2:11" ht="22.5" customHeight="1" x14ac:dyDescent="0.2">
      <c r="B43" s="460" t="s">
        <v>281</v>
      </c>
      <c r="C43" s="226" t="s">
        <v>282</v>
      </c>
      <c r="D43" s="462" t="s">
        <v>283</v>
      </c>
      <c r="E43" s="462"/>
      <c r="F43" s="462"/>
      <c r="G43" s="462" t="s">
        <v>284</v>
      </c>
      <c r="H43" s="462"/>
      <c r="I43" s="462"/>
      <c r="J43" s="205"/>
      <c r="K43" s="205"/>
    </row>
    <row r="44" spans="2:11" ht="30.75" customHeight="1" x14ac:dyDescent="0.2">
      <c r="B44" s="461"/>
      <c r="C44" s="206" t="s">
        <v>306</v>
      </c>
      <c r="D44" s="459"/>
      <c r="E44" s="459"/>
      <c r="F44" s="459"/>
      <c r="G44" s="459"/>
      <c r="H44" s="459"/>
      <c r="I44" s="459"/>
      <c r="J44" s="205"/>
      <c r="K44" s="205"/>
    </row>
    <row r="45" spans="2:11" ht="32.25" customHeight="1" x14ac:dyDescent="0.2">
      <c r="B45" s="181" t="s">
        <v>285</v>
      </c>
      <c r="C45" s="459" t="s">
        <v>368</v>
      </c>
      <c r="D45" s="459"/>
      <c r="E45" s="459"/>
      <c r="F45" s="459"/>
      <c r="G45" s="459"/>
      <c r="H45" s="459"/>
      <c r="I45" s="459"/>
      <c r="J45" s="207"/>
      <c r="K45" s="207"/>
    </row>
    <row r="46" spans="2:11" ht="28.5" customHeight="1" x14ac:dyDescent="0.2">
      <c r="B46" s="173" t="s">
        <v>286</v>
      </c>
      <c r="C46" s="459" t="s">
        <v>368</v>
      </c>
      <c r="D46" s="459"/>
      <c r="E46" s="459"/>
      <c r="F46" s="459"/>
      <c r="G46" s="459"/>
      <c r="H46" s="459"/>
      <c r="I46" s="459"/>
      <c r="J46" s="207"/>
      <c r="K46" s="207"/>
    </row>
    <row r="47" spans="2:11" ht="30" customHeight="1" x14ac:dyDescent="0.2">
      <c r="B47" s="180" t="s">
        <v>287</v>
      </c>
      <c r="C47" s="459" t="s">
        <v>353</v>
      </c>
      <c r="D47" s="459"/>
      <c r="E47" s="459"/>
      <c r="F47" s="459"/>
      <c r="G47" s="459"/>
      <c r="H47" s="459"/>
      <c r="I47" s="459"/>
      <c r="J47" s="208"/>
      <c r="K47" s="208"/>
    </row>
    <row r="48" spans="2:11" ht="31.5" customHeight="1" x14ac:dyDescent="0.2">
      <c r="B48" s="180" t="s">
        <v>288</v>
      </c>
      <c r="C48" s="459"/>
      <c r="D48" s="459"/>
      <c r="E48" s="459"/>
      <c r="F48" s="459"/>
      <c r="G48" s="459"/>
      <c r="H48" s="459"/>
      <c r="I48" s="459"/>
      <c r="J48" s="209"/>
      <c r="K48" s="209"/>
    </row>
    <row r="49" spans="2:11" x14ac:dyDescent="0.2">
      <c r="B49" s="47"/>
      <c r="C49" s="210"/>
      <c r="D49" s="210"/>
      <c r="E49" s="211"/>
      <c r="F49" s="211"/>
      <c r="G49" s="48"/>
      <c r="H49" s="49"/>
      <c r="I49" s="210"/>
      <c r="J49" s="209"/>
      <c r="K49" s="209"/>
    </row>
    <row r="50" spans="2:11" x14ac:dyDescent="0.2">
      <c r="B50" s="47"/>
      <c r="C50" s="210"/>
      <c r="D50" s="210"/>
      <c r="E50" s="211"/>
      <c r="F50" s="211"/>
      <c r="G50" s="48"/>
      <c r="H50" s="49"/>
      <c r="I50" s="210"/>
      <c r="J50" s="209"/>
      <c r="K50" s="209"/>
    </row>
    <row r="51" spans="2:11" x14ac:dyDescent="0.2">
      <c r="B51" s="47"/>
      <c r="C51" s="210"/>
      <c r="D51" s="210"/>
      <c r="E51" s="211"/>
      <c r="F51" s="211"/>
      <c r="G51" s="48"/>
      <c r="H51" s="49"/>
      <c r="I51" s="210"/>
      <c r="J51" s="209"/>
      <c r="K51" s="209"/>
    </row>
    <row r="52" spans="2:11" x14ac:dyDescent="0.2">
      <c r="B52" s="47"/>
      <c r="C52" s="210"/>
      <c r="D52" s="210"/>
      <c r="E52" s="211"/>
      <c r="F52" s="211"/>
      <c r="G52" s="48"/>
      <c r="H52" s="49"/>
      <c r="I52" s="210"/>
      <c r="J52" s="209"/>
      <c r="K52" s="209"/>
    </row>
    <row r="53" spans="2:11" x14ac:dyDescent="0.2">
      <c r="B53" s="47"/>
      <c r="C53" s="210"/>
      <c r="D53" s="210"/>
      <c r="E53" s="211"/>
      <c r="F53" s="211"/>
      <c r="G53" s="48"/>
      <c r="H53" s="49"/>
      <c r="I53" s="210"/>
      <c r="J53" s="209"/>
      <c r="K53" s="209"/>
    </row>
    <row r="54" spans="2:11" ht="25.5" customHeight="1" x14ac:dyDescent="0.2">
      <c r="B54" s="47"/>
      <c r="C54" s="210"/>
      <c r="D54" s="210"/>
      <c r="E54" s="211"/>
      <c r="F54" s="211"/>
      <c r="G54" s="48"/>
      <c r="H54" s="49"/>
      <c r="I54" s="210"/>
      <c r="J54" s="209"/>
      <c r="K54" s="209"/>
    </row>
  </sheetData>
  <sheetProtection algorithmName="SHA-512" hashValue="pYwElKYocO/dz1BkM9Q2I3igd8lofIFlVAZMQleU4QrPmokSphORxj0qw4DGLdgqaNRSuZ4qNSMJPpmuZt1PbA==" saltValue="uP5wgFDvgM7i+DhRme3BS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5670198-C9D5-4891-A3F5-DB9F721EF60B}">
      <formula1>$N$11:$N$12</formula1>
    </dataValidation>
    <dataValidation type="list" allowBlank="1" showInputMessage="1" showErrorMessage="1" sqref="H13:I13" xr:uid="{74F4E493-6DFC-4A3A-A22D-9A0CFD05D141}">
      <formula1>$N$5:$N$8</formula1>
    </dataValidation>
    <dataValidation type="list" allowBlank="1" showInputMessage="1" showErrorMessage="1" sqref="C9:F9" xr:uid="{0746F6CA-98C0-4D95-931E-8275DA5FD959}">
      <formula1>$M$6:$M$9</formula1>
    </dataValidation>
    <dataValidation type="list" allowBlank="1" showInputMessage="1" showErrorMessage="1" sqref="C24:E24" xr:uid="{55501B25-D507-4540-88CB-DF73E13A1A73}">
      <formula1>$M$12:$M$15</formula1>
    </dataValidation>
    <dataValidation type="list" allowBlank="1" showInputMessage="1" showErrorMessage="1" sqref="H12:I12" xr:uid="{8F4F91DD-31CA-49E8-9573-5C2B868A6992}">
      <formula1>M17:M19</formula1>
    </dataValidation>
    <dataValidation type="list" showDropDown="1" showInputMessage="1" showErrorMessage="1" sqref="K12" xr:uid="{EE9D72D9-840F-4258-B111-01CA36CE16C2}">
      <formula1>O17:O19</formula1>
    </dataValidation>
    <dataValidation type="list" allowBlank="1" showInputMessage="1" showErrorMessage="1" sqref="J10:K10" xr:uid="{B9603F17-8A02-4D37-ABF5-D0D4A518BE2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30785"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30785"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A97F-45B5-48E1-8DD0-CA2D4E5DC677}">
  <sheetPr>
    <tabColor theme="3" tint="0.79998168889431442"/>
  </sheetPr>
  <dimension ref="B1:X55"/>
  <sheetViews>
    <sheetView topLeftCell="A22" zoomScaleNormal="100" workbookViewId="0">
      <selection activeCell="D32" sqref="D32"/>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516"/>
      <c r="C1" s="417" t="s">
        <v>25</v>
      </c>
      <c r="D1" s="417"/>
      <c r="E1" s="417"/>
      <c r="F1" s="417"/>
      <c r="G1" s="417"/>
      <c r="H1" s="417"/>
      <c r="I1" s="517"/>
      <c r="J1" s="190"/>
      <c r="K1" s="190"/>
      <c r="M1" s="191" t="s">
        <v>47</v>
      </c>
    </row>
    <row r="2" spans="2:14" ht="37.5" customHeight="1" x14ac:dyDescent="0.2">
      <c r="B2" s="516"/>
      <c r="C2" s="417" t="s">
        <v>239</v>
      </c>
      <c r="D2" s="417"/>
      <c r="E2" s="417"/>
      <c r="F2" s="417"/>
      <c r="G2" s="417"/>
      <c r="H2" s="417"/>
      <c r="I2" s="517"/>
      <c r="J2" s="190"/>
      <c r="K2" s="190"/>
      <c r="M2" s="191" t="s">
        <v>48</v>
      </c>
    </row>
    <row r="3" spans="2:14" ht="37.5" customHeight="1" x14ac:dyDescent="0.2">
      <c r="B3" s="516"/>
      <c r="C3" s="417" t="s">
        <v>240</v>
      </c>
      <c r="D3" s="417"/>
      <c r="E3" s="417"/>
      <c r="F3" s="417" t="s">
        <v>241</v>
      </c>
      <c r="G3" s="417"/>
      <c r="H3" s="417"/>
      <c r="I3" s="517"/>
      <c r="J3" s="190"/>
      <c r="K3" s="190"/>
      <c r="M3" s="191" t="s">
        <v>50</v>
      </c>
    </row>
    <row r="4" spans="2:14" ht="23.25" customHeight="1" x14ac:dyDescent="0.2">
      <c r="B4" s="513"/>
      <c r="C4" s="513"/>
      <c r="D4" s="513"/>
      <c r="E4" s="513"/>
      <c r="F4" s="513"/>
      <c r="G4" s="513"/>
      <c r="H4" s="513"/>
      <c r="I4" s="513"/>
      <c r="J4" s="192"/>
      <c r="K4" s="192"/>
    </row>
    <row r="5" spans="2:14" ht="24" customHeight="1" x14ac:dyDescent="0.2">
      <c r="B5" s="514" t="s">
        <v>234</v>
      </c>
      <c r="C5" s="514"/>
      <c r="D5" s="514"/>
      <c r="E5" s="514"/>
      <c r="F5" s="514"/>
      <c r="G5" s="514"/>
      <c r="H5" s="514"/>
      <c r="I5" s="514"/>
      <c r="J5" s="193"/>
      <c r="K5" s="193"/>
      <c r="N5" s="194" t="s">
        <v>57</v>
      </c>
    </row>
    <row r="6" spans="2:14" ht="30.75" customHeight="1" x14ac:dyDescent="0.2">
      <c r="B6" s="225" t="s">
        <v>242</v>
      </c>
      <c r="C6" s="224">
        <v>7</v>
      </c>
      <c r="D6" s="515" t="s">
        <v>243</v>
      </c>
      <c r="E6" s="515"/>
      <c r="F6" s="499" t="s">
        <v>309</v>
      </c>
      <c r="G6" s="499"/>
      <c r="H6" s="499"/>
      <c r="I6" s="499"/>
      <c r="J6" s="195"/>
      <c r="K6" s="195"/>
      <c r="M6" s="191" t="s">
        <v>60</v>
      </c>
      <c r="N6" s="194" t="s">
        <v>61</v>
      </c>
    </row>
    <row r="7" spans="2:14" ht="30.75" customHeight="1" x14ac:dyDescent="0.2">
      <c r="B7" s="225" t="s">
        <v>244</v>
      </c>
      <c r="C7" s="224" t="s">
        <v>81</v>
      </c>
      <c r="D7" s="515" t="s">
        <v>245</v>
      </c>
      <c r="E7" s="515"/>
      <c r="F7" s="499" t="s">
        <v>310</v>
      </c>
      <c r="G7" s="499"/>
      <c r="H7" s="173" t="s">
        <v>246</v>
      </c>
      <c r="I7" s="224" t="s">
        <v>81</v>
      </c>
      <c r="J7" s="196"/>
      <c r="K7" s="196"/>
      <c r="M7" s="191" t="s">
        <v>65</v>
      </c>
      <c r="N7" s="194" t="s">
        <v>66</v>
      </c>
    </row>
    <row r="8" spans="2:14" ht="30.75" customHeight="1" x14ac:dyDescent="0.2">
      <c r="B8" s="225" t="s">
        <v>247</v>
      </c>
      <c r="C8" s="499" t="s">
        <v>289</v>
      </c>
      <c r="D8" s="499"/>
      <c r="E8" s="499"/>
      <c r="F8" s="499"/>
      <c r="G8" s="173" t="s">
        <v>248</v>
      </c>
      <c r="H8" s="509">
        <v>7550</v>
      </c>
      <c r="I8" s="509"/>
      <c r="J8" s="21"/>
      <c r="K8" s="21"/>
      <c r="M8" s="191" t="s">
        <v>69</v>
      </c>
      <c r="N8" s="194" t="s">
        <v>70</v>
      </c>
    </row>
    <row r="9" spans="2:14" ht="30.75" customHeight="1" x14ac:dyDescent="0.2">
      <c r="B9" s="225" t="s">
        <v>48</v>
      </c>
      <c r="C9" s="510" t="s">
        <v>60</v>
      </c>
      <c r="D9" s="510"/>
      <c r="E9" s="510"/>
      <c r="F9" s="510"/>
      <c r="G9" s="173" t="s">
        <v>249</v>
      </c>
      <c r="H9" s="511" t="s">
        <v>307</v>
      </c>
      <c r="I9" s="511"/>
      <c r="J9" s="22"/>
      <c r="K9" s="22"/>
      <c r="M9" s="197" t="s">
        <v>73</v>
      </c>
    </row>
    <row r="10" spans="2:14" ht="30.75" customHeight="1" x14ac:dyDescent="0.2">
      <c r="B10" s="225" t="s">
        <v>250</v>
      </c>
      <c r="C10" s="499" t="s">
        <v>320</v>
      </c>
      <c r="D10" s="499"/>
      <c r="E10" s="499"/>
      <c r="F10" s="499"/>
      <c r="G10" s="499"/>
      <c r="H10" s="499"/>
      <c r="I10" s="499"/>
      <c r="J10" s="198"/>
      <c r="K10" s="198"/>
      <c r="M10" s="197"/>
    </row>
    <row r="11" spans="2:14" ht="30.75" customHeight="1" x14ac:dyDescent="0.2">
      <c r="B11" s="225" t="s">
        <v>251</v>
      </c>
      <c r="C11" s="494" t="str">
        <f>'[7]Proyecto 7550'!$E$53</f>
        <v>Realizar el fortalecimiento institucional de la estructura orgánica y funcional de la SDA, IDIGER, JBB, E IDPYBA</v>
      </c>
      <c r="D11" s="494"/>
      <c r="E11" s="494"/>
      <c r="F11" s="494"/>
      <c r="G11" s="494"/>
      <c r="H11" s="494"/>
      <c r="I11" s="494"/>
      <c r="J11" s="196"/>
      <c r="K11" s="196"/>
      <c r="M11" s="197"/>
      <c r="N11" s="194" t="s">
        <v>76</v>
      </c>
    </row>
    <row r="12" spans="2:14" ht="30.75" customHeight="1" x14ac:dyDescent="0.2">
      <c r="B12" s="225" t="s">
        <v>254</v>
      </c>
      <c r="C12" s="385" t="s">
        <v>308</v>
      </c>
      <c r="D12" s="385"/>
      <c r="E12" s="385"/>
      <c r="F12" s="385"/>
      <c r="G12" s="173" t="s">
        <v>252</v>
      </c>
      <c r="H12" s="387" t="s">
        <v>91</v>
      </c>
      <c r="I12" s="387"/>
      <c r="J12" s="196"/>
      <c r="K12" s="196"/>
      <c r="M12" s="197" t="s">
        <v>80</v>
      </c>
      <c r="N12" s="194" t="s">
        <v>81</v>
      </c>
    </row>
    <row r="13" spans="2:14" ht="30.75" customHeight="1" x14ac:dyDescent="0.2">
      <c r="B13" s="225" t="s">
        <v>255</v>
      </c>
      <c r="C13" s="512" t="s">
        <v>293</v>
      </c>
      <c r="D13" s="512"/>
      <c r="E13" s="512"/>
      <c r="F13" s="512"/>
      <c r="G13" s="173" t="s">
        <v>253</v>
      </c>
      <c r="H13" s="494" t="s">
        <v>57</v>
      </c>
      <c r="I13" s="494"/>
      <c r="J13" s="196"/>
      <c r="K13" s="196"/>
      <c r="M13" s="197" t="s">
        <v>84</v>
      </c>
    </row>
    <row r="14" spans="2:14" ht="64.5" customHeight="1" x14ac:dyDescent="0.2">
      <c r="B14" s="225" t="s">
        <v>256</v>
      </c>
      <c r="C14" s="391" t="s">
        <v>336</v>
      </c>
      <c r="D14" s="391"/>
      <c r="E14" s="391"/>
      <c r="F14" s="391"/>
      <c r="G14" s="391"/>
      <c r="H14" s="391"/>
      <c r="I14" s="391"/>
      <c r="J14" s="198"/>
      <c r="K14" s="198"/>
      <c r="M14" s="197" t="s">
        <v>86</v>
      </c>
      <c r="N14" s="194"/>
    </row>
    <row r="15" spans="2:14" ht="30.75" customHeight="1" x14ac:dyDescent="0.2">
      <c r="B15" s="225" t="s">
        <v>257</v>
      </c>
      <c r="C15" s="385" t="s">
        <v>334</v>
      </c>
      <c r="D15" s="385"/>
      <c r="E15" s="385"/>
      <c r="F15" s="385"/>
      <c r="G15" s="385"/>
      <c r="H15" s="385"/>
      <c r="I15" s="385"/>
      <c r="J15" s="199"/>
      <c r="K15" s="199"/>
      <c r="M15" s="197" t="s">
        <v>88</v>
      </c>
      <c r="N15" s="194"/>
    </row>
    <row r="16" spans="2:14" ht="20.25" customHeight="1" x14ac:dyDescent="0.2">
      <c r="B16" s="225" t="s">
        <v>258</v>
      </c>
      <c r="C16" s="499" t="s">
        <v>337</v>
      </c>
      <c r="D16" s="499"/>
      <c r="E16" s="499"/>
      <c r="F16" s="499"/>
      <c r="G16" s="499"/>
      <c r="H16" s="499"/>
      <c r="I16" s="499"/>
      <c r="J16" s="200"/>
      <c r="K16" s="200"/>
      <c r="M16" s="197"/>
      <c r="N16" s="194"/>
    </row>
    <row r="17" spans="2:14" ht="30.75" customHeight="1" x14ac:dyDescent="0.2">
      <c r="B17" s="225" t="s">
        <v>259</v>
      </c>
      <c r="C17" s="494" t="s">
        <v>152</v>
      </c>
      <c r="D17" s="495"/>
      <c r="E17" s="495"/>
      <c r="F17" s="495"/>
      <c r="G17" s="495"/>
      <c r="H17" s="495"/>
      <c r="I17" s="495"/>
      <c r="J17" s="201"/>
      <c r="K17" s="201"/>
      <c r="M17" s="197" t="s">
        <v>91</v>
      </c>
      <c r="N17" s="194"/>
    </row>
    <row r="18" spans="2:14" ht="18" customHeight="1" x14ac:dyDescent="0.2">
      <c r="B18" s="496" t="s">
        <v>265</v>
      </c>
      <c r="C18" s="497" t="s">
        <v>237</v>
      </c>
      <c r="D18" s="497"/>
      <c r="E18" s="497"/>
      <c r="F18" s="498" t="s">
        <v>238</v>
      </c>
      <c r="G18" s="498"/>
      <c r="H18" s="498"/>
      <c r="I18" s="498"/>
      <c r="J18" s="28"/>
      <c r="K18" s="28"/>
      <c r="M18" s="197" t="s">
        <v>79</v>
      </c>
      <c r="N18" s="194"/>
    </row>
    <row r="19" spans="2:14" ht="39.75" customHeight="1" x14ac:dyDescent="0.2">
      <c r="B19" s="496"/>
      <c r="C19" s="464" t="s">
        <v>302</v>
      </c>
      <c r="D19" s="465"/>
      <c r="E19" s="466"/>
      <c r="F19" s="499" t="str">
        <f>C19</f>
        <v>Actividades que se ejecutaron para la implementacion de los procesos transversales</v>
      </c>
      <c r="G19" s="499"/>
      <c r="H19" s="499"/>
      <c r="I19" s="499"/>
      <c r="J19" s="200"/>
      <c r="K19" s="200"/>
      <c r="M19" s="197" t="s">
        <v>95</v>
      </c>
      <c r="N19" s="194"/>
    </row>
    <row r="20" spans="2:14" ht="39.75" customHeight="1" x14ac:dyDescent="0.2">
      <c r="B20" s="227" t="s">
        <v>266</v>
      </c>
      <c r="C20" s="464" t="s">
        <v>303</v>
      </c>
      <c r="D20" s="465"/>
      <c r="E20" s="466"/>
      <c r="F20" s="499" t="str">
        <f>C20</f>
        <v>Cantidad de actividades que se ejecutaron para la implementacion de los procesos transversales</v>
      </c>
      <c r="G20" s="499"/>
      <c r="H20" s="499"/>
      <c r="I20" s="499"/>
      <c r="J20" s="196"/>
      <c r="K20" s="196"/>
      <c r="M20" s="197"/>
      <c r="N20" s="194"/>
    </row>
    <row r="21" spans="2:14" ht="42" customHeight="1" x14ac:dyDescent="0.2">
      <c r="B21" s="227" t="s">
        <v>267</v>
      </c>
      <c r="C21" s="464" t="s">
        <v>152</v>
      </c>
      <c r="D21" s="465"/>
      <c r="E21" s="466"/>
      <c r="F21" s="464" t="s">
        <v>152</v>
      </c>
      <c r="G21" s="465"/>
      <c r="H21" s="465"/>
      <c r="I21" s="506"/>
      <c r="J21" s="199"/>
      <c r="K21" s="199"/>
      <c r="M21" s="202"/>
      <c r="N21" s="194"/>
    </row>
    <row r="22" spans="2:14" ht="23.25" customHeight="1" x14ac:dyDescent="0.2">
      <c r="B22" s="227" t="s">
        <v>268</v>
      </c>
      <c r="C22" s="620" t="s">
        <v>363</v>
      </c>
      <c r="D22" s="621"/>
      <c r="E22" s="622"/>
      <c r="F22" s="173" t="s">
        <v>271</v>
      </c>
      <c r="G22" s="182"/>
      <c r="H22" s="173" t="s">
        <v>275</v>
      </c>
      <c r="I22" s="183"/>
      <c r="J22" s="30"/>
      <c r="K22" s="30"/>
      <c r="M22" s="202"/>
    </row>
    <row r="23" spans="2:14" ht="27" customHeight="1" x14ac:dyDescent="0.2">
      <c r="B23" s="227" t="s">
        <v>269</v>
      </c>
      <c r="C23" s="464" t="s">
        <v>364</v>
      </c>
      <c r="D23" s="465"/>
      <c r="E23" s="466"/>
      <c r="F23" s="173" t="s">
        <v>272</v>
      </c>
      <c r="G23" s="617">
        <v>0.1</v>
      </c>
      <c r="H23" s="618"/>
      <c r="I23" s="619"/>
      <c r="J23" s="31"/>
      <c r="K23" s="31"/>
      <c r="M23" s="202"/>
    </row>
    <row r="24" spans="2:14" ht="30.75" customHeight="1" x14ac:dyDescent="0.2">
      <c r="B24" s="228" t="s">
        <v>270</v>
      </c>
      <c r="C24" s="377" t="s">
        <v>88</v>
      </c>
      <c r="D24" s="378"/>
      <c r="E24" s="379"/>
      <c r="F24" s="174" t="s">
        <v>274</v>
      </c>
      <c r="G24" s="464"/>
      <c r="H24" s="465"/>
      <c r="I24" s="466"/>
      <c r="J24" s="28"/>
      <c r="K24" s="28"/>
      <c r="M24" s="202"/>
    </row>
    <row r="25" spans="2:14" ht="22.5" customHeight="1" x14ac:dyDescent="0.2">
      <c r="B25" s="467" t="s">
        <v>235</v>
      </c>
      <c r="C25" s="463"/>
      <c r="D25" s="463"/>
      <c r="E25" s="463"/>
      <c r="F25" s="463"/>
      <c r="G25" s="463"/>
      <c r="H25" s="463"/>
      <c r="I25" s="468"/>
      <c r="J25" s="193"/>
      <c r="K25" s="193"/>
      <c r="M25" s="202"/>
    </row>
    <row r="26" spans="2:14" ht="43.5" customHeight="1" x14ac:dyDescent="0.2">
      <c r="B26" s="175" t="s">
        <v>105</v>
      </c>
      <c r="C26" s="223" t="s">
        <v>261</v>
      </c>
      <c r="D26" s="223" t="s">
        <v>260</v>
      </c>
      <c r="E26" s="176" t="s">
        <v>264</v>
      </c>
      <c r="F26" s="223" t="s">
        <v>263</v>
      </c>
      <c r="G26" s="223" t="s">
        <v>262</v>
      </c>
      <c r="H26" s="176" t="s">
        <v>276</v>
      </c>
      <c r="I26" s="177" t="s">
        <v>273</v>
      </c>
      <c r="J26" s="200"/>
      <c r="K26" s="200"/>
      <c r="M26" s="202"/>
    </row>
    <row r="27" spans="2:14" ht="19.5" customHeight="1" x14ac:dyDescent="0.2">
      <c r="B27" s="178" t="s">
        <v>118</v>
      </c>
      <c r="C27" s="212">
        <v>1.0699999999999999E-2</v>
      </c>
      <c r="D27" s="188">
        <f>+(100*C27)/100</f>
        <v>1.0699999999999998E-2</v>
      </c>
      <c r="E27" s="189">
        <f>D27/C27</f>
        <v>0.99999999999999989</v>
      </c>
      <c r="F27" s="470">
        <f>+SUM(C27:C33)</f>
        <v>0.10010000000000001</v>
      </c>
      <c r="G27" s="613">
        <f>+SUM(D27:D33)</f>
        <v>8.5600000000000009E-2</v>
      </c>
      <c r="H27" s="615">
        <f>+G27/F27</f>
        <v>0.85514485514485516</v>
      </c>
      <c r="I27" s="470">
        <f>+H27+I22</f>
        <v>0.85514485514485516</v>
      </c>
      <c r="J27" s="38"/>
      <c r="K27" s="38"/>
    </row>
    <row r="28" spans="2:14" ht="19.5" customHeight="1" x14ac:dyDescent="0.2">
      <c r="B28" s="178" t="s">
        <v>119</v>
      </c>
      <c r="C28" s="212">
        <v>1.32E-2</v>
      </c>
      <c r="D28" s="188">
        <v>1.32E-2</v>
      </c>
      <c r="E28" s="189">
        <f>D28/C28</f>
        <v>1</v>
      </c>
      <c r="F28" s="470"/>
      <c r="G28" s="613"/>
      <c r="H28" s="615"/>
      <c r="I28" s="470"/>
      <c r="J28" s="38"/>
      <c r="K28" s="38"/>
    </row>
    <row r="29" spans="2:14" ht="19.5" customHeight="1" x14ac:dyDescent="0.2">
      <c r="B29" s="178" t="s">
        <v>120</v>
      </c>
      <c r="C29" s="212">
        <v>1.7000000000000001E-2</v>
      </c>
      <c r="D29" s="188">
        <v>1.7000000000000001E-2</v>
      </c>
      <c r="E29" s="189">
        <f t="shared" ref="E29:E33" si="0">D29/C29</f>
        <v>1</v>
      </c>
      <c r="F29" s="470"/>
      <c r="G29" s="613"/>
      <c r="H29" s="615"/>
      <c r="I29" s="470"/>
      <c r="J29" s="38"/>
      <c r="K29" s="38"/>
    </row>
    <row r="30" spans="2:14" ht="19.5" customHeight="1" x14ac:dyDescent="0.2">
      <c r="B30" s="178" t="s">
        <v>121</v>
      </c>
      <c r="C30" s="212">
        <v>1.4500000000000001E-2</v>
      </c>
      <c r="D30" s="188">
        <v>1.4500000000000001E-2</v>
      </c>
      <c r="E30" s="189">
        <f t="shared" si="0"/>
        <v>1</v>
      </c>
      <c r="F30" s="470"/>
      <c r="G30" s="613"/>
      <c r="H30" s="615"/>
      <c r="I30" s="470"/>
      <c r="J30" s="38"/>
      <c r="K30" s="38"/>
    </row>
    <row r="31" spans="2:14" ht="19.5" customHeight="1" x14ac:dyDescent="0.2">
      <c r="B31" s="178" t="s">
        <v>122</v>
      </c>
      <c r="C31" s="212">
        <v>1.4500000000000001E-2</v>
      </c>
      <c r="D31" s="188">
        <v>1.4500000000000001E-2</v>
      </c>
      <c r="E31" s="189">
        <f t="shared" si="0"/>
        <v>1</v>
      </c>
      <c r="F31" s="470"/>
      <c r="G31" s="613"/>
      <c r="H31" s="615"/>
      <c r="I31" s="470"/>
      <c r="J31" s="38"/>
      <c r="K31" s="38"/>
    </row>
    <row r="32" spans="2:14" ht="19.5" customHeight="1" x14ac:dyDescent="0.2">
      <c r="B32" s="178" t="s">
        <v>123</v>
      </c>
      <c r="C32" s="212">
        <v>1.5699999999999999E-2</v>
      </c>
      <c r="D32" s="212">
        <v>1.5699999999999999E-2</v>
      </c>
      <c r="E32" s="189">
        <f t="shared" si="0"/>
        <v>1</v>
      </c>
      <c r="F32" s="470"/>
      <c r="G32" s="613"/>
      <c r="H32" s="615"/>
      <c r="I32" s="470"/>
      <c r="J32" s="38"/>
      <c r="K32" s="38"/>
    </row>
    <row r="33" spans="2:11" ht="19.5" customHeight="1" x14ac:dyDescent="0.2">
      <c r="B33" s="178" t="s">
        <v>124</v>
      </c>
      <c r="C33" s="212">
        <v>1.4500000000000001E-2</v>
      </c>
      <c r="D33" s="184"/>
      <c r="E33" s="189">
        <f t="shared" si="0"/>
        <v>0</v>
      </c>
      <c r="F33" s="471"/>
      <c r="G33" s="614"/>
      <c r="H33" s="616"/>
      <c r="I33" s="471"/>
      <c r="J33" s="38"/>
      <c r="K33" s="38"/>
    </row>
    <row r="34" spans="2:11" ht="52.5" customHeight="1" x14ac:dyDescent="0.2">
      <c r="B34" s="179" t="s">
        <v>277</v>
      </c>
      <c r="C34" s="475"/>
      <c r="D34" s="476"/>
      <c r="E34" s="476"/>
      <c r="F34" s="476"/>
      <c r="G34" s="476"/>
      <c r="H34" s="476"/>
      <c r="I34" s="477"/>
      <c r="J34" s="203"/>
      <c r="K34" s="203"/>
    </row>
    <row r="35" spans="2:11" ht="34.5" customHeight="1" x14ac:dyDescent="0.2">
      <c r="B35" s="478"/>
      <c r="C35" s="479"/>
      <c r="D35" s="479"/>
      <c r="E35" s="479"/>
      <c r="F35" s="479"/>
      <c r="G35" s="479"/>
      <c r="H35" s="479"/>
      <c r="I35" s="480"/>
      <c r="J35" s="193"/>
      <c r="K35" s="193"/>
    </row>
    <row r="36" spans="2:11" ht="34.5" customHeight="1" x14ac:dyDescent="0.2">
      <c r="B36" s="481"/>
      <c r="C36" s="482"/>
      <c r="D36" s="482"/>
      <c r="E36" s="482"/>
      <c r="F36" s="482"/>
      <c r="G36" s="482"/>
      <c r="H36" s="482"/>
      <c r="I36" s="483"/>
      <c r="J36" s="203"/>
      <c r="K36" s="203"/>
    </row>
    <row r="37" spans="2:11" ht="34.5" customHeight="1" x14ac:dyDescent="0.2">
      <c r="B37" s="481"/>
      <c r="C37" s="482"/>
      <c r="D37" s="482"/>
      <c r="E37" s="482"/>
      <c r="F37" s="482"/>
      <c r="G37" s="482"/>
      <c r="H37" s="482"/>
      <c r="I37" s="483"/>
      <c r="J37" s="203"/>
      <c r="K37" s="203"/>
    </row>
    <row r="38" spans="2:11" ht="34.5" customHeight="1" x14ac:dyDescent="0.2">
      <c r="B38" s="481"/>
      <c r="C38" s="482"/>
      <c r="D38" s="482"/>
      <c r="E38" s="482"/>
      <c r="F38" s="482"/>
      <c r="G38" s="482"/>
      <c r="H38" s="482"/>
      <c r="I38" s="483"/>
      <c r="J38" s="203"/>
      <c r="K38" s="203"/>
    </row>
    <row r="39" spans="2:11" ht="34.5" customHeight="1" x14ac:dyDescent="0.2">
      <c r="B39" s="484"/>
      <c r="C39" s="485"/>
      <c r="D39" s="485"/>
      <c r="E39" s="485"/>
      <c r="F39" s="485"/>
      <c r="G39" s="485"/>
      <c r="H39" s="485"/>
      <c r="I39" s="486"/>
      <c r="J39" s="192"/>
      <c r="K39" s="192"/>
    </row>
    <row r="40" spans="2:11" ht="195" customHeight="1" x14ac:dyDescent="0.2">
      <c r="B40" s="225" t="s">
        <v>278</v>
      </c>
      <c r="C40" s="475" t="s">
        <v>365</v>
      </c>
      <c r="D40" s="476"/>
      <c r="E40" s="476"/>
      <c r="F40" s="476"/>
      <c r="G40" s="476"/>
      <c r="H40" s="476"/>
      <c r="I40" s="477"/>
      <c r="J40" s="204"/>
      <c r="K40" s="204"/>
    </row>
    <row r="41" spans="2:11" ht="54" customHeight="1" x14ac:dyDescent="0.2">
      <c r="B41" s="225" t="s">
        <v>279</v>
      </c>
      <c r="C41" s="475" t="s">
        <v>366</v>
      </c>
      <c r="D41" s="476"/>
      <c r="E41" s="476"/>
      <c r="F41" s="476"/>
      <c r="G41" s="476"/>
      <c r="H41" s="476"/>
      <c r="I41" s="477"/>
      <c r="J41" s="204"/>
      <c r="K41" s="204"/>
    </row>
    <row r="42" spans="2:11" ht="63" customHeight="1" x14ac:dyDescent="0.2">
      <c r="B42" s="180" t="s">
        <v>280</v>
      </c>
      <c r="C42" s="487" t="s">
        <v>338</v>
      </c>
      <c r="D42" s="488"/>
      <c r="E42" s="488"/>
      <c r="F42" s="488"/>
      <c r="G42" s="488"/>
      <c r="H42" s="488"/>
      <c r="I42" s="489"/>
      <c r="J42" s="204"/>
      <c r="K42" s="204"/>
    </row>
    <row r="43" spans="2:11" ht="22.5" customHeight="1" x14ac:dyDescent="0.2">
      <c r="B43" s="463" t="s">
        <v>236</v>
      </c>
      <c r="C43" s="463"/>
      <c r="D43" s="463"/>
      <c r="E43" s="463"/>
      <c r="F43" s="463"/>
      <c r="G43" s="463"/>
      <c r="H43" s="463"/>
      <c r="I43" s="463"/>
      <c r="J43" s="204"/>
      <c r="K43" s="204"/>
    </row>
    <row r="44" spans="2:11" ht="22.5" customHeight="1" x14ac:dyDescent="0.2">
      <c r="B44" s="460" t="s">
        <v>281</v>
      </c>
      <c r="C44" s="226" t="s">
        <v>282</v>
      </c>
      <c r="D44" s="462" t="s">
        <v>283</v>
      </c>
      <c r="E44" s="462"/>
      <c r="F44" s="462"/>
      <c r="G44" s="462" t="s">
        <v>284</v>
      </c>
      <c r="H44" s="462"/>
      <c r="I44" s="462"/>
      <c r="J44" s="205"/>
      <c r="K44" s="205"/>
    </row>
    <row r="45" spans="2:11" ht="30.75" customHeight="1" x14ac:dyDescent="0.2">
      <c r="B45" s="461"/>
      <c r="C45" s="206" t="s">
        <v>306</v>
      </c>
      <c r="D45" s="459"/>
      <c r="E45" s="459"/>
      <c r="F45" s="459"/>
      <c r="G45" s="459"/>
      <c r="H45" s="459"/>
      <c r="I45" s="459"/>
      <c r="J45" s="205"/>
      <c r="K45" s="205"/>
    </row>
    <row r="46" spans="2:11" ht="32.25" customHeight="1" x14ac:dyDescent="0.2">
      <c r="B46" s="181" t="s">
        <v>285</v>
      </c>
      <c r="C46" s="609" t="s">
        <v>339</v>
      </c>
      <c r="D46" s="609"/>
      <c r="E46" s="609"/>
      <c r="F46" s="609"/>
      <c r="G46" s="609"/>
      <c r="H46" s="609"/>
      <c r="I46" s="610"/>
      <c r="J46" s="207"/>
      <c r="K46" s="207"/>
    </row>
    <row r="47" spans="2:11" ht="28.5" customHeight="1" x14ac:dyDescent="0.2">
      <c r="B47" s="173" t="s">
        <v>286</v>
      </c>
      <c r="C47" s="606" t="s">
        <v>340</v>
      </c>
      <c r="D47" s="607"/>
      <c r="E47" s="607"/>
      <c r="F47" s="607"/>
      <c r="G47" s="607"/>
      <c r="H47" s="607"/>
      <c r="I47" s="608"/>
      <c r="J47" s="207"/>
      <c r="K47" s="207"/>
    </row>
    <row r="48" spans="2:11" ht="30" customHeight="1" x14ac:dyDescent="0.2">
      <c r="B48" s="180" t="s">
        <v>287</v>
      </c>
      <c r="C48" s="609" t="s">
        <v>305</v>
      </c>
      <c r="D48" s="609"/>
      <c r="E48" s="609"/>
      <c r="F48" s="609"/>
      <c r="G48" s="609"/>
      <c r="H48" s="609"/>
      <c r="I48" s="610"/>
      <c r="J48" s="208"/>
      <c r="K48" s="208"/>
    </row>
    <row r="49" spans="2:11" ht="31.5" customHeight="1" thickBot="1" x14ac:dyDescent="0.25">
      <c r="B49" s="180" t="s">
        <v>288</v>
      </c>
      <c r="C49" s="611" t="s">
        <v>341</v>
      </c>
      <c r="D49" s="611"/>
      <c r="E49" s="611"/>
      <c r="F49" s="611"/>
      <c r="G49" s="611"/>
      <c r="H49" s="611"/>
      <c r="I49" s="612"/>
      <c r="J49" s="209"/>
      <c r="K49" s="209"/>
    </row>
    <row r="50" spans="2:11" x14ac:dyDescent="0.2">
      <c r="B50" s="47"/>
      <c r="C50" s="210"/>
      <c r="D50" s="210"/>
      <c r="E50" s="211"/>
      <c r="F50" s="211"/>
      <c r="G50" s="48"/>
      <c r="H50" s="49"/>
      <c r="I50" s="210"/>
      <c r="J50" s="209"/>
      <c r="K50" s="209"/>
    </row>
    <row r="51" spans="2:11" x14ac:dyDescent="0.2">
      <c r="B51" s="47"/>
      <c r="C51" s="210"/>
      <c r="D51" s="210"/>
      <c r="E51" s="211"/>
      <c r="F51" s="211"/>
      <c r="G51" s="48"/>
      <c r="H51" s="49"/>
      <c r="I51" s="210"/>
      <c r="J51" s="209"/>
      <c r="K51" s="209"/>
    </row>
    <row r="52" spans="2:11" x14ac:dyDescent="0.2">
      <c r="B52" s="47"/>
      <c r="C52" s="210"/>
      <c r="D52" s="210"/>
      <c r="E52" s="211"/>
      <c r="F52" s="211"/>
      <c r="G52" s="48"/>
      <c r="H52" s="49"/>
      <c r="I52" s="210"/>
      <c r="J52" s="209"/>
      <c r="K52" s="209"/>
    </row>
    <row r="53" spans="2:11" x14ac:dyDescent="0.2">
      <c r="B53" s="47"/>
      <c r="C53" s="210"/>
      <c r="D53" s="210"/>
      <c r="E53" s="211"/>
      <c r="F53" s="211"/>
      <c r="G53" s="48"/>
      <c r="H53" s="49"/>
      <c r="I53" s="210"/>
      <c r="J53" s="209"/>
      <c r="K53" s="209"/>
    </row>
    <row r="54" spans="2:11" x14ac:dyDescent="0.2">
      <c r="B54" s="47"/>
      <c r="C54" s="210"/>
      <c r="D54" s="210"/>
      <c r="E54" s="211"/>
      <c r="F54" s="211"/>
      <c r="G54" s="48"/>
      <c r="H54" s="49"/>
      <c r="I54" s="210"/>
      <c r="J54" s="209"/>
      <c r="K54" s="209"/>
    </row>
    <row r="55" spans="2:11" ht="25.5" customHeight="1" x14ac:dyDescent="0.2">
      <c r="B55" s="47"/>
      <c r="C55" s="210"/>
      <c r="D55" s="210"/>
      <c r="E55" s="211"/>
      <c r="F55" s="211"/>
      <c r="G55" s="48"/>
      <c r="H55" s="49"/>
      <c r="I55" s="210"/>
      <c r="J55" s="209"/>
      <c r="K55" s="209"/>
    </row>
  </sheetData>
  <sheetProtection algorithmName="SHA-512" hashValue="2x/uD2MnbckMZQHBsLK5m8rVxeR+tH1ZOJAQ3hmcAQoaxV9HtTERWnYOu0vMCPdhIFc5ZGxLHClzGRA13H774w==" saltValue="jcz31HRPygOnip5mZXhwe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3:I43"/>
    <mergeCell ref="C24:E24"/>
    <mergeCell ref="G24:I24"/>
    <mergeCell ref="B25:I25"/>
    <mergeCell ref="F27:F33"/>
    <mergeCell ref="G27:G33"/>
    <mergeCell ref="H27:H33"/>
    <mergeCell ref="I27:I33"/>
    <mergeCell ref="C34:I34"/>
    <mergeCell ref="B35:I39"/>
    <mergeCell ref="C40:I40"/>
    <mergeCell ref="C41:I41"/>
    <mergeCell ref="C42:I42"/>
    <mergeCell ref="C47:I47"/>
    <mergeCell ref="C48:I48"/>
    <mergeCell ref="C49:I49"/>
    <mergeCell ref="B44:B45"/>
    <mergeCell ref="D44:F44"/>
    <mergeCell ref="G44:I44"/>
    <mergeCell ref="D45:F45"/>
    <mergeCell ref="G45:I45"/>
    <mergeCell ref="C46:I46"/>
  </mergeCells>
  <dataValidations count="7">
    <dataValidation type="list" allowBlank="1" showInputMessage="1" showErrorMessage="1" sqref="J10:K10" xr:uid="{55A8FFB3-956D-4181-BA3F-FC08E5F44FAE}">
      <formula1>$M$21:$M$26</formula1>
    </dataValidation>
    <dataValidation type="list" allowBlank="1" showInputMessage="1" showErrorMessage="1" sqref="C7 I7" xr:uid="{628E73E5-BC3B-4FFD-93A1-972E337803C4}">
      <formula1>$N$11:$N$12</formula1>
    </dataValidation>
    <dataValidation type="list" allowBlank="1" showInputMessage="1" showErrorMessage="1" sqref="H13:I13" xr:uid="{20F127AE-48AC-4883-BE1F-64939CFE0F9F}">
      <formula1>$N$5:$N$8</formula1>
    </dataValidation>
    <dataValidation type="list" allowBlank="1" showInputMessage="1" showErrorMessage="1" sqref="C9:F9" xr:uid="{214DC5F4-0225-4306-89C2-F06672E89815}">
      <formula1>$M$6:$M$9</formula1>
    </dataValidation>
    <dataValidation type="list" allowBlank="1" showInputMessage="1" showErrorMessage="1" sqref="C24:E24" xr:uid="{9FA9E97C-8DD9-4D4C-9F7A-45AE21E5614A}">
      <formula1>$M$12:$M$15</formula1>
    </dataValidation>
    <dataValidation type="list" allowBlank="1" showInputMessage="1" showErrorMessage="1" sqref="H12:I12" xr:uid="{D33C5FDC-9149-456A-9A09-A74C27B8CE2A}">
      <formula1>M17:M19</formula1>
    </dataValidation>
    <dataValidation type="list" showDropDown="1" showInputMessage="1" showErrorMessage="1" sqref="K12" xr:uid="{F890BE74-75B0-4D1F-AD98-F817BD606E4E}">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976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29761"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18"/>
      <c r="C2" s="416" t="s">
        <v>24</v>
      </c>
      <c r="D2" s="416"/>
      <c r="E2" s="416"/>
      <c r="F2" s="416"/>
      <c r="G2" s="416"/>
      <c r="H2" s="416"/>
      <c r="I2" s="420"/>
      <c r="J2" s="13"/>
      <c r="K2" s="13"/>
      <c r="M2" s="14" t="s">
        <v>47</v>
      </c>
    </row>
    <row r="3" spans="2:14" ht="25.5" customHeight="1" x14ac:dyDescent="0.2">
      <c r="B3" s="419"/>
      <c r="C3" s="417" t="s">
        <v>25</v>
      </c>
      <c r="D3" s="417"/>
      <c r="E3" s="417"/>
      <c r="F3" s="417"/>
      <c r="G3" s="417"/>
      <c r="H3" s="417"/>
      <c r="I3" s="421"/>
      <c r="J3" s="13"/>
      <c r="K3" s="13"/>
      <c r="M3" s="14" t="s">
        <v>48</v>
      </c>
    </row>
    <row r="4" spans="2:14" ht="25.5" customHeight="1" x14ac:dyDescent="0.2">
      <c r="B4" s="419"/>
      <c r="C4" s="417" t="s">
        <v>49</v>
      </c>
      <c r="D4" s="417"/>
      <c r="E4" s="417"/>
      <c r="F4" s="417"/>
      <c r="G4" s="417"/>
      <c r="H4" s="417"/>
      <c r="I4" s="421"/>
      <c r="J4" s="13"/>
      <c r="K4" s="13"/>
      <c r="M4" s="14" t="s">
        <v>50</v>
      </c>
    </row>
    <row r="5" spans="2:14" ht="25.5" customHeight="1" x14ac:dyDescent="0.2">
      <c r="B5" s="419"/>
      <c r="C5" s="417" t="s">
        <v>51</v>
      </c>
      <c r="D5" s="417"/>
      <c r="E5" s="417"/>
      <c r="F5" s="417"/>
      <c r="G5" s="422" t="s">
        <v>52</v>
      </c>
      <c r="H5" s="422"/>
      <c r="I5" s="421"/>
      <c r="J5" s="13"/>
      <c r="K5" s="13"/>
      <c r="M5" s="14" t="s">
        <v>53</v>
      </c>
    </row>
    <row r="6" spans="2:14" ht="23.25" customHeight="1" x14ac:dyDescent="0.2">
      <c r="B6" s="401" t="s">
        <v>54</v>
      </c>
      <c r="C6" s="402"/>
      <c r="D6" s="402"/>
      <c r="E6" s="402"/>
      <c r="F6" s="402"/>
      <c r="G6" s="402"/>
      <c r="H6" s="402"/>
      <c r="I6" s="403"/>
      <c r="J6" s="15"/>
      <c r="K6" s="15"/>
    </row>
    <row r="7" spans="2:14" ht="24" customHeight="1" x14ac:dyDescent="0.2">
      <c r="B7" s="404" t="s">
        <v>55</v>
      </c>
      <c r="C7" s="405"/>
      <c r="D7" s="405"/>
      <c r="E7" s="405"/>
      <c r="F7" s="405"/>
      <c r="G7" s="405"/>
      <c r="H7" s="405"/>
      <c r="I7" s="406"/>
      <c r="J7" s="16"/>
      <c r="K7" s="16"/>
    </row>
    <row r="8" spans="2:14" ht="24" customHeight="1" x14ac:dyDescent="0.2">
      <c r="B8" s="407" t="s">
        <v>56</v>
      </c>
      <c r="C8" s="408"/>
      <c r="D8" s="408"/>
      <c r="E8" s="408"/>
      <c r="F8" s="408"/>
      <c r="G8" s="408"/>
      <c r="H8" s="408"/>
      <c r="I8" s="409"/>
      <c r="J8" s="61"/>
      <c r="K8" s="61"/>
      <c r="N8" s="6" t="s">
        <v>57</v>
      </c>
    </row>
    <row r="9" spans="2:14" ht="30.75" customHeight="1" x14ac:dyDescent="0.2">
      <c r="B9" s="101" t="s">
        <v>58</v>
      </c>
      <c r="C9" s="62">
        <v>14</v>
      </c>
      <c r="D9" s="413" t="s">
        <v>59</v>
      </c>
      <c r="E9" s="413"/>
      <c r="F9" s="364" t="s">
        <v>207</v>
      </c>
      <c r="G9" s="365"/>
      <c r="H9" s="365"/>
      <c r="I9" s="366"/>
      <c r="J9" s="17"/>
      <c r="K9" s="17"/>
      <c r="M9" s="14" t="s">
        <v>60</v>
      </c>
      <c r="N9" s="6" t="s">
        <v>61</v>
      </c>
    </row>
    <row r="10" spans="2:14" ht="30.75" customHeight="1" x14ac:dyDescent="0.2">
      <c r="B10" s="20" t="s">
        <v>62</v>
      </c>
      <c r="C10" s="63" t="s">
        <v>81</v>
      </c>
      <c r="D10" s="414" t="s">
        <v>63</v>
      </c>
      <c r="E10" s="415"/>
      <c r="F10" s="398" t="s">
        <v>155</v>
      </c>
      <c r="G10" s="399"/>
      <c r="H10" s="18" t="s">
        <v>64</v>
      </c>
      <c r="I10" s="79" t="s">
        <v>81</v>
      </c>
      <c r="J10" s="19"/>
      <c r="K10" s="19"/>
      <c r="M10" s="14" t="s">
        <v>65</v>
      </c>
      <c r="N10" s="6" t="s">
        <v>66</v>
      </c>
    </row>
    <row r="11" spans="2:14" ht="30.75" customHeight="1" x14ac:dyDescent="0.2">
      <c r="B11" s="20" t="s">
        <v>67</v>
      </c>
      <c r="C11" s="410" t="s">
        <v>156</v>
      </c>
      <c r="D11" s="410"/>
      <c r="E11" s="410"/>
      <c r="F11" s="410"/>
      <c r="G11" s="18" t="s">
        <v>68</v>
      </c>
      <c r="H11" s="411">
        <v>1032</v>
      </c>
      <c r="I11" s="412"/>
      <c r="J11" s="21"/>
      <c r="K11" s="21"/>
      <c r="M11" s="14" t="s">
        <v>69</v>
      </c>
      <c r="N11" s="6" t="s">
        <v>70</v>
      </c>
    </row>
    <row r="12" spans="2:14" ht="30.75" customHeight="1" x14ac:dyDescent="0.2">
      <c r="B12" s="20" t="s">
        <v>71</v>
      </c>
      <c r="C12" s="395" t="s">
        <v>65</v>
      </c>
      <c r="D12" s="395"/>
      <c r="E12" s="395"/>
      <c r="F12" s="395"/>
      <c r="G12" s="18" t="s">
        <v>72</v>
      </c>
      <c r="H12" s="623" t="s">
        <v>165</v>
      </c>
      <c r="I12" s="624"/>
      <c r="J12" s="22"/>
      <c r="K12" s="22"/>
      <c r="M12" s="23" t="s">
        <v>73</v>
      </c>
    </row>
    <row r="13" spans="2:14" ht="30.75" customHeight="1" x14ac:dyDescent="0.2">
      <c r="B13" s="20" t="s">
        <v>74</v>
      </c>
      <c r="C13" s="391" t="s">
        <v>45</v>
      </c>
      <c r="D13" s="391"/>
      <c r="E13" s="391"/>
      <c r="F13" s="391"/>
      <c r="G13" s="391"/>
      <c r="H13" s="391"/>
      <c r="I13" s="392"/>
      <c r="J13" s="24"/>
      <c r="K13" s="24"/>
      <c r="M13" s="23"/>
    </row>
    <row r="14" spans="2:14" ht="30.75" customHeight="1" x14ac:dyDescent="0.2">
      <c r="B14" s="20" t="s">
        <v>75</v>
      </c>
      <c r="C14" s="398" t="s">
        <v>153</v>
      </c>
      <c r="D14" s="399"/>
      <c r="E14" s="399"/>
      <c r="F14" s="399"/>
      <c r="G14" s="399"/>
      <c r="H14" s="399"/>
      <c r="I14" s="400"/>
      <c r="J14" s="19"/>
      <c r="K14" s="19"/>
      <c r="M14" s="23"/>
      <c r="N14" s="6" t="s">
        <v>76</v>
      </c>
    </row>
    <row r="15" spans="2:14" ht="30.75" customHeight="1" x14ac:dyDescent="0.2">
      <c r="B15" s="20" t="s">
        <v>77</v>
      </c>
      <c r="C15" s="364" t="s">
        <v>166</v>
      </c>
      <c r="D15" s="365"/>
      <c r="E15" s="365"/>
      <c r="F15" s="625"/>
      <c r="G15" s="18" t="s">
        <v>78</v>
      </c>
      <c r="H15" s="387" t="s">
        <v>91</v>
      </c>
      <c r="I15" s="388"/>
      <c r="J15" s="19"/>
      <c r="K15" s="19"/>
      <c r="M15" s="23" t="s">
        <v>80</v>
      </c>
      <c r="N15" s="6" t="s">
        <v>81</v>
      </c>
    </row>
    <row r="16" spans="2:14" ht="30.75" customHeight="1" x14ac:dyDescent="0.2">
      <c r="B16" s="20" t="s">
        <v>82</v>
      </c>
      <c r="C16" s="389" t="s">
        <v>215</v>
      </c>
      <c r="D16" s="390"/>
      <c r="E16" s="390"/>
      <c r="F16" s="390"/>
      <c r="G16" s="18" t="s">
        <v>83</v>
      </c>
      <c r="H16" s="387" t="s">
        <v>70</v>
      </c>
      <c r="I16" s="388"/>
      <c r="J16" s="19"/>
      <c r="K16" s="19"/>
      <c r="M16" s="23" t="s">
        <v>84</v>
      </c>
    </row>
    <row r="17" spans="2:14" ht="36" customHeight="1" x14ac:dyDescent="0.2">
      <c r="B17" s="20" t="s">
        <v>85</v>
      </c>
      <c r="C17" s="626" t="s">
        <v>167</v>
      </c>
      <c r="D17" s="627"/>
      <c r="E17" s="627"/>
      <c r="F17" s="627"/>
      <c r="G17" s="627"/>
      <c r="H17" s="627"/>
      <c r="I17" s="628"/>
      <c r="J17" s="24"/>
      <c r="K17" s="24"/>
      <c r="M17" s="23" t="s">
        <v>86</v>
      </c>
      <c r="N17" s="6" t="s">
        <v>39</v>
      </c>
    </row>
    <row r="18" spans="2:14" ht="30.75" customHeight="1" x14ac:dyDescent="0.2">
      <c r="B18" s="20" t="s">
        <v>87</v>
      </c>
      <c r="C18" s="364" t="s">
        <v>168</v>
      </c>
      <c r="D18" s="365"/>
      <c r="E18" s="365"/>
      <c r="F18" s="365"/>
      <c r="G18" s="365"/>
      <c r="H18" s="365"/>
      <c r="I18" s="366"/>
      <c r="J18" s="25"/>
      <c r="K18" s="25"/>
      <c r="M18" s="23" t="s">
        <v>88</v>
      </c>
      <c r="N18" s="6" t="s">
        <v>40</v>
      </c>
    </row>
    <row r="19" spans="2:14" ht="30.75" customHeight="1" x14ac:dyDescent="0.2">
      <c r="B19" s="20" t="s">
        <v>89</v>
      </c>
      <c r="C19" s="629" t="s">
        <v>200</v>
      </c>
      <c r="D19" s="630"/>
      <c r="E19" s="630"/>
      <c r="F19" s="630"/>
      <c r="G19" s="630"/>
      <c r="H19" s="630"/>
      <c r="I19" s="631"/>
      <c r="J19" s="26"/>
      <c r="K19" s="26"/>
      <c r="M19" s="23"/>
      <c r="N19" s="6" t="s">
        <v>41</v>
      </c>
    </row>
    <row r="20" spans="2:14" ht="30.75" customHeight="1" x14ac:dyDescent="0.2">
      <c r="B20" s="20" t="s">
        <v>90</v>
      </c>
      <c r="C20" s="632" t="s">
        <v>152</v>
      </c>
      <c r="D20" s="633"/>
      <c r="E20" s="633"/>
      <c r="F20" s="633"/>
      <c r="G20" s="633"/>
      <c r="H20" s="633"/>
      <c r="I20" s="634"/>
      <c r="J20" s="27"/>
      <c r="K20" s="27"/>
      <c r="M20" s="23" t="s">
        <v>91</v>
      </c>
      <c r="N20" s="6" t="s">
        <v>42</v>
      </c>
    </row>
    <row r="21" spans="2:14" ht="27.75" customHeight="1" x14ac:dyDescent="0.2">
      <c r="B21" s="380" t="s">
        <v>92</v>
      </c>
      <c r="C21" s="382" t="s">
        <v>93</v>
      </c>
      <c r="D21" s="382"/>
      <c r="E21" s="382"/>
      <c r="F21" s="383" t="s">
        <v>94</v>
      </c>
      <c r="G21" s="383"/>
      <c r="H21" s="383"/>
      <c r="I21" s="384"/>
      <c r="J21" s="28"/>
      <c r="K21" s="28"/>
      <c r="M21" s="23" t="s">
        <v>79</v>
      </c>
      <c r="N21" s="6" t="s">
        <v>43</v>
      </c>
    </row>
    <row r="22" spans="2:14" ht="27" customHeight="1" x14ac:dyDescent="0.2">
      <c r="B22" s="381"/>
      <c r="C22" s="629" t="s">
        <v>169</v>
      </c>
      <c r="D22" s="630"/>
      <c r="E22" s="635"/>
      <c r="F22" s="629" t="s">
        <v>171</v>
      </c>
      <c r="G22" s="630"/>
      <c r="H22" s="630"/>
      <c r="I22" s="631"/>
      <c r="J22" s="26"/>
      <c r="K22" s="26"/>
      <c r="M22" s="23" t="s">
        <v>95</v>
      </c>
      <c r="N22" s="6" t="s">
        <v>44</v>
      </c>
    </row>
    <row r="23" spans="2:14" ht="39.75" customHeight="1" x14ac:dyDescent="0.2">
      <c r="B23" s="20" t="s">
        <v>96</v>
      </c>
      <c r="C23" s="398" t="s">
        <v>152</v>
      </c>
      <c r="D23" s="399"/>
      <c r="E23" s="636"/>
      <c r="F23" s="398" t="s">
        <v>152</v>
      </c>
      <c r="G23" s="399"/>
      <c r="H23" s="399"/>
      <c r="I23" s="400"/>
      <c r="J23" s="19"/>
      <c r="K23" s="19"/>
      <c r="M23" s="23"/>
      <c r="N23" s="6" t="s">
        <v>45</v>
      </c>
    </row>
    <row r="24" spans="2:14" ht="44.25" customHeight="1" x14ac:dyDescent="0.2">
      <c r="B24" s="20" t="s">
        <v>97</v>
      </c>
      <c r="C24" s="637" t="s">
        <v>170</v>
      </c>
      <c r="D24" s="638"/>
      <c r="E24" s="639"/>
      <c r="F24" s="629" t="s">
        <v>172</v>
      </c>
      <c r="G24" s="630"/>
      <c r="H24" s="630"/>
      <c r="I24" s="631"/>
      <c r="J24" s="25"/>
      <c r="K24" s="25"/>
      <c r="M24" s="29"/>
      <c r="N24" s="6" t="s">
        <v>46</v>
      </c>
    </row>
    <row r="25" spans="2:14" ht="29.25" customHeight="1" x14ac:dyDescent="0.2">
      <c r="B25" s="20" t="s">
        <v>98</v>
      </c>
      <c r="C25" s="367" t="s">
        <v>215</v>
      </c>
      <c r="D25" s="368"/>
      <c r="E25" s="369"/>
      <c r="F25" s="18" t="s">
        <v>99</v>
      </c>
      <c r="G25" s="640">
        <v>74</v>
      </c>
      <c r="H25" s="641"/>
      <c r="I25" s="642"/>
      <c r="J25" s="30"/>
      <c r="K25" s="30"/>
      <c r="M25" s="29"/>
    </row>
    <row r="26" spans="2:14" ht="27" customHeight="1" x14ac:dyDescent="0.2">
      <c r="B26" s="20" t="s">
        <v>100</v>
      </c>
      <c r="C26" s="364" t="s">
        <v>216</v>
      </c>
      <c r="D26" s="365"/>
      <c r="E26" s="625"/>
      <c r="F26" s="18" t="s">
        <v>101</v>
      </c>
      <c r="G26" s="640">
        <v>0</v>
      </c>
      <c r="H26" s="641"/>
      <c r="I26" s="642"/>
      <c r="J26" s="31"/>
      <c r="K26" s="31"/>
      <c r="M26" s="29"/>
    </row>
    <row r="27" spans="2:14" ht="47.25" customHeight="1" x14ac:dyDescent="0.2">
      <c r="B27" s="100" t="s">
        <v>102</v>
      </c>
      <c r="C27" s="398" t="s">
        <v>86</v>
      </c>
      <c r="D27" s="399"/>
      <c r="E27" s="636"/>
      <c r="F27" s="32" t="s">
        <v>103</v>
      </c>
      <c r="G27" s="374" t="s">
        <v>182</v>
      </c>
      <c r="H27" s="375"/>
      <c r="I27" s="376"/>
      <c r="J27" s="28"/>
      <c r="K27" s="28"/>
      <c r="M27" s="29"/>
    </row>
    <row r="28" spans="2:14" ht="30" customHeight="1" x14ac:dyDescent="0.2">
      <c r="B28" s="344" t="s">
        <v>104</v>
      </c>
      <c r="C28" s="345"/>
      <c r="D28" s="345"/>
      <c r="E28" s="345"/>
      <c r="F28" s="345"/>
      <c r="G28" s="345"/>
      <c r="H28" s="345"/>
      <c r="I28" s="346"/>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144">
        <v>0</v>
      </c>
      <c r="D30" s="145">
        <f>+C30</f>
        <v>0</v>
      </c>
      <c r="E30" s="146">
        <v>0</v>
      </c>
      <c r="F30" s="147">
        <f>+E30</f>
        <v>0</v>
      </c>
      <c r="G30" s="148" t="e">
        <f>+C30/E30</f>
        <v>#DIV/0!</v>
      </c>
      <c r="H30" s="149" t="e">
        <f>+D30/F30</f>
        <v>#DIV/0!</v>
      </c>
      <c r="I30" s="150" t="e">
        <f>+D30/$G$26</f>
        <v>#DIV/0!</v>
      </c>
      <c r="J30" s="72">
        <v>0.99</v>
      </c>
      <c r="K30" s="38"/>
      <c r="M30" s="29"/>
    </row>
    <row r="31" spans="2:14" ht="19.5" customHeight="1" x14ac:dyDescent="0.2">
      <c r="B31" s="37" t="s">
        <v>114</v>
      </c>
      <c r="C31" s="144">
        <v>0</v>
      </c>
      <c r="D31" s="145">
        <f>+D30+C31</f>
        <v>0</v>
      </c>
      <c r="E31" s="146">
        <v>0</v>
      </c>
      <c r="F31" s="147">
        <f>+F30+E31</f>
        <v>0</v>
      </c>
      <c r="G31" s="148" t="e">
        <f t="shared" ref="G31:G41" si="0">+C31/E31</f>
        <v>#DIV/0!</v>
      </c>
      <c r="H31" s="149" t="e">
        <f t="shared" ref="H31:H41" si="1">+D31/F31</f>
        <v>#DIV/0!</v>
      </c>
      <c r="I31" s="150" t="e">
        <f t="shared" ref="I31:I40" si="2">+D31/$G$26</f>
        <v>#DIV/0!</v>
      </c>
      <c r="J31" s="72">
        <v>0.99</v>
      </c>
      <c r="K31" s="38"/>
      <c r="M31" s="29"/>
    </row>
    <row r="32" spans="2:14" ht="19.5" customHeight="1" x14ac:dyDescent="0.2">
      <c r="B32" s="37" t="s">
        <v>115</v>
      </c>
      <c r="C32" s="144">
        <v>0</v>
      </c>
      <c r="D32" s="145">
        <f t="shared" ref="D32:D41" si="3">+D31+C32</f>
        <v>0</v>
      </c>
      <c r="E32" s="146">
        <v>0</v>
      </c>
      <c r="F32" s="147">
        <f t="shared" ref="F32:F41" si="4">+F31+E32</f>
        <v>0</v>
      </c>
      <c r="G32" s="148" t="e">
        <f t="shared" si="0"/>
        <v>#DIV/0!</v>
      </c>
      <c r="H32" s="149" t="e">
        <f t="shared" si="1"/>
        <v>#DIV/0!</v>
      </c>
      <c r="I32" s="150" t="e">
        <f t="shared" si="2"/>
        <v>#DIV/0!</v>
      </c>
      <c r="J32" s="72">
        <v>0.99</v>
      </c>
      <c r="K32" s="38"/>
      <c r="M32" s="29"/>
    </row>
    <row r="33" spans="2:11" ht="19.5" customHeight="1" x14ac:dyDescent="0.2">
      <c r="B33" s="37" t="s">
        <v>116</v>
      </c>
      <c r="C33" s="144">
        <v>0</v>
      </c>
      <c r="D33" s="145">
        <f t="shared" si="3"/>
        <v>0</v>
      </c>
      <c r="E33" s="146">
        <v>0</v>
      </c>
      <c r="F33" s="147">
        <f t="shared" si="4"/>
        <v>0</v>
      </c>
      <c r="G33" s="148" t="e">
        <f t="shared" si="0"/>
        <v>#DIV/0!</v>
      </c>
      <c r="H33" s="149" t="e">
        <f t="shared" si="1"/>
        <v>#DIV/0!</v>
      </c>
      <c r="I33" s="150" t="e">
        <f t="shared" si="2"/>
        <v>#DIV/0!</v>
      </c>
      <c r="J33" s="72">
        <v>0.99</v>
      </c>
      <c r="K33" s="38"/>
    </row>
    <row r="34" spans="2:11" ht="19.5" customHeight="1" x14ac:dyDescent="0.2">
      <c r="B34" s="37" t="s">
        <v>117</v>
      </c>
      <c r="C34" s="144">
        <v>0</v>
      </c>
      <c r="D34" s="145">
        <f t="shared" si="3"/>
        <v>0</v>
      </c>
      <c r="E34" s="146">
        <v>0</v>
      </c>
      <c r="F34" s="147">
        <f t="shared" si="4"/>
        <v>0</v>
      </c>
      <c r="G34" s="148" t="e">
        <f t="shared" si="0"/>
        <v>#DIV/0!</v>
      </c>
      <c r="H34" s="149" t="e">
        <f t="shared" si="1"/>
        <v>#DIV/0!</v>
      </c>
      <c r="I34" s="150" t="e">
        <f t="shared" si="2"/>
        <v>#DIV/0!</v>
      </c>
      <c r="J34" s="72">
        <v>0.99</v>
      </c>
      <c r="K34" s="38"/>
    </row>
    <row r="35" spans="2:11" ht="19.5" customHeight="1" x14ac:dyDescent="0.2">
      <c r="B35" s="37" t="s">
        <v>118</v>
      </c>
      <c r="C35" s="144">
        <v>0</v>
      </c>
      <c r="D35" s="145">
        <f t="shared" si="3"/>
        <v>0</v>
      </c>
      <c r="E35" s="146">
        <v>0</v>
      </c>
      <c r="F35" s="147">
        <f t="shared" si="4"/>
        <v>0</v>
      </c>
      <c r="G35" s="148" t="e">
        <f t="shared" si="0"/>
        <v>#DIV/0!</v>
      </c>
      <c r="H35" s="149" t="e">
        <f t="shared" si="1"/>
        <v>#DIV/0!</v>
      </c>
      <c r="I35" s="150" t="e">
        <f t="shared" si="2"/>
        <v>#DIV/0!</v>
      </c>
      <c r="J35" s="72">
        <v>0.99</v>
      </c>
      <c r="K35" s="38"/>
    </row>
    <row r="36" spans="2:11" ht="19.5" customHeight="1" x14ac:dyDescent="0.2">
      <c r="B36" s="37" t="s">
        <v>119</v>
      </c>
      <c r="C36" s="144">
        <v>0</v>
      </c>
      <c r="D36" s="145">
        <f t="shared" si="3"/>
        <v>0</v>
      </c>
      <c r="E36" s="146">
        <v>0</v>
      </c>
      <c r="F36" s="147">
        <f t="shared" si="4"/>
        <v>0</v>
      </c>
      <c r="G36" s="148" t="e">
        <f t="shared" si="0"/>
        <v>#DIV/0!</v>
      </c>
      <c r="H36" s="149" t="e">
        <f t="shared" si="1"/>
        <v>#DIV/0!</v>
      </c>
      <c r="I36" s="150" t="e">
        <f t="shared" si="2"/>
        <v>#DIV/0!</v>
      </c>
      <c r="J36" s="72">
        <v>0.99</v>
      </c>
      <c r="K36" s="38"/>
    </row>
    <row r="37" spans="2:11" ht="19.5" customHeight="1" x14ac:dyDescent="0.2">
      <c r="B37" s="37" t="s">
        <v>120</v>
      </c>
      <c r="C37" s="144">
        <v>0</v>
      </c>
      <c r="D37" s="145">
        <f t="shared" si="3"/>
        <v>0</v>
      </c>
      <c r="E37" s="146">
        <v>0</v>
      </c>
      <c r="F37" s="147">
        <f t="shared" si="4"/>
        <v>0</v>
      </c>
      <c r="G37" s="148" t="e">
        <f t="shared" si="0"/>
        <v>#DIV/0!</v>
      </c>
      <c r="H37" s="149" t="e">
        <f t="shared" si="1"/>
        <v>#DIV/0!</v>
      </c>
      <c r="I37" s="150" t="e">
        <f t="shared" si="2"/>
        <v>#DIV/0!</v>
      </c>
      <c r="J37" s="72">
        <v>0.99</v>
      </c>
      <c r="K37" s="38"/>
    </row>
    <row r="38" spans="2:11" ht="19.5" customHeight="1" x14ac:dyDescent="0.2">
      <c r="B38" s="37" t="s">
        <v>121</v>
      </c>
      <c r="C38" s="144">
        <v>0</v>
      </c>
      <c r="D38" s="145">
        <f t="shared" si="3"/>
        <v>0</v>
      </c>
      <c r="E38" s="146">
        <v>0</v>
      </c>
      <c r="F38" s="147">
        <f t="shared" si="4"/>
        <v>0</v>
      </c>
      <c r="G38" s="148" t="e">
        <f t="shared" si="0"/>
        <v>#DIV/0!</v>
      </c>
      <c r="H38" s="149" t="e">
        <f t="shared" si="1"/>
        <v>#DIV/0!</v>
      </c>
      <c r="I38" s="150" t="e">
        <f t="shared" si="2"/>
        <v>#DIV/0!</v>
      </c>
      <c r="J38" s="72">
        <v>0.99</v>
      </c>
      <c r="K38" s="38"/>
    </row>
    <row r="39" spans="2:11" ht="19.5" customHeight="1" x14ac:dyDescent="0.2">
      <c r="B39" s="37" t="s">
        <v>122</v>
      </c>
      <c r="C39" s="144">
        <v>0</v>
      </c>
      <c r="D39" s="145">
        <f t="shared" si="3"/>
        <v>0</v>
      </c>
      <c r="E39" s="146">
        <v>0</v>
      </c>
      <c r="F39" s="147">
        <f t="shared" si="4"/>
        <v>0</v>
      </c>
      <c r="G39" s="148" t="e">
        <f t="shared" si="0"/>
        <v>#DIV/0!</v>
      </c>
      <c r="H39" s="149" t="e">
        <f t="shared" si="1"/>
        <v>#DIV/0!</v>
      </c>
      <c r="I39" s="150" t="e">
        <f t="shared" si="2"/>
        <v>#DIV/0!</v>
      </c>
      <c r="J39" s="72">
        <v>0.99</v>
      </c>
      <c r="K39" s="38"/>
    </row>
    <row r="40" spans="2:11" ht="19.5" customHeight="1" x14ac:dyDescent="0.2">
      <c r="B40" s="37" t="s">
        <v>123</v>
      </c>
      <c r="C40" s="144">
        <v>0</v>
      </c>
      <c r="D40" s="145">
        <f t="shared" si="3"/>
        <v>0</v>
      </c>
      <c r="E40" s="146">
        <v>0</v>
      </c>
      <c r="F40" s="147">
        <f t="shared" si="4"/>
        <v>0</v>
      </c>
      <c r="G40" s="148" t="e">
        <f t="shared" si="0"/>
        <v>#DIV/0!</v>
      </c>
      <c r="H40" s="149" t="e">
        <f t="shared" si="1"/>
        <v>#DIV/0!</v>
      </c>
      <c r="I40" s="150" t="e">
        <f t="shared" si="2"/>
        <v>#DIV/0!</v>
      </c>
      <c r="J40" s="72">
        <v>0.99</v>
      </c>
      <c r="K40" s="38"/>
    </row>
    <row r="41" spans="2:11" ht="19.5" customHeight="1" x14ac:dyDescent="0.2">
      <c r="B41" s="37" t="s">
        <v>124</v>
      </c>
      <c r="C41" s="144">
        <v>0</v>
      </c>
      <c r="D41" s="145">
        <f t="shared" si="3"/>
        <v>0</v>
      </c>
      <c r="E41" s="146">
        <v>0</v>
      </c>
      <c r="F41" s="147">
        <f t="shared" si="4"/>
        <v>0</v>
      </c>
      <c r="G41" s="148" t="e">
        <f t="shared" si="0"/>
        <v>#DIV/0!</v>
      </c>
      <c r="H41" s="149" t="e">
        <f t="shared" si="1"/>
        <v>#DIV/0!</v>
      </c>
      <c r="I41" s="150" t="e">
        <f>+D41/$G$26</f>
        <v>#DIV/0!</v>
      </c>
      <c r="J41" s="72">
        <v>0.99</v>
      </c>
      <c r="K41" s="38"/>
    </row>
    <row r="42" spans="2:11" ht="54.75" customHeight="1" x14ac:dyDescent="0.2">
      <c r="B42" s="80" t="s">
        <v>125</v>
      </c>
      <c r="C42" s="322"/>
      <c r="D42" s="322"/>
      <c r="E42" s="322"/>
      <c r="F42" s="322"/>
      <c r="G42" s="322"/>
      <c r="H42" s="322"/>
      <c r="I42" s="340"/>
      <c r="J42" s="39"/>
      <c r="K42" s="39"/>
    </row>
    <row r="43" spans="2:11" ht="29.25" customHeight="1" x14ac:dyDescent="0.2">
      <c r="B43" s="344" t="s">
        <v>126</v>
      </c>
      <c r="C43" s="345"/>
      <c r="D43" s="345"/>
      <c r="E43" s="345"/>
      <c r="F43" s="345"/>
      <c r="G43" s="345"/>
      <c r="H43" s="345"/>
      <c r="I43" s="346"/>
      <c r="J43" s="61"/>
      <c r="K43" s="61"/>
    </row>
    <row r="44" spans="2:11" ht="32.25" customHeight="1" x14ac:dyDescent="0.2">
      <c r="B44" s="352"/>
      <c r="C44" s="353"/>
      <c r="D44" s="353"/>
      <c r="E44" s="353"/>
      <c r="F44" s="353"/>
      <c r="G44" s="353"/>
      <c r="H44" s="353"/>
      <c r="I44" s="354"/>
      <c r="J44" s="61"/>
      <c r="K44" s="61"/>
    </row>
    <row r="45" spans="2:11" ht="32.25" customHeight="1" x14ac:dyDescent="0.2">
      <c r="B45" s="355"/>
      <c r="C45" s="356"/>
      <c r="D45" s="356"/>
      <c r="E45" s="356"/>
      <c r="F45" s="356"/>
      <c r="G45" s="356"/>
      <c r="H45" s="356"/>
      <c r="I45" s="357"/>
      <c r="J45" s="39"/>
      <c r="K45" s="39"/>
    </row>
    <row r="46" spans="2:11" ht="32.25" customHeight="1" x14ac:dyDescent="0.2">
      <c r="B46" s="355"/>
      <c r="C46" s="356"/>
      <c r="D46" s="356"/>
      <c r="E46" s="356"/>
      <c r="F46" s="356"/>
      <c r="G46" s="356"/>
      <c r="H46" s="356"/>
      <c r="I46" s="357"/>
      <c r="J46" s="39"/>
      <c r="K46" s="39"/>
    </row>
    <row r="47" spans="2:11" ht="32.25" customHeight="1" x14ac:dyDescent="0.2">
      <c r="B47" s="355"/>
      <c r="C47" s="356"/>
      <c r="D47" s="356"/>
      <c r="E47" s="356"/>
      <c r="F47" s="356"/>
      <c r="G47" s="356"/>
      <c r="H47" s="356"/>
      <c r="I47" s="357"/>
      <c r="J47" s="39"/>
      <c r="K47" s="39"/>
    </row>
    <row r="48" spans="2:11" ht="32.25" customHeight="1" x14ac:dyDescent="0.2">
      <c r="B48" s="358"/>
      <c r="C48" s="359"/>
      <c r="D48" s="359"/>
      <c r="E48" s="359"/>
      <c r="F48" s="359"/>
      <c r="G48" s="359"/>
      <c r="H48" s="359"/>
      <c r="I48" s="360"/>
      <c r="J48" s="40"/>
      <c r="K48" s="40"/>
    </row>
    <row r="49" spans="2:11" ht="79.5" customHeight="1" x14ac:dyDescent="0.2">
      <c r="B49" s="20" t="s">
        <v>127</v>
      </c>
      <c r="C49" s="643"/>
      <c r="D49" s="644"/>
      <c r="E49" s="644"/>
      <c r="F49" s="644"/>
      <c r="G49" s="644"/>
      <c r="H49" s="644"/>
      <c r="I49" s="645"/>
      <c r="J49" s="41"/>
      <c r="K49" s="41"/>
    </row>
    <row r="50" spans="2:11" ht="26.25" customHeight="1" x14ac:dyDescent="0.2">
      <c r="B50" s="20" t="s">
        <v>128</v>
      </c>
      <c r="C50" s="646"/>
      <c r="D50" s="647"/>
      <c r="E50" s="647"/>
      <c r="F50" s="647"/>
      <c r="G50" s="647"/>
      <c r="H50" s="647"/>
      <c r="I50" s="648"/>
      <c r="J50" s="41"/>
      <c r="K50" s="41"/>
    </row>
    <row r="51" spans="2:11" ht="64.5" customHeight="1" x14ac:dyDescent="0.2">
      <c r="B51" s="130" t="s">
        <v>129</v>
      </c>
      <c r="C51" s="643"/>
      <c r="D51" s="644"/>
      <c r="E51" s="644"/>
      <c r="F51" s="644"/>
      <c r="G51" s="644"/>
      <c r="H51" s="644"/>
      <c r="I51" s="645"/>
      <c r="J51" s="41"/>
      <c r="K51" s="41"/>
    </row>
    <row r="52" spans="2:11" ht="29.25" customHeight="1" x14ac:dyDescent="0.2">
      <c r="B52" s="344" t="s">
        <v>130</v>
      </c>
      <c r="C52" s="345"/>
      <c r="D52" s="345"/>
      <c r="E52" s="345"/>
      <c r="F52" s="345"/>
      <c r="G52" s="345"/>
      <c r="H52" s="345"/>
      <c r="I52" s="346"/>
      <c r="J52" s="41"/>
      <c r="K52" s="41"/>
    </row>
    <row r="53" spans="2:11" ht="33" customHeight="1" x14ac:dyDescent="0.2">
      <c r="B53" s="347" t="s">
        <v>131</v>
      </c>
      <c r="C53" s="131" t="s">
        <v>132</v>
      </c>
      <c r="D53" s="348" t="s">
        <v>133</v>
      </c>
      <c r="E53" s="348"/>
      <c r="F53" s="348"/>
      <c r="G53" s="348" t="s">
        <v>134</v>
      </c>
      <c r="H53" s="348"/>
      <c r="I53" s="349"/>
      <c r="J53" s="42"/>
      <c r="K53" s="42"/>
    </row>
    <row r="54" spans="2:11" ht="31.5" customHeight="1" x14ac:dyDescent="0.2">
      <c r="B54" s="347"/>
      <c r="C54" s="110"/>
      <c r="D54" s="322"/>
      <c r="E54" s="322"/>
      <c r="F54" s="322"/>
      <c r="G54" s="350"/>
      <c r="H54" s="350"/>
      <c r="I54" s="351"/>
      <c r="J54" s="42"/>
      <c r="K54" s="42"/>
    </row>
    <row r="55" spans="2:11" ht="31.5" customHeight="1" x14ac:dyDescent="0.2">
      <c r="B55" s="130" t="s">
        <v>135</v>
      </c>
      <c r="C55" s="649" t="s">
        <v>173</v>
      </c>
      <c r="D55" s="650"/>
      <c r="E55" s="335" t="s">
        <v>136</v>
      </c>
      <c r="F55" s="335"/>
      <c r="G55" s="334" t="s">
        <v>158</v>
      </c>
      <c r="H55" s="334"/>
      <c r="I55" s="336"/>
      <c r="J55" s="44"/>
      <c r="K55" s="44"/>
    </row>
    <row r="56" spans="2:11" ht="31.5" customHeight="1" x14ac:dyDescent="0.2">
      <c r="B56" s="130" t="s">
        <v>137</v>
      </c>
      <c r="C56" s="322" t="str">
        <f>+'[3]HV 1'!C56:D56</f>
        <v>NICOLAS ADOLFO CORREAL HUERTAS</v>
      </c>
      <c r="D56" s="322"/>
      <c r="E56" s="337" t="s">
        <v>138</v>
      </c>
      <c r="F56" s="337"/>
      <c r="G56" s="334" t="str">
        <f>+'[13]HV 1'!G59:I59</f>
        <v>DIANA VIDAL</v>
      </c>
      <c r="H56" s="334"/>
      <c r="I56" s="336"/>
      <c r="J56" s="44"/>
      <c r="K56" s="44"/>
    </row>
    <row r="57" spans="2:11" ht="31.5" customHeight="1" x14ac:dyDescent="0.2">
      <c r="B57" s="130" t="s">
        <v>139</v>
      </c>
      <c r="C57" s="322"/>
      <c r="D57" s="322"/>
      <c r="E57" s="323" t="s">
        <v>140</v>
      </c>
      <c r="F57" s="324"/>
      <c r="G57" s="327"/>
      <c r="H57" s="328"/>
      <c r="I57" s="329"/>
      <c r="J57" s="45"/>
      <c r="K57" s="45"/>
    </row>
    <row r="58" spans="2:11" ht="31.5" customHeight="1" thickBot="1" x14ac:dyDescent="0.25">
      <c r="B58" s="81" t="s">
        <v>141</v>
      </c>
      <c r="C58" s="333"/>
      <c r="D58" s="333"/>
      <c r="E58" s="325"/>
      <c r="F58" s="326"/>
      <c r="G58" s="330"/>
      <c r="H58" s="331"/>
      <c r="I58" s="332"/>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8"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9"/>
      <c r="C1" s="442" t="s">
        <v>24</v>
      </c>
      <c r="D1" s="443"/>
      <c r="E1" s="443"/>
      <c r="F1" s="443"/>
      <c r="G1" s="443"/>
      <c r="H1" s="444"/>
      <c r="I1" s="445"/>
      <c r="J1" s="446"/>
    </row>
    <row r="2" spans="2:11" ht="18" customHeight="1" thickBot="1" x14ac:dyDescent="0.3">
      <c r="B2" s="440"/>
      <c r="C2" s="451" t="s">
        <v>25</v>
      </c>
      <c r="D2" s="452"/>
      <c r="E2" s="452"/>
      <c r="F2" s="452"/>
      <c r="G2" s="452"/>
      <c r="H2" s="453"/>
      <c r="I2" s="447"/>
      <c r="J2" s="448"/>
    </row>
    <row r="3" spans="2:11" ht="18" customHeight="1" thickBot="1" x14ac:dyDescent="0.3">
      <c r="B3" s="440"/>
      <c r="C3" s="451" t="s">
        <v>183</v>
      </c>
      <c r="D3" s="452"/>
      <c r="E3" s="452"/>
      <c r="F3" s="452"/>
      <c r="G3" s="452"/>
      <c r="H3" s="453"/>
      <c r="I3" s="447"/>
      <c r="J3" s="448"/>
    </row>
    <row r="4" spans="2:11" ht="18" customHeight="1" thickBot="1" x14ac:dyDescent="0.3">
      <c r="B4" s="441"/>
      <c r="C4" s="451" t="s">
        <v>143</v>
      </c>
      <c r="D4" s="452"/>
      <c r="E4" s="452"/>
      <c r="F4" s="453"/>
      <c r="G4" s="454" t="s">
        <v>190</v>
      </c>
      <c r="H4" s="455"/>
      <c r="I4" s="449"/>
      <c r="J4" s="450"/>
    </row>
    <row r="5" spans="2:11" ht="18" customHeight="1" thickBot="1" x14ac:dyDescent="0.3">
      <c r="B5" s="54"/>
      <c r="C5" s="55"/>
      <c r="D5" s="55"/>
      <c r="E5" s="55"/>
      <c r="F5" s="55"/>
      <c r="G5" s="55"/>
      <c r="H5" s="55"/>
      <c r="I5" s="55"/>
      <c r="J5" s="56"/>
    </row>
    <row r="6" spans="2:11" ht="51.75" customHeight="1" thickBot="1" x14ac:dyDescent="0.3">
      <c r="B6" s="1" t="s">
        <v>199</v>
      </c>
      <c r="C6" s="456" t="str">
        <f>+'[6]Sección 1. Metas - Magnitud'!C7</f>
        <v>1032 - Gestión y control de tránsito y transporte</v>
      </c>
      <c r="D6" s="457"/>
      <c r="E6" s="458"/>
      <c r="F6" s="57"/>
      <c r="G6" s="55"/>
      <c r="H6" s="55"/>
      <c r="I6" s="55"/>
      <c r="J6" s="56"/>
    </row>
    <row r="7" spans="2:11" ht="32.25" customHeight="1" thickBot="1" x14ac:dyDescent="0.3">
      <c r="B7" s="2" t="s">
        <v>0</v>
      </c>
      <c r="C7" s="456" t="str">
        <f>+'[6]Sección 1. Metas - Magnitud'!C8:F8</f>
        <v>Dirección de Control y Vigilancia</v>
      </c>
      <c r="D7" s="457"/>
      <c r="E7" s="458"/>
      <c r="F7" s="57"/>
      <c r="G7" s="55"/>
      <c r="H7" s="55"/>
      <c r="I7" s="55"/>
      <c r="J7" s="56"/>
    </row>
    <row r="8" spans="2:11" ht="32.25" customHeight="1" thickBot="1" x14ac:dyDescent="0.3">
      <c r="B8" s="2" t="s">
        <v>144</v>
      </c>
      <c r="C8" s="456" t="str">
        <f>+'[6]Sección 1. Metas - Magnitud'!C9:F9</f>
        <v>Subsecretaría de Servicios de la Movilidad</v>
      </c>
      <c r="D8" s="457"/>
      <c r="E8" s="458"/>
      <c r="F8" s="4"/>
      <c r="G8" s="55"/>
      <c r="H8" s="55"/>
      <c r="I8" s="55"/>
      <c r="J8" s="56"/>
    </row>
    <row r="9" spans="2:11" ht="33.75" customHeight="1" thickBot="1" x14ac:dyDescent="0.3">
      <c r="B9" s="2" t="s">
        <v>28</v>
      </c>
      <c r="C9" s="456" t="s">
        <v>184</v>
      </c>
      <c r="D9" s="457"/>
      <c r="E9" s="458"/>
      <c r="F9" s="57"/>
      <c r="G9" s="55"/>
      <c r="H9" s="55"/>
      <c r="I9" s="55"/>
      <c r="J9" s="56"/>
    </row>
    <row r="10" spans="2:11" ht="33.75" customHeight="1" thickBot="1" x14ac:dyDescent="0.3">
      <c r="B10" s="103" t="s">
        <v>197</v>
      </c>
      <c r="C10" s="456" t="str">
        <f>+'[13]HV 14'!F9</f>
        <v>14. Realizar 241 visitas administrativas y de seguimiento a empresas prestadoras del servicio público de transporte.</v>
      </c>
      <c r="D10" s="457"/>
      <c r="E10" s="458"/>
      <c r="F10" s="57"/>
      <c r="G10" s="55"/>
      <c r="H10" s="55"/>
      <c r="I10" s="55"/>
      <c r="J10" s="56"/>
    </row>
    <row r="11" spans="2:11" ht="34.5" customHeight="1" x14ac:dyDescent="0.25"/>
    <row r="12" spans="2:11" ht="21.75" customHeight="1" x14ac:dyDescent="0.25">
      <c r="B12" s="432" t="s">
        <v>218</v>
      </c>
      <c r="C12" s="433"/>
      <c r="D12" s="433"/>
      <c r="E12" s="433"/>
      <c r="F12" s="433"/>
      <c r="G12" s="433"/>
      <c r="H12" s="434"/>
      <c r="I12" s="657" t="s">
        <v>145</v>
      </c>
      <c r="J12" s="658"/>
      <c r="K12" s="658"/>
    </row>
    <row r="13" spans="2:11" s="59" customFormat="1" ht="30" customHeight="1" x14ac:dyDescent="0.25">
      <c r="B13" s="133" t="s">
        <v>146</v>
      </c>
      <c r="C13" s="133" t="s">
        <v>147</v>
      </c>
      <c r="D13" s="133" t="s">
        <v>196</v>
      </c>
      <c r="E13" s="133" t="s">
        <v>148</v>
      </c>
      <c r="F13" s="133" t="s">
        <v>149</v>
      </c>
      <c r="G13" s="133" t="s">
        <v>191</v>
      </c>
      <c r="H13" s="133" t="s">
        <v>192</v>
      </c>
      <c r="I13" s="132" t="s">
        <v>193</v>
      </c>
      <c r="J13" s="132" t="s">
        <v>194</v>
      </c>
      <c r="K13" s="132" t="s">
        <v>195</v>
      </c>
    </row>
    <row r="14" spans="2:11" s="59" customFormat="1" x14ac:dyDescent="0.25">
      <c r="B14" s="151"/>
      <c r="C14" s="152"/>
      <c r="D14" s="153"/>
      <c r="E14" s="154"/>
      <c r="F14" s="152"/>
      <c r="G14" s="153"/>
      <c r="H14" s="155"/>
      <c r="I14" s="156"/>
      <c r="J14" s="157"/>
      <c r="K14" s="158"/>
    </row>
    <row r="15" spans="2:11" ht="165" customHeight="1" x14ac:dyDescent="0.25">
      <c r="B15" s="151"/>
      <c r="C15" s="159"/>
      <c r="D15" s="153"/>
      <c r="E15" s="160"/>
      <c r="F15" s="161"/>
      <c r="G15" s="153"/>
      <c r="H15" s="155"/>
      <c r="I15" s="156"/>
      <c r="J15" s="157"/>
      <c r="K15" s="655"/>
    </row>
    <row r="16" spans="2:11" x14ac:dyDescent="0.25">
      <c r="B16" s="151"/>
      <c r="C16" s="152"/>
      <c r="D16" s="153"/>
      <c r="E16" s="154"/>
      <c r="F16" s="152"/>
      <c r="G16" s="153"/>
      <c r="H16" s="155"/>
      <c r="I16" s="156"/>
      <c r="J16" s="157"/>
      <c r="K16" s="656"/>
    </row>
    <row r="17" spans="2:12" x14ac:dyDescent="0.25">
      <c r="B17" s="151"/>
      <c r="C17" s="162"/>
      <c r="D17" s="153"/>
      <c r="E17" s="154"/>
      <c r="F17" s="162"/>
      <c r="G17" s="153"/>
      <c r="H17" s="163"/>
      <c r="I17" s="156"/>
      <c r="J17" s="157"/>
      <c r="K17" s="158"/>
    </row>
    <row r="18" spans="2:12" x14ac:dyDescent="0.25">
      <c r="B18" s="151"/>
      <c r="C18" s="162"/>
      <c r="D18" s="153"/>
      <c r="E18" s="154"/>
      <c r="F18" s="162"/>
      <c r="G18" s="153"/>
      <c r="H18" s="163"/>
      <c r="I18" s="164"/>
      <c r="J18" s="157"/>
      <c r="K18" s="165"/>
    </row>
    <row r="19" spans="2:12" ht="15" customHeight="1" x14ac:dyDescent="0.25">
      <c r="B19" s="651" t="s">
        <v>17</v>
      </c>
      <c r="C19" s="652"/>
      <c r="D19" s="166">
        <f>SUM(D15:D16)</f>
        <v>0</v>
      </c>
      <c r="E19" s="653" t="s">
        <v>17</v>
      </c>
      <c r="F19" s="654"/>
      <c r="G19" s="166">
        <v>1</v>
      </c>
      <c r="H19" s="167"/>
      <c r="I19" s="168">
        <f>SUM(I14:I18)</f>
        <v>0</v>
      </c>
      <c r="J19" s="169"/>
      <c r="K19" s="169"/>
    </row>
    <row r="23" spans="2:12" x14ac:dyDescent="0.25">
      <c r="L23" s="140"/>
    </row>
    <row r="24" spans="2:12" x14ac:dyDescent="0.25">
      <c r="L24" s="140"/>
    </row>
    <row r="25" spans="2:12" x14ac:dyDescent="0.25">
      <c r="L25" s="140"/>
    </row>
    <row r="26" spans="2:12" x14ac:dyDescent="0.25">
      <c r="L26" s="140"/>
    </row>
    <row r="27" spans="2:12" x14ac:dyDescent="0.25">
      <c r="L27" s="140"/>
    </row>
    <row r="28" spans="2:12" x14ac:dyDescent="0.25">
      <c r="L28" s="140"/>
    </row>
    <row r="30" spans="2:12" x14ac:dyDescent="0.25">
      <c r="L30" s="141"/>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9" t="s">
        <v>213</v>
      </c>
      <c r="L9" s="139" t="s">
        <v>214</v>
      </c>
    </row>
    <row r="10" spans="10:12" x14ac:dyDescent="0.25">
      <c r="J10" s="136" t="s">
        <v>208</v>
      </c>
      <c r="K10" s="136">
        <v>77</v>
      </c>
      <c r="L10" s="136">
        <v>2</v>
      </c>
    </row>
    <row r="11" spans="10:12" x14ac:dyDescent="0.25">
      <c r="J11" s="105"/>
      <c r="K11" s="105"/>
      <c r="L11" s="105">
        <v>37</v>
      </c>
    </row>
    <row r="12" spans="10:12" x14ac:dyDescent="0.25">
      <c r="J12" s="105"/>
      <c r="K12" s="105"/>
      <c r="L12" s="105">
        <v>43</v>
      </c>
    </row>
    <row r="13" spans="10:12" x14ac:dyDescent="0.25">
      <c r="K13" s="105" t="s">
        <v>4</v>
      </c>
      <c r="L13" s="134">
        <f>SUM(L10:L12)</f>
        <v>82</v>
      </c>
    </row>
    <row r="14" spans="10:12" x14ac:dyDescent="0.25">
      <c r="J14" s="136" t="s">
        <v>209</v>
      </c>
      <c r="K14" s="136">
        <v>115</v>
      </c>
      <c r="L14" s="136">
        <v>16</v>
      </c>
    </row>
    <row r="15" spans="10:12" x14ac:dyDescent="0.25">
      <c r="J15" s="105"/>
      <c r="K15" s="105"/>
      <c r="L15" s="105">
        <v>27</v>
      </c>
    </row>
    <row r="16" spans="10:12" x14ac:dyDescent="0.25">
      <c r="J16" s="105"/>
      <c r="K16" s="105"/>
      <c r="L16" s="105">
        <v>10</v>
      </c>
    </row>
    <row r="17" spans="10:14" x14ac:dyDescent="0.25">
      <c r="J17" s="105"/>
      <c r="K17" s="105" t="s">
        <v>4</v>
      </c>
      <c r="L17" s="134">
        <f>SUM(L14:L16)</f>
        <v>53</v>
      </c>
    </row>
    <row r="18" spans="10:14" x14ac:dyDescent="0.25">
      <c r="J18" s="136" t="s">
        <v>210</v>
      </c>
      <c r="K18" s="136">
        <v>7</v>
      </c>
      <c r="L18" s="136">
        <v>13</v>
      </c>
    </row>
    <row r="19" spans="10:14" x14ac:dyDescent="0.25">
      <c r="J19" s="105"/>
      <c r="K19" s="105"/>
      <c r="L19" s="105">
        <v>14</v>
      </c>
    </row>
    <row r="20" spans="10:14" x14ac:dyDescent="0.25">
      <c r="J20" s="105"/>
      <c r="K20" s="105"/>
      <c r="L20" s="105">
        <v>10</v>
      </c>
    </row>
    <row r="21" spans="10:14" x14ac:dyDescent="0.25">
      <c r="J21" s="105"/>
      <c r="K21" s="105" t="s">
        <v>4</v>
      </c>
      <c r="L21" s="134">
        <f>SUM(L18:L20)</f>
        <v>37</v>
      </c>
    </row>
    <row r="22" spans="10:14" x14ac:dyDescent="0.25">
      <c r="J22" s="136" t="s">
        <v>211</v>
      </c>
      <c r="K22" s="136">
        <v>52</v>
      </c>
      <c r="L22" s="136">
        <v>10</v>
      </c>
    </row>
    <row r="23" spans="10:14" x14ac:dyDescent="0.25">
      <c r="J23" s="105"/>
      <c r="K23" s="105"/>
      <c r="L23" s="105">
        <v>0</v>
      </c>
    </row>
    <row r="24" spans="10:14" x14ac:dyDescent="0.25">
      <c r="J24" s="105"/>
      <c r="K24" s="105"/>
      <c r="L24" s="105">
        <v>59</v>
      </c>
    </row>
    <row r="25" spans="10:14" x14ac:dyDescent="0.25">
      <c r="J25" s="105"/>
      <c r="K25" s="105" t="s">
        <v>4</v>
      </c>
      <c r="L25" s="134">
        <f>SUM(L22:L24)</f>
        <v>69</v>
      </c>
    </row>
    <row r="27" spans="10:14" x14ac:dyDescent="0.25">
      <c r="J27" s="137" t="s">
        <v>212</v>
      </c>
      <c r="K27" s="137">
        <f>SUM(K10:K22)</f>
        <v>251</v>
      </c>
      <c r="L27" s="137">
        <f>+L13+L17+L21+L25</f>
        <v>241</v>
      </c>
      <c r="M27" s="138">
        <f>+L27/K27</f>
        <v>0.96015936254980083</v>
      </c>
      <c r="N27" s="13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ANDRES</cp:lastModifiedBy>
  <cp:lastPrinted>2018-04-10T15:28:46Z</cp:lastPrinted>
  <dcterms:created xsi:type="dcterms:W3CDTF">2010-03-25T16:40:43Z</dcterms:created>
  <dcterms:modified xsi:type="dcterms:W3CDTF">2020-12-10T22:37:11Z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